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2408" documentId="13_ncr:1_{8EB1CD26-5392-4404-9457-E863F3E23632}" xr6:coauthVersionLast="45" xr6:coauthVersionMax="45" xr10:uidLastSave="{4A9CB7B0-D786-4EA3-89F6-898DD077C95A}"/>
  <bookViews>
    <workbookView xWindow="-110" yWindow="-110" windowWidth="19420" windowHeight="10560" xr2:uid="{00000000-000D-0000-FFFF-FFFF00000000}"/>
  </bookViews>
  <sheets>
    <sheet name="Summary" sheetId="20" r:id="rId1"/>
    <sheet name="DIC from Egger et al 2018" sheetId="17" r:id="rId2"/>
    <sheet name="Comparison with other estimates" sheetId="9" r:id="rId3"/>
    <sheet name="TA DIC of DIC Out" sheetId="18"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9" l="1"/>
  <c r="C6" i="18" l="1"/>
  <c r="D4" i="18"/>
  <c r="Q40" i="20"/>
  <c r="R46" i="20"/>
  <c r="S46" i="20"/>
  <c r="S41" i="20"/>
  <c r="S42" i="20"/>
  <c r="S43" i="20"/>
  <c r="S44" i="20"/>
  <c r="S45" i="20"/>
  <c r="S40" i="20"/>
  <c r="S25" i="20"/>
  <c r="S26" i="20"/>
  <c r="S27" i="20"/>
  <c r="S28" i="20"/>
  <c r="S29" i="20"/>
  <c r="S30" i="20"/>
  <c r="S24" i="20"/>
  <c r="S5" i="20"/>
  <c r="S6" i="20"/>
  <c r="S7" i="20"/>
  <c r="S8" i="20"/>
  <c r="S9" i="20"/>
  <c r="S10" i="20"/>
  <c r="S4" i="20"/>
  <c r="M5" i="20"/>
  <c r="M6" i="20"/>
  <c r="M7" i="20"/>
  <c r="M8" i="20"/>
  <c r="M9" i="20"/>
  <c r="M10" i="20"/>
  <c r="M4" i="20"/>
  <c r="D4" i="20"/>
  <c r="E4" i="20"/>
  <c r="F4" i="20"/>
  <c r="I62" i="20"/>
  <c r="C30" i="20"/>
  <c r="E30" i="20" s="1"/>
  <c r="C41" i="20"/>
  <c r="E41" i="20" s="1"/>
  <c r="C42" i="20"/>
  <c r="F42" i="20" s="1"/>
  <c r="C43" i="20"/>
  <c r="F43" i="20" s="1"/>
  <c r="C44" i="20"/>
  <c r="F44" i="20" s="1"/>
  <c r="C45" i="20"/>
  <c r="F45" i="20" s="1"/>
  <c r="C46" i="20"/>
  <c r="E46" i="20" s="1"/>
  <c r="C40" i="20"/>
  <c r="F40" i="20" s="1"/>
  <c r="C25" i="20"/>
  <c r="F25" i="20" s="1"/>
  <c r="C26" i="20"/>
  <c r="E26" i="20" s="1"/>
  <c r="C27" i="20"/>
  <c r="F27" i="20" s="1"/>
  <c r="C28" i="20"/>
  <c r="E28" i="20" s="1"/>
  <c r="C29" i="20"/>
  <c r="D29" i="20" s="1"/>
  <c r="C24" i="20"/>
  <c r="F24" i="20" s="1"/>
  <c r="E10" i="20"/>
  <c r="D10" i="20"/>
  <c r="F9" i="20"/>
  <c r="E9" i="20"/>
  <c r="D9" i="20"/>
  <c r="F8" i="20"/>
  <c r="E8" i="20"/>
  <c r="D8" i="20"/>
  <c r="F7" i="20"/>
  <c r="E7" i="20"/>
  <c r="D7" i="20"/>
  <c r="F6" i="20"/>
  <c r="E6" i="20"/>
  <c r="D6" i="20"/>
  <c r="F5" i="20"/>
  <c r="E5" i="20"/>
  <c r="D5" i="20"/>
  <c r="D6" i="18"/>
  <c r="G4" i="20" l="1"/>
  <c r="H4" i="20" s="1"/>
  <c r="L9" i="20"/>
  <c r="R9" i="20" s="1"/>
  <c r="G7" i="20"/>
  <c r="H7" i="20" s="1"/>
  <c r="Q5" i="20"/>
  <c r="G6" i="20"/>
  <c r="I6" i="20" s="1"/>
  <c r="L4" i="20"/>
  <c r="R4" i="20" s="1"/>
  <c r="G5" i="20"/>
  <c r="I5" i="20" s="1"/>
  <c r="L10" i="20"/>
  <c r="R10" i="20" s="1"/>
  <c r="D30" i="20"/>
  <c r="L7" i="20"/>
  <c r="P7" i="20" s="1"/>
  <c r="O7" i="20"/>
  <c r="Q4" i="20"/>
  <c r="O4" i="20"/>
  <c r="L6" i="20"/>
  <c r="L5" i="20"/>
  <c r="F10" i="20"/>
  <c r="G8" i="20"/>
  <c r="I8" i="20" s="1"/>
  <c r="O5" i="20"/>
  <c r="G9" i="20"/>
  <c r="J9" i="20" s="1"/>
  <c r="L8" i="20"/>
  <c r="F26" i="20"/>
  <c r="E25" i="20"/>
  <c r="D25" i="20"/>
  <c r="F28" i="20"/>
  <c r="D28" i="20"/>
  <c r="D26" i="20"/>
  <c r="D27" i="20"/>
  <c r="D40" i="20"/>
  <c r="D41" i="20"/>
  <c r="D42" i="20"/>
  <c r="D43" i="20"/>
  <c r="D44" i="20"/>
  <c r="D45" i="20"/>
  <c r="D46" i="20"/>
  <c r="E40" i="20"/>
  <c r="E42" i="20"/>
  <c r="E43" i="20"/>
  <c r="E44" i="20"/>
  <c r="E45" i="20"/>
  <c r="F41" i="20"/>
  <c r="F46" i="20" s="1"/>
  <c r="E29" i="20"/>
  <c r="L29" i="20" s="1"/>
  <c r="F29" i="20"/>
  <c r="E27" i="20"/>
  <c r="E24" i="20"/>
  <c r="D24" i="20"/>
  <c r="I9" i="20"/>
  <c r="H9" i="20"/>
  <c r="H6" i="20"/>
  <c r="J6" i="20"/>
  <c r="C16" i="9"/>
  <c r="E16" i="9" s="1"/>
  <c r="D16" i="9"/>
  <c r="F16" i="9"/>
  <c r="C14" i="9"/>
  <c r="E14" i="9" s="1"/>
  <c r="D14" i="9"/>
  <c r="F14" i="9"/>
  <c r="F15" i="9"/>
  <c r="D15" i="9"/>
  <c r="E15" i="9"/>
  <c r="G15" i="9" l="1"/>
  <c r="J15" i="9" s="1"/>
  <c r="J5" i="20"/>
  <c r="N9" i="20"/>
  <c r="I7" i="20"/>
  <c r="J4" i="20"/>
  <c r="J7" i="20"/>
  <c r="N7" i="20"/>
  <c r="I4" i="20"/>
  <c r="P9" i="20"/>
  <c r="N4" i="20"/>
  <c r="Q7" i="20"/>
  <c r="G10" i="20"/>
  <c r="J10" i="20" s="1"/>
  <c r="H5" i="20"/>
  <c r="O9" i="20"/>
  <c r="Q9" i="20"/>
  <c r="O8" i="20"/>
  <c r="Q8" i="20"/>
  <c r="R7" i="20"/>
  <c r="P4" i="20"/>
  <c r="P10" i="20"/>
  <c r="H8" i="20"/>
  <c r="N10" i="20"/>
  <c r="M30" i="20"/>
  <c r="L30" i="20"/>
  <c r="R29" i="20"/>
  <c r="P29" i="20"/>
  <c r="N29" i="20"/>
  <c r="J8" i="20"/>
  <c r="G24" i="20"/>
  <c r="M24" i="20"/>
  <c r="L24" i="20"/>
  <c r="M41" i="20"/>
  <c r="L41" i="20"/>
  <c r="L26" i="20"/>
  <c r="M26" i="20"/>
  <c r="Q10" i="20"/>
  <c r="O10" i="20"/>
  <c r="M40" i="20"/>
  <c r="L40" i="20"/>
  <c r="G28" i="20"/>
  <c r="I28" i="20" s="1"/>
  <c r="M28" i="20"/>
  <c r="L28" i="20"/>
  <c r="M29" i="20"/>
  <c r="N5" i="20"/>
  <c r="R5" i="20"/>
  <c r="P5" i="20"/>
  <c r="F30" i="20"/>
  <c r="G30" i="20" s="1"/>
  <c r="I30" i="20" s="1"/>
  <c r="L46" i="20"/>
  <c r="M46" i="20"/>
  <c r="L25" i="20"/>
  <c r="M25" i="20"/>
  <c r="Q6" i="20"/>
  <c r="O6" i="20"/>
  <c r="P6" i="20"/>
  <c r="N6" i="20"/>
  <c r="R6" i="20"/>
  <c r="M45" i="20"/>
  <c r="L45" i="20"/>
  <c r="G44" i="20"/>
  <c r="J44" i="20" s="1"/>
  <c r="M44" i="20"/>
  <c r="L44" i="20"/>
  <c r="P8" i="20"/>
  <c r="N8" i="20"/>
  <c r="R8" i="20"/>
  <c r="L43" i="20"/>
  <c r="M43" i="20"/>
  <c r="L42" i="20"/>
  <c r="M42" i="20"/>
  <c r="L27" i="20"/>
  <c r="M27" i="20"/>
  <c r="G26" i="20"/>
  <c r="H26" i="20" s="1"/>
  <c r="G25" i="20"/>
  <c r="J25" i="20" s="1"/>
  <c r="G29" i="20"/>
  <c r="H29" i="20" s="1"/>
  <c r="G27" i="20"/>
  <c r="J27" i="20" s="1"/>
  <c r="G41" i="20"/>
  <c r="I41" i="20" s="1"/>
  <c r="G40" i="20"/>
  <c r="I40" i="20" s="1"/>
  <c r="G46" i="20"/>
  <c r="G45" i="20"/>
  <c r="G43" i="20"/>
  <c r="G42" i="20"/>
  <c r="G14" i="9"/>
  <c r="I14" i="9" s="1"/>
  <c r="G16" i="9"/>
  <c r="H16" i="9" s="1"/>
  <c r="E5" i="18"/>
  <c r="F5" i="18" s="1"/>
  <c r="D5" i="18"/>
  <c r="E4" i="18"/>
  <c r="F4" i="18" s="1"/>
  <c r="H15" i="9" l="1"/>
  <c r="I15" i="9"/>
  <c r="H10" i="20"/>
  <c r="I10" i="20"/>
  <c r="R30" i="20"/>
  <c r="N30" i="20"/>
  <c r="P30" i="20"/>
  <c r="I44" i="20"/>
  <c r="Q30" i="20"/>
  <c r="O30" i="20"/>
  <c r="H44" i="20"/>
  <c r="R27" i="20"/>
  <c r="N27" i="20"/>
  <c r="P27" i="20"/>
  <c r="Q42" i="20"/>
  <c r="O42" i="20"/>
  <c r="O41" i="20"/>
  <c r="Q41" i="20"/>
  <c r="R42" i="20"/>
  <c r="P42" i="20"/>
  <c r="N42" i="20"/>
  <c r="O44" i="20"/>
  <c r="Q44" i="20"/>
  <c r="O40" i="20"/>
  <c r="R24" i="20"/>
  <c r="N24" i="20"/>
  <c r="P24" i="20"/>
  <c r="P41" i="20"/>
  <c r="N41" i="20"/>
  <c r="R41" i="20"/>
  <c r="J30" i="20"/>
  <c r="Q24" i="20"/>
  <c r="O24" i="20"/>
  <c r="J41" i="20"/>
  <c r="H41" i="20"/>
  <c r="J28" i="20"/>
  <c r="Q43" i="20"/>
  <c r="O43" i="20"/>
  <c r="R45" i="20"/>
  <c r="P45" i="20"/>
  <c r="N45" i="20"/>
  <c r="H24" i="20"/>
  <c r="J24" i="20"/>
  <c r="I24" i="20"/>
  <c r="N46" i="20"/>
  <c r="P46" i="20"/>
  <c r="R44" i="20"/>
  <c r="P44" i="20"/>
  <c r="N44" i="20"/>
  <c r="R40" i="20"/>
  <c r="P40" i="20"/>
  <c r="N40" i="20"/>
  <c r="H30" i="20"/>
  <c r="R43" i="20"/>
  <c r="N43" i="20"/>
  <c r="P43" i="20"/>
  <c r="Q45" i="20"/>
  <c r="O45" i="20"/>
  <c r="O25" i="20"/>
  <c r="Q25" i="20"/>
  <c r="O29" i="20"/>
  <c r="Q29" i="20"/>
  <c r="H28" i="20"/>
  <c r="R25" i="20"/>
  <c r="P25" i="20"/>
  <c r="N25" i="20"/>
  <c r="R28" i="20"/>
  <c r="N28" i="20"/>
  <c r="P28" i="20"/>
  <c r="Q26" i="20"/>
  <c r="O26" i="20"/>
  <c r="Q27" i="20"/>
  <c r="O27" i="20"/>
  <c r="Q46" i="20"/>
  <c r="O46" i="20"/>
  <c r="Q28" i="20"/>
  <c r="O28" i="20"/>
  <c r="R26" i="20"/>
  <c r="N26" i="20"/>
  <c r="P26" i="20"/>
  <c r="I25" i="20"/>
  <c r="H25" i="20"/>
  <c r="J26" i="20"/>
  <c r="I26" i="20"/>
  <c r="I27" i="20"/>
  <c r="I29" i="20"/>
  <c r="J29" i="20"/>
  <c r="H27" i="20"/>
  <c r="H40" i="20"/>
  <c r="J40" i="20"/>
  <c r="H43" i="20"/>
  <c r="J43" i="20"/>
  <c r="I43" i="20"/>
  <c r="J45" i="20"/>
  <c r="I45" i="20"/>
  <c r="H45" i="20"/>
  <c r="I42" i="20"/>
  <c r="J42" i="20"/>
  <c r="H42" i="20"/>
  <c r="H46" i="20"/>
  <c r="J46" i="20"/>
  <c r="I46" i="20"/>
  <c r="I16" i="9"/>
  <c r="H14" i="9"/>
  <c r="J16" i="9"/>
  <c r="J14" i="9"/>
  <c r="I5" i="18"/>
  <c r="H5" i="18"/>
  <c r="G5" i="18"/>
  <c r="I4" i="18"/>
  <c r="H4" i="18"/>
  <c r="G4" i="18"/>
  <c r="E6" i="18"/>
  <c r="F6" i="18" s="1"/>
  <c r="G6" i="18" s="1"/>
  <c r="H6" i="18" s="1"/>
  <c r="I6" i="18" s="1"/>
  <c r="F4" i="9" l="1"/>
  <c r="F5" i="9"/>
  <c r="F6" i="9"/>
  <c r="F7" i="9"/>
  <c r="F3" i="9"/>
  <c r="C3" i="9" l="1"/>
  <c r="C4" i="9"/>
  <c r="C5" i="9"/>
  <c r="C6" i="9"/>
  <c r="C7" i="9"/>
  <c r="B8" i="9"/>
  <c r="C8" i="9" l="1"/>
  <c r="F8" i="9"/>
  <c r="S742" i="17" l="1"/>
  <c r="X742" i="17" s="1"/>
  <c r="S741" i="17"/>
  <c r="X741" i="17" s="1"/>
  <c r="S740" i="17"/>
  <c r="T740" i="17" s="1"/>
  <c r="S739" i="17"/>
  <c r="S738" i="17"/>
  <c r="S737" i="17"/>
  <c r="U736" i="17"/>
  <c r="S736" i="17"/>
  <c r="T736" i="17" s="1"/>
  <c r="S735" i="17"/>
  <c r="S734" i="17"/>
  <c r="X734" i="17" s="1"/>
  <c r="S733" i="17"/>
  <c r="X733" i="17" s="1"/>
  <c r="S732" i="17"/>
  <c r="T732" i="17" s="1"/>
  <c r="S731" i="17"/>
  <c r="S730" i="17"/>
  <c r="S729" i="17"/>
  <c r="S728" i="17"/>
  <c r="T728" i="17" s="1"/>
  <c r="S727" i="17"/>
  <c r="S726" i="17"/>
  <c r="X726" i="17" s="1"/>
  <c r="S725" i="17"/>
  <c r="X725" i="17" s="1"/>
  <c r="S724" i="17"/>
  <c r="T724" i="17" s="1"/>
  <c r="S723" i="17"/>
  <c r="S722" i="17"/>
  <c r="S721" i="17"/>
  <c r="S720" i="17"/>
  <c r="T720" i="17" s="1"/>
  <c r="S719" i="17"/>
  <c r="S718" i="17"/>
  <c r="X718" i="17" s="1"/>
  <c r="S717" i="17"/>
  <c r="X717" i="17" s="1"/>
  <c r="S716" i="17"/>
  <c r="T716" i="17" s="1"/>
  <c r="S715" i="17"/>
  <c r="S714" i="17"/>
  <c r="S713" i="17"/>
  <c r="S712" i="17"/>
  <c r="T712" i="17" s="1"/>
  <c r="S711" i="17"/>
  <c r="S710" i="17"/>
  <c r="X710" i="17" s="1"/>
  <c r="S709" i="17"/>
  <c r="X709" i="17" s="1"/>
  <c r="S708" i="17"/>
  <c r="T708" i="17" s="1"/>
  <c r="S707" i="17"/>
  <c r="S706" i="17"/>
  <c r="S705" i="17"/>
  <c r="U704" i="17"/>
  <c r="S704" i="17"/>
  <c r="T704" i="17" s="1"/>
  <c r="S703" i="17"/>
  <c r="S702" i="17"/>
  <c r="X702" i="17" s="1"/>
  <c r="S701" i="17"/>
  <c r="X701" i="17" s="1"/>
  <c r="S700" i="17"/>
  <c r="T700" i="17" s="1"/>
  <c r="S699" i="17"/>
  <c r="S698" i="17"/>
  <c r="S697" i="17"/>
  <c r="S696" i="17"/>
  <c r="T696" i="17" s="1"/>
  <c r="S695" i="17"/>
  <c r="S694" i="17"/>
  <c r="X694" i="17" s="1"/>
  <c r="S693" i="17"/>
  <c r="X693" i="17" s="1"/>
  <c r="X692" i="17"/>
  <c r="U692" i="17"/>
  <c r="S692" i="17"/>
  <c r="T692" i="17" s="1"/>
  <c r="S691" i="17"/>
  <c r="S690" i="17"/>
  <c r="S689" i="17"/>
  <c r="S688" i="17"/>
  <c r="T688" i="17" s="1"/>
  <c r="S687" i="17"/>
  <c r="S686" i="17"/>
  <c r="X686" i="17" s="1"/>
  <c r="S685" i="17"/>
  <c r="X685" i="17" s="1"/>
  <c r="S684" i="17"/>
  <c r="T684" i="17" s="1"/>
  <c r="S683" i="17"/>
  <c r="S682" i="17"/>
  <c r="T682" i="17" s="1"/>
  <c r="T681" i="17"/>
  <c r="S681" i="17"/>
  <c r="X681" i="17" s="1"/>
  <c r="S680" i="17"/>
  <c r="T680" i="17" s="1"/>
  <c r="S679" i="17"/>
  <c r="S678" i="17"/>
  <c r="T678" i="17" s="1"/>
  <c r="S677" i="17"/>
  <c r="S676" i="17"/>
  <c r="T676" i="17" s="1"/>
  <c r="S675" i="17"/>
  <c r="S674" i="17"/>
  <c r="T674" i="17" s="1"/>
  <c r="U673" i="17"/>
  <c r="S673" i="17"/>
  <c r="X673" i="17" s="1"/>
  <c r="S672" i="17"/>
  <c r="S671" i="17"/>
  <c r="S670" i="17"/>
  <c r="T670" i="17" s="1"/>
  <c r="S669" i="17"/>
  <c r="X669" i="17" s="1"/>
  <c r="X668" i="17"/>
  <c r="U668" i="17"/>
  <c r="S668" i="17"/>
  <c r="T668" i="17" s="1"/>
  <c r="S667" i="17"/>
  <c r="S666" i="17"/>
  <c r="T666" i="17" s="1"/>
  <c r="S665" i="17"/>
  <c r="X665" i="17" s="1"/>
  <c r="S664" i="17"/>
  <c r="T664" i="17" s="1"/>
  <c r="S663" i="17"/>
  <c r="S662" i="17"/>
  <c r="T662" i="17" s="1"/>
  <c r="S661" i="17"/>
  <c r="S660" i="17"/>
  <c r="T660" i="17" s="1"/>
  <c r="S659" i="17"/>
  <c r="S658" i="17"/>
  <c r="T658" i="17" s="1"/>
  <c r="S657" i="17"/>
  <c r="S656" i="17"/>
  <c r="S655" i="17"/>
  <c r="X655" i="17" s="1"/>
  <c r="S654" i="17"/>
  <c r="U654" i="17" s="1"/>
  <c r="S653" i="17"/>
  <c r="X653" i="17" s="1"/>
  <c r="S652" i="17"/>
  <c r="S651" i="17"/>
  <c r="X651" i="17" s="1"/>
  <c r="U650" i="17"/>
  <c r="S650" i="17"/>
  <c r="T650" i="17" s="1"/>
  <c r="S649" i="17"/>
  <c r="X649" i="17" s="1"/>
  <c r="T648" i="17"/>
  <c r="S648" i="17"/>
  <c r="S647" i="17"/>
  <c r="S646" i="17"/>
  <c r="S645" i="17"/>
  <c r="S644" i="17"/>
  <c r="T644" i="17" s="1"/>
  <c r="S643" i="17"/>
  <c r="X643" i="17" s="1"/>
  <c r="S642" i="17"/>
  <c r="X642" i="17" s="1"/>
  <c r="S641" i="17"/>
  <c r="S640" i="17"/>
  <c r="S639" i="17"/>
  <c r="X639" i="17" s="1"/>
  <c r="S638" i="17"/>
  <c r="T638" i="17" s="1"/>
  <c r="S637" i="17"/>
  <c r="X637" i="17" s="1"/>
  <c r="S636" i="17"/>
  <c r="S635" i="17"/>
  <c r="X635" i="17" s="1"/>
  <c r="X634" i="17"/>
  <c r="U634" i="17"/>
  <c r="T634" i="17"/>
  <c r="S634" i="17"/>
  <c r="S633" i="17"/>
  <c r="X633" i="17" s="1"/>
  <c r="S632" i="17"/>
  <c r="T632" i="17" s="1"/>
  <c r="S631" i="17"/>
  <c r="S630" i="17"/>
  <c r="S629" i="17"/>
  <c r="S628" i="17"/>
  <c r="T628" i="17" s="1"/>
  <c r="S627" i="17"/>
  <c r="X627" i="17" s="1"/>
  <c r="S626" i="17"/>
  <c r="X626" i="17" s="1"/>
  <c r="S625" i="17"/>
  <c r="S624" i="17"/>
  <c r="S623" i="17"/>
  <c r="X623" i="17" s="1"/>
  <c r="S622" i="17"/>
  <c r="T622" i="17" s="1"/>
  <c r="S621" i="17"/>
  <c r="X621" i="17" s="1"/>
  <c r="S620" i="17"/>
  <c r="S619" i="17"/>
  <c r="X619" i="17" s="1"/>
  <c r="S618" i="17"/>
  <c r="X618" i="17" s="1"/>
  <c r="S617" i="17"/>
  <c r="X617" i="17" s="1"/>
  <c r="T616" i="17"/>
  <c r="S616" i="17"/>
  <c r="S615" i="17"/>
  <c r="S614" i="17"/>
  <c r="S613" i="17"/>
  <c r="S612" i="17"/>
  <c r="T612" i="17" s="1"/>
  <c r="U611" i="17"/>
  <c r="S611" i="17"/>
  <c r="X611" i="17" s="1"/>
  <c r="S610" i="17"/>
  <c r="X610" i="17" s="1"/>
  <c r="S609" i="17"/>
  <c r="S608" i="17"/>
  <c r="S607" i="17"/>
  <c r="X607" i="17" s="1"/>
  <c r="X606" i="17"/>
  <c r="T606" i="17"/>
  <c r="S606" i="17"/>
  <c r="U606" i="17" s="1"/>
  <c r="S605" i="17"/>
  <c r="X605" i="17" s="1"/>
  <c r="S604" i="17"/>
  <c r="S603" i="17"/>
  <c r="X603" i="17" s="1"/>
  <c r="S602" i="17"/>
  <c r="X602" i="17" s="1"/>
  <c r="S601" i="17"/>
  <c r="T601" i="17" s="1"/>
  <c r="S600" i="17"/>
  <c r="U600" i="17" s="1"/>
  <c r="S599" i="17"/>
  <c r="X599" i="17" s="1"/>
  <c r="S598" i="17"/>
  <c r="S597" i="17"/>
  <c r="S596" i="17"/>
  <c r="S595" i="17"/>
  <c r="T595" i="17" s="1"/>
  <c r="S594" i="17"/>
  <c r="S593" i="17"/>
  <c r="X593" i="17" s="1"/>
  <c r="S592" i="17"/>
  <c r="X592" i="17" s="1"/>
  <c r="S591" i="17"/>
  <c r="S590" i="17"/>
  <c r="S589" i="17"/>
  <c r="S588" i="17"/>
  <c r="S587" i="17"/>
  <c r="T587" i="17" s="1"/>
  <c r="S586" i="17"/>
  <c r="S585" i="17"/>
  <c r="X585" i="17" s="1"/>
  <c r="S584" i="17"/>
  <c r="X584" i="17" s="1"/>
  <c r="S583" i="17"/>
  <c r="S582" i="17"/>
  <c r="S581" i="17"/>
  <c r="S580" i="17"/>
  <c r="S579" i="17"/>
  <c r="T579" i="17" s="1"/>
  <c r="S578" i="17"/>
  <c r="S577" i="17"/>
  <c r="X577" i="17" s="1"/>
  <c r="S576" i="17"/>
  <c r="X576" i="17" s="1"/>
  <c r="S575" i="17"/>
  <c r="S574" i="17"/>
  <c r="S573" i="17"/>
  <c r="S572" i="17"/>
  <c r="S571" i="17"/>
  <c r="T571" i="17" s="1"/>
  <c r="S570" i="17"/>
  <c r="S569" i="17"/>
  <c r="X569" i="17" s="1"/>
  <c r="S568" i="17"/>
  <c r="X568" i="17" s="1"/>
  <c r="S567" i="17"/>
  <c r="S566" i="17"/>
  <c r="S565" i="17"/>
  <c r="S564" i="17"/>
  <c r="X564" i="17" s="1"/>
  <c r="S563" i="17"/>
  <c r="T563" i="17" s="1"/>
  <c r="S562" i="17"/>
  <c r="S561" i="17"/>
  <c r="X561" i="17" s="1"/>
  <c r="U560" i="17"/>
  <c r="T560" i="17"/>
  <c r="S560" i="17"/>
  <c r="X560" i="17" s="1"/>
  <c r="S559" i="17"/>
  <c r="S558" i="17"/>
  <c r="S557" i="17"/>
  <c r="S556" i="17"/>
  <c r="S555" i="17"/>
  <c r="T555" i="17" s="1"/>
  <c r="S554" i="17"/>
  <c r="S553" i="17"/>
  <c r="X553" i="17" s="1"/>
  <c r="S552" i="17"/>
  <c r="X552" i="17" s="1"/>
  <c r="S551" i="17"/>
  <c r="S550" i="17"/>
  <c r="T550" i="17" s="1"/>
  <c r="S549" i="17"/>
  <c r="T549" i="17" s="1"/>
  <c r="S548" i="17"/>
  <c r="S547" i="17"/>
  <c r="S546" i="17"/>
  <c r="T546" i="17" s="1"/>
  <c r="S545" i="17"/>
  <c r="X545" i="17" s="1"/>
  <c r="U335" i="17"/>
  <c r="S335" i="17"/>
  <c r="T335" i="17" s="1"/>
  <c r="S412" i="17"/>
  <c r="S522" i="17"/>
  <c r="S467" i="17"/>
  <c r="S431" i="17"/>
  <c r="X431" i="17" s="1"/>
  <c r="S323" i="17"/>
  <c r="X323" i="17" s="1"/>
  <c r="S520" i="17"/>
  <c r="S123" i="17"/>
  <c r="X123" i="17" s="1"/>
  <c r="U359" i="17"/>
  <c r="S359" i="17"/>
  <c r="X359" i="17" s="1"/>
  <c r="S385" i="17"/>
  <c r="X385" i="17" s="1"/>
  <c r="S423" i="17"/>
  <c r="T423" i="17" s="1"/>
  <c r="S403" i="17"/>
  <c r="S410" i="17"/>
  <c r="T410" i="17" s="1"/>
  <c r="S441" i="17"/>
  <c r="S2" i="17"/>
  <c r="T2" i="17" s="1"/>
  <c r="S377" i="17"/>
  <c r="X377" i="17" s="1"/>
  <c r="S95" i="17"/>
  <c r="T95" i="17" s="1"/>
  <c r="S70" i="17"/>
  <c r="S112" i="17"/>
  <c r="S163" i="17"/>
  <c r="X163" i="17" s="1"/>
  <c r="U86" i="17"/>
  <c r="S86" i="17"/>
  <c r="T86" i="17" s="1"/>
  <c r="S129" i="17"/>
  <c r="T129" i="17" s="1"/>
  <c r="S54" i="17"/>
  <c r="U54" i="17" s="1"/>
  <c r="S77" i="17"/>
  <c r="S76" i="17"/>
  <c r="T76" i="17" s="1"/>
  <c r="S254" i="17"/>
  <c r="T254" i="17" s="1"/>
  <c r="S53" i="17"/>
  <c r="U53" i="17" s="1"/>
  <c r="S69" i="17"/>
  <c r="X69" i="17" s="1"/>
  <c r="S61" i="17"/>
  <c r="T61" i="17" s="1"/>
  <c r="S60" i="17"/>
  <c r="T60" i="17" s="1"/>
  <c r="S104" i="17"/>
  <c r="U104" i="17" s="1"/>
  <c r="S94" i="17"/>
  <c r="X94" i="17" s="1"/>
  <c r="S131" i="17"/>
  <c r="S75" i="17"/>
  <c r="T75" i="17" s="1"/>
  <c r="S544" i="17"/>
  <c r="U544" i="17" s="1"/>
  <c r="S542" i="17"/>
  <c r="X542" i="17" s="1"/>
  <c r="S540" i="17"/>
  <c r="T540" i="17" s="1"/>
  <c r="X543" i="17"/>
  <c r="S543" i="17"/>
  <c r="S538" i="17"/>
  <c r="T538" i="17" s="1"/>
  <c r="U534" i="17"/>
  <c r="S534" i="17"/>
  <c r="T534" i="17" s="1"/>
  <c r="S536" i="17"/>
  <c r="T536" i="17" s="1"/>
  <c r="S531" i="17"/>
  <c r="S537" i="17"/>
  <c r="T537" i="17" s="1"/>
  <c r="S526" i="17"/>
  <c r="T526" i="17" s="1"/>
  <c r="S541" i="17"/>
  <c r="S532" i="17"/>
  <c r="S535" i="17"/>
  <c r="S539" i="17"/>
  <c r="U539" i="17" s="1"/>
  <c r="S523" i="17"/>
  <c r="U523" i="17" s="1"/>
  <c r="S527" i="17"/>
  <c r="X527" i="17" s="1"/>
  <c r="S507" i="17"/>
  <c r="S508" i="17"/>
  <c r="X508" i="17" s="1"/>
  <c r="X530" i="17"/>
  <c r="S530" i="17"/>
  <c r="T530" i="17" s="1"/>
  <c r="S512" i="17"/>
  <c r="X512" i="17" s="1"/>
  <c r="S513" i="17"/>
  <c r="T513" i="17" s="1"/>
  <c r="S514" i="17"/>
  <c r="T514" i="17" s="1"/>
  <c r="U510" i="17"/>
  <c r="S510" i="17"/>
  <c r="T510" i="17" s="1"/>
  <c r="S499" i="17"/>
  <c r="S524" i="17"/>
  <c r="T524" i="17" s="1"/>
  <c r="S509" i="17"/>
  <c r="T509" i="17" s="1"/>
  <c r="S497" i="17"/>
  <c r="S519" i="17"/>
  <c r="S502" i="17"/>
  <c r="X504" i="17"/>
  <c r="S504" i="17"/>
  <c r="U504" i="17" s="1"/>
  <c r="S518" i="17"/>
  <c r="S503" i="17"/>
  <c r="X503" i="17" s="1"/>
  <c r="S528" i="17"/>
  <c r="S496" i="17"/>
  <c r="X529" i="17"/>
  <c r="S529" i="17"/>
  <c r="T529" i="17" s="1"/>
  <c r="S466" i="17"/>
  <c r="X466" i="17" s="1"/>
  <c r="S515" i="17"/>
  <c r="T515" i="17" s="1"/>
  <c r="X511" i="17"/>
  <c r="S511" i="17"/>
  <c r="T511" i="17" s="1"/>
  <c r="X500" i="17"/>
  <c r="U500" i="17"/>
  <c r="S500" i="17"/>
  <c r="T500" i="17" s="1"/>
  <c r="S490" i="17"/>
  <c r="S485" i="17"/>
  <c r="T485" i="17" s="1"/>
  <c r="S517" i="17"/>
  <c r="S525" i="17"/>
  <c r="S501" i="17"/>
  <c r="S493" i="17"/>
  <c r="S521" i="17"/>
  <c r="X521" i="17" s="1"/>
  <c r="S488" i="17"/>
  <c r="S495" i="17"/>
  <c r="X495" i="17" s="1"/>
  <c r="S489" i="17"/>
  <c r="S494" i="17"/>
  <c r="S505" i="17"/>
  <c r="T505" i="17" s="1"/>
  <c r="S465" i="17"/>
  <c r="X465" i="17" s="1"/>
  <c r="S481" i="17"/>
  <c r="T481" i="17" s="1"/>
  <c r="U476" i="17"/>
  <c r="S476" i="17"/>
  <c r="T476" i="17" s="1"/>
  <c r="X506" i="17"/>
  <c r="S506" i="17"/>
  <c r="T506" i="17" s="1"/>
  <c r="S474" i="17"/>
  <c r="S448" i="17"/>
  <c r="T448" i="17" s="1"/>
  <c r="S492" i="17"/>
  <c r="S491" i="17"/>
  <c r="S486" i="17"/>
  <c r="S478" i="17"/>
  <c r="S415" i="17"/>
  <c r="X415" i="17" s="1"/>
  <c r="S498" i="17"/>
  <c r="U498" i="17" s="1"/>
  <c r="S516" i="17"/>
  <c r="X516" i="17" s="1"/>
  <c r="S487" i="17"/>
  <c r="T487" i="17" s="1"/>
  <c r="S439" i="17"/>
  <c r="T439" i="17" s="1"/>
  <c r="S464" i="17"/>
  <c r="S533" i="17"/>
  <c r="X533" i="17" s="1"/>
  <c r="S484" i="17"/>
  <c r="T484" i="17" s="1"/>
  <c r="S475" i="17"/>
  <c r="S446" i="17"/>
  <c r="T446" i="17" s="1"/>
  <c r="S470" i="17"/>
  <c r="S480" i="17"/>
  <c r="T480" i="17" s="1"/>
  <c r="S468" i="17"/>
  <c r="T468" i="17" s="1"/>
  <c r="S477" i="17"/>
  <c r="U477" i="17" s="1"/>
  <c r="S483" i="17"/>
  <c r="S472" i="17"/>
  <c r="U452" i="17"/>
  <c r="S452" i="17"/>
  <c r="T452" i="17" s="1"/>
  <c r="X463" i="17"/>
  <c r="S463" i="17"/>
  <c r="T463" i="17" s="1"/>
  <c r="S460" i="17"/>
  <c r="X460" i="17" s="1"/>
  <c r="S444" i="17"/>
  <c r="T444" i="17" s="1"/>
  <c r="S461" i="17"/>
  <c r="X461" i="17" s="1"/>
  <c r="S373" i="17"/>
  <c r="S479" i="17"/>
  <c r="X479" i="17" s="1"/>
  <c r="S456" i="17"/>
  <c r="T456" i="17" s="1"/>
  <c r="S384" i="17"/>
  <c r="T384" i="17" s="1"/>
  <c r="S455" i="17"/>
  <c r="S399" i="17"/>
  <c r="S453" i="17"/>
  <c r="T453" i="17" s="1"/>
  <c r="S333" i="17"/>
  <c r="X333" i="17" s="1"/>
  <c r="S445" i="17"/>
  <c r="U445" i="17" s="1"/>
  <c r="S424" i="17"/>
  <c r="S451" i="17"/>
  <c r="T451" i="17" s="1"/>
  <c r="S411" i="17"/>
  <c r="X411" i="17" s="1"/>
  <c r="S469" i="17"/>
  <c r="T469" i="17" s="1"/>
  <c r="S459" i="17"/>
  <c r="S435" i="17"/>
  <c r="T435" i="17" s="1"/>
  <c r="S420" i="17"/>
  <c r="S482" i="17"/>
  <c r="X482" i="17" s="1"/>
  <c r="S471" i="17"/>
  <c r="T447" i="17"/>
  <c r="S447" i="17"/>
  <c r="S438" i="17"/>
  <c r="S443" i="17"/>
  <c r="X443" i="17" s="1"/>
  <c r="S427" i="17"/>
  <c r="S458" i="17"/>
  <c r="S408" i="17"/>
  <c r="S436" i="17"/>
  <c r="S462" i="17"/>
  <c r="X462" i="17" s="1"/>
  <c r="S437" i="17"/>
  <c r="T437" i="17" s="1"/>
  <c r="S383" i="17"/>
  <c r="X383" i="17" s="1"/>
  <c r="S454" i="17"/>
  <c r="T454" i="17" s="1"/>
  <c r="S432" i="17"/>
  <c r="X432" i="17" s="1"/>
  <c r="S450" i="17"/>
  <c r="S434" i="17"/>
  <c r="S419" i="17"/>
  <c r="T419" i="17" s="1"/>
  <c r="S429" i="17"/>
  <c r="X429" i="17" s="1"/>
  <c r="S421" i="17"/>
  <c r="T421" i="17" s="1"/>
  <c r="U392" i="17"/>
  <c r="S392" i="17"/>
  <c r="X392" i="17" s="1"/>
  <c r="S391" i="17"/>
  <c r="T391" i="17" s="1"/>
  <c r="S457" i="17"/>
  <c r="X457" i="17" s="1"/>
  <c r="S473" i="17"/>
  <c r="S449" i="17"/>
  <c r="X449" i="17" s="1"/>
  <c r="S309" i="17"/>
  <c r="T309" i="17" s="1"/>
  <c r="S417" i="17"/>
  <c r="X417" i="17" s="1"/>
  <c r="S409" i="17"/>
  <c r="T409" i="17" s="1"/>
  <c r="S422" i="17"/>
  <c r="X422" i="17" s="1"/>
  <c r="S442" i="17"/>
  <c r="S407" i="17"/>
  <c r="S370" i="17"/>
  <c r="S430" i="17"/>
  <c r="S440" i="17"/>
  <c r="T440" i="17" s="1"/>
  <c r="S393" i="17"/>
  <c r="X393" i="17" s="1"/>
  <c r="S404" i="17"/>
  <c r="X404" i="17" s="1"/>
  <c r="S358" i="17"/>
  <c r="X358" i="17" s="1"/>
  <c r="S381" i="17"/>
  <c r="S308" i="17"/>
  <c r="S401" i="17"/>
  <c r="S362" i="17"/>
  <c r="T406" i="17"/>
  <c r="S406" i="17"/>
  <c r="S405" i="17"/>
  <c r="X405" i="17" s="1"/>
  <c r="S428" i="17"/>
  <c r="X428" i="17" s="1"/>
  <c r="S387" i="17"/>
  <c r="X387" i="17" s="1"/>
  <c r="S368" i="17"/>
  <c r="S242" i="17"/>
  <c r="S365" i="17"/>
  <c r="S386" i="17"/>
  <c r="S425" i="17"/>
  <c r="T425" i="17" s="1"/>
  <c r="S418" i="17"/>
  <c r="X418" i="17" s="1"/>
  <c r="U380" i="17"/>
  <c r="V380" i="17" s="1"/>
  <c r="W380" i="17" s="1"/>
  <c r="S380" i="17"/>
  <c r="T380" i="17" s="1"/>
  <c r="S369" i="17"/>
  <c r="S247" i="17"/>
  <c r="T247" i="17" s="1"/>
  <c r="S345" i="17"/>
  <c r="S379" i="17"/>
  <c r="S414" i="17"/>
  <c r="U414" i="17" s="1"/>
  <c r="S389" i="17"/>
  <c r="X389" i="17" s="1"/>
  <c r="S322" i="17"/>
  <c r="X322" i="17" s="1"/>
  <c r="X433" i="17"/>
  <c r="S433" i="17"/>
  <c r="T433" i="17" s="1"/>
  <c r="S346" i="17"/>
  <c r="U346" i="17" s="1"/>
  <c r="S356" i="17"/>
  <c r="S375" i="17"/>
  <c r="S413" i="17"/>
  <c r="S372" i="17"/>
  <c r="U372" i="17" s="1"/>
  <c r="S371" i="17"/>
  <c r="X371" i="17" s="1"/>
  <c r="S351" i="17"/>
  <c r="X351" i="17" s="1"/>
  <c r="X397" i="17"/>
  <c r="S397" i="17"/>
  <c r="T397" i="17" s="1"/>
  <c r="X376" i="17"/>
  <c r="S376" i="17"/>
  <c r="U376" i="17" s="1"/>
  <c r="S366" i="17"/>
  <c r="S390" i="17"/>
  <c r="S382" i="17"/>
  <c r="S398" i="17"/>
  <c r="U398" i="17" s="1"/>
  <c r="S325" i="17"/>
  <c r="X325" i="17" s="1"/>
  <c r="S354" i="17"/>
  <c r="X354" i="17" s="1"/>
  <c r="X350" i="17"/>
  <c r="S350" i="17"/>
  <c r="T350" i="17" s="1"/>
  <c r="S337" i="17"/>
  <c r="U337" i="17" s="1"/>
  <c r="S317" i="17"/>
  <c r="S364" i="17"/>
  <c r="S344" i="17"/>
  <c r="T343" i="17"/>
  <c r="V343" i="17" s="1"/>
  <c r="S343" i="17"/>
  <c r="U343" i="17" s="1"/>
  <c r="U396" i="17"/>
  <c r="S396" i="17"/>
  <c r="X396" i="17" s="1"/>
  <c r="S328" i="17"/>
  <c r="X328" i="17" s="1"/>
  <c r="S321" i="17"/>
  <c r="T321" i="17" s="1"/>
  <c r="T355" i="17"/>
  <c r="V355" i="17" s="1"/>
  <c r="S355" i="17"/>
  <c r="U355" i="17" s="1"/>
  <c r="S349" i="17"/>
  <c r="S378" i="17"/>
  <c r="S394" i="17"/>
  <c r="S360" i="17"/>
  <c r="U360" i="17" s="1"/>
  <c r="U395" i="17"/>
  <c r="S395" i="17"/>
  <c r="X395" i="17" s="1"/>
  <c r="U363" i="17"/>
  <c r="S363" i="17"/>
  <c r="X363" i="17" s="1"/>
  <c r="X353" i="17"/>
  <c r="S353" i="17"/>
  <c r="T353" i="17" s="1"/>
  <c r="S400" i="17"/>
  <c r="U400" i="17" s="1"/>
  <c r="S320" i="17"/>
  <c r="S291" i="17"/>
  <c r="S251" i="17"/>
  <c r="T357" i="17"/>
  <c r="V357" i="17" s="1"/>
  <c r="S357" i="17"/>
  <c r="U357" i="17" s="1"/>
  <c r="S348" i="17"/>
  <c r="X348" i="17" s="1"/>
  <c r="S402" i="17"/>
  <c r="X402" i="17" s="1"/>
  <c r="S312" i="17"/>
  <c r="T312" i="17" s="1"/>
  <c r="T342" i="17"/>
  <c r="V342" i="17" s="1"/>
  <c r="S342" i="17"/>
  <c r="U342" i="17" s="1"/>
  <c r="S305" i="17"/>
  <c r="U305" i="17" s="1"/>
  <c r="S416" i="17"/>
  <c r="S248" i="17"/>
  <c r="X248" i="17" s="1"/>
  <c r="T250" i="17"/>
  <c r="V250" i="17" s="1"/>
  <c r="S250" i="17"/>
  <c r="U250" i="17" s="1"/>
  <c r="S304" i="17"/>
  <c r="U304" i="17" s="1"/>
  <c r="S347" i="17"/>
  <c r="U347" i="17" s="1"/>
  <c r="S352" i="17"/>
  <c r="X352" i="17" s="1"/>
  <c r="S196" i="17"/>
  <c r="S331" i="17"/>
  <c r="X331" i="17" s="1"/>
  <c r="S310" i="17"/>
  <c r="S327" i="17"/>
  <c r="S334" i="17"/>
  <c r="S361" i="17"/>
  <c r="U361" i="17" s="1"/>
  <c r="S237" i="17"/>
  <c r="S318" i="17"/>
  <c r="T318" i="17" s="1"/>
  <c r="S236" i="17"/>
  <c r="S195" i="17"/>
  <c r="S220" i="17"/>
  <c r="T220" i="17" s="1"/>
  <c r="S303" i="17"/>
  <c r="X303" i="17" s="1"/>
  <c r="S288" i="17"/>
  <c r="S330" i="17"/>
  <c r="U330" i="17" s="1"/>
  <c r="S234" i="17"/>
  <c r="S319" i="17"/>
  <c r="T319" i="17" s="1"/>
  <c r="S374" i="17"/>
  <c r="S280" i="17"/>
  <c r="S326" i="17"/>
  <c r="T326" i="17" s="1"/>
  <c r="S324" i="17"/>
  <c r="X324" i="17" s="1"/>
  <c r="S299" i="17"/>
  <c r="S294" i="17"/>
  <c r="U294" i="17" s="1"/>
  <c r="S93" i="17"/>
  <c r="S314" i="17"/>
  <c r="T314" i="17" s="1"/>
  <c r="S302" i="17"/>
  <c r="S290" i="17"/>
  <c r="U182" i="17"/>
  <c r="S182" i="17"/>
  <c r="T182" i="17" s="1"/>
  <c r="S122" i="17"/>
  <c r="X122" i="17" s="1"/>
  <c r="S285" i="17"/>
  <c r="S301" i="17"/>
  <c r="U301" i="17" s="1"/>
  <c r="S264" i="17"/>
  <c r="S339" i="17"/>
  <c r="T339" i="17" s="1"/>
  <c r="S388" i="17"/>
  <c r="S293" i="17"/>
  <c r="S341" i="17"/>
  <c r="T341" i="17" s="1"/>
  <c r="S277" i="17"/>
  <c r="X277" i="17" s="1"/>
  <c r="S296" i="17"/>
  <c r="S111" i="17"/>
  <c r="U111" i="17" s="1"/>
  <c r="S316" i="17"/>
  <c r="S295" i="17"/>
  <c r="T295" i="17" s="1"/>
  <c r="S300" i="17"/>
  <c r="S426" i="17"/>
  <c r="S329" i="17"/>
  <c r="T329" i="17" s="1"/>
  <c r="S152" i="17"/>
  <c r="X152" i="17" s="1"/>
  <c r="S274" i="17"/>
  <c r="S298" i="17"/>
  <c r="U298" i="17" s="1"/>
  <c r="S332" i="17"/>
  <c r="S284" i="17"/>
  <c r="T284" i="17" s="1"/>
  <c r="S214" i="17"/>
  <c r="S297" i="17"/>
  <c r="S367" i="17"/>
  <c r="T367" i="17" s="1"/>
  <c r="S311" i="17"/>
  <c r="X311" i="17" s="1"/>
  <c r="S177" i="17"/>
  <c r="S289" i="17"/>
  <c r="U289" i="17" s="1"/>
  <c r="S227" i="17"/>
  <c r="S261" i="17"/>
  <c r="T261" i="17" s="1"/>
  <c r="S169" i="17"/>
  <c r="S243" i="17"/>
  <c r="S197" i="17"/>
  <c r="S194" i="17"/>
  <c r="U194" i="17" s="1"/>
  <c r="S231" i="17"/>
  <c r="S336" i="17"/>
  <c r="T336" i="17" s="1"/>
  <c r="S219" i="17"/>
  <c r="U219" i="17" s="1"/>
  <c r="X279" i="17"/>
  <c r="U279" i="17"/>
  <c r="S279" i="17"/>
  <c r="T279" i="17" s="1"/>
  <c r="S338" i="17"/>
  <c r="X307" i="17"/>
  <c r="S307" i="17"/>
  <c r="U307" i="17" s="1"/>
  <c r="S276" i="17"/>
  <c r="U276" i="17" s="1"/>
  <c r="S241" i="17"/>
  <c r="T241" i="17" s="1"/>
  <c r="S176" i="17"/>
  <c r="T176" i="17" s="1"/>
  <c r="S263" i="17"/>
  <c r="U233" i="17"/>
  <c r="S233" i="17"/>
  <c r="X233" i="17" s="1"/>
  <c r="S181" i="17"/>
  <c r="X181" i="17" s="1"/>
  <c r="S259" i="17"/>
  <c r="S262" i="17"/>
  <c r="U262" i="17" s="1"/>
  <c r="S173" i="17"/>
  <c r="S144" i="17"/>
  <c r="T144" i="17" s="1"/>
  <c r="S258" i="17"/>
  <c r="T258" i="17" s="1"/>
  <c r="S230" i="17"/>
  <c r="S151" i="17"/>
  <c r="X151" i="17" s="1"/>
  <c r="S272" i="17"/>
  <c r="X272" i="17" s="1"/>
  <c r="S260" i="17"/>
  <c r="S273" i="17"/>
  <c r="U273" i="17" s="1"/>
  <c r="S185" i="17"/>
  <c r="X271" i="17"/>
  <c r="S271" i="17"/>
  <c r="T271" i="17" s="1"/>
  <c r="S150" i="17"/>
  <c r="T150" i="17" s="1"/>
  <c r="S255" i="17"/>
  <c r="S206" i="17"/>
  <c r="X206" i="17" s="1"/>
  <c r="S180" i="17"/>
  <c r="X180" i="17" s="1"/>
  <c r="S193" i="17"/>
  <c r="S212" i="17"/>
  <c r="U212" i="17" s="1"/>
  <c r="S192" i="17"/>
  <c r="S235" i="17"/>
  <c r="T235" i="17" s="1"/>
  <c r="S240" i="17"/>
  <c r="T240" i="17" s="1"/>
  <c r="S283" i="17"/>
  <c r="S184" i="17"/>
  <c r="X184" i="17" s="1"/>
  <c r="S270" i="17"/>
  <c r="X270" i="17" s="1"/>
  <c r="S172" i="17"/>
  <c r="S292" i="17"/>
  <c r="U292" i="17" s="1"/>
  <c r="S340" i="17"/>
  <c r="S287" i="17"/>
  <c r="T287" i="17" s="1"/>
  <c r="S226" i="17"/>
  <c r="T226" i="17" s="1"/>
  <c r="S187" i="17"/>
  <c r="S239" i="17"/>
  <c r="X239" i="17" s="1"/>
  <c r="S157" i="17"/>
  <c r="X157" i="17" s="1"/>
  <c r="S213" i="17"/>
  <c r="S139" i="17"/>
  <c r="U139" i="17" s="1"/>
  <c r="S225" i="17"/>
  <c r="S175" i="17"/>
  <c r="T175" i="17" s="1"/>
  <c r="S224" i="17"/>
  <c r="T224" i="17" s="1"/>
  <c r="S278" i="17"/>
  <c r="S275" i="17"/>
  <c r="X275" i="17" s="1"/>
  <c r="S186" i="17"/>
  <c r="X186" i="17" s="1"/>
  <c r="S257" i="17"/>
  <c r="S162" i="17"/>
  <c r="U162" i="17" s="1"/>
  <c r="S249" i="17"/>
  <c r="S205" i="17"/>
  <c r="T205" i="17" s="1"/>
  <c r="S282" i="17"/>
  <c r="T282" i="17" s="1"/>
  <c r="S103" i="17"/>
  <c r="S143" i="17"/>
  <c r="X143" i="17" s="1"/>
  <c r="S269" i="17"/>
  <c r="X269" i="17" s="1"/>
  <c r="S313" i="17"/>
  <c r="S138" i="17"/>
  <c r="U138" i="17" s="1"/>
  <c r="S229" i="17"/>
  <c r="X156" i="17"/>
  <c r="S156" i="17"/>
  <c r="T156" i="17" s="1"/>
  <c r="S306" i="17"/>
  <c r="T306" i="17" s="1"/>
  <c r="S128" i="17"/>
  <c r="S149" i="17"/>
  <c r="X149" i="17" s="1"/>
  <c r="S179" i="17"/>
  <c r="X179" i="17" s="1"/>
  <c r="S191" i="17"/>
  <c r="T191" i="17" s="1"/>
  <c r="S253" i="17"/>
  <c r="U253" i="17" s="1"/>
  <c r="S102" i="17"/>
  <c r="X102" i="17" s="1"/>
  <c r="S202" i="17"/>
  <c r="T202" i="17" s="1"/>
  <c r="S268" i="17"/>
  <c r="T268" i="17" s="1"/>
  <c r="S267" i="17"/>
  <c r="U267" i="17" s="1"/>
  <c r="S211" i="17"/>
  <c r="X211" i="17" s="1"/>
  <c r="U142" i="17"/>
  <c r="S142" i="17"/>
  <c r="X142" i="17" s="1"/>
  <c r="S246" i="17"/>
  <c r="S218" i="17"/>
  <c r="S217" i="17"/>
  <c r="S59" i="17"/>
  <c r="S92" i="17"/>
  <c r="X92" i="17" s="1"/>
  <c r="S223" i="17"/>
  <c r="S101" i="17"/>
  <c r="S141" i="17"/>
  <c r="S58" i="17"/>
  <c r="U58" i="17" s="1"/>
  <c r="S266" i="17"/>
  <c r="S121" i="17"/>
  <c r="S265" i="17"/>
  <c r="X137" i="17"/>
  <c r="S137" i="17"/>
  <c r="T137" i="17" s="1"/>
  <c r="S238" i="17"/>
  <c r="S204" i="17"/>
  <c r="S168" i="17"/>
  <c r="S174" i="17"/>
  <c r="X174" i="17" s="1"/>
  <c r="S222" i="17"/>
  <c r="S155" i="17"/>
  <c r="S216" i="17"/>
  <c r="S178" i="17"/>
  <c r="X178" i="17" s="1"/>
  <c r="S167" i="17"/>
  <c r="S228" i="17"/>
  <c r="S210" i="17"/>
  <c r="S100" i="17"/>
  <c r="U100" i="17" s="1"/>
  <c r="S127" i="17"/>
  <c r="S209" i="17"/>
  <c r="S148" i="17"/>
  <c r="S85" i="17"/>
  <c r="T85" i="17" s="1"/>
  <c r="S99" i="17"/>
  <c r="S245" i="17"/>
  <c r="S252" i="17"/>
  <c r="X166" i="17"/>
  <c r="S166" i="17"/>
  <c r="U166" i="17" s="1"/>
  <c r="S201" i="17"/>
  <c r="S161" i="17"/>
  <c r="S140" i="17"/>
  <c r="U68" i="17"/>
  <c r="T68" i="17"/>
  <c r="V68" i="17" s="1"/>
  <c r="W68" i="17" s="1"/>
  <c r="S68" i="17"/>
  <c r="X68" i="17" s="1"/>
  <c r="S84" i="17"/>
  <c r="S160" i="17"/>
  <c r="S200" i="17"/>
  <c r="S147" i="17"/>
  <c r="U147" i="17" s="1"/>
  <c r="S120" i="17"/>
  <c r="S286" i="17"/>
  <c r="S126" i="17"/>
  <c r="S159" i="17"/>
  <c r="T159" i="17" s="1"/>
  <c r="S110" i="17"/>
  <c r="S74" i="17"/>
  <c r="S136" i="17"/>
  <c r="S256" i="17"/>
  <c r="X256" i="17" s="1"/>
  <c r="S130" i="17"/>
  <c r="S232" i="17"/>
  <c r="S190" i="17"/>
  <c r="S171" i="17"/>
  <c r="X171" i="17" s="1"/>
  <c r="S165" i="17"/>
  <c r="S42" i="17"/>
  <c r="S189" i="17"/>
  <c r="S119" i="17"/>
  <c r="U119" i="17" s="1"/>
  <c r="S154" i="17"/>
  <c r="S221" i="17"/>
  <c r="S208" i="17"/>
  <c r="S135" i="17"/>
  <c r="T135" i="17" s="1"/>
  <c r="S118" i="17"/>
  <c r="S117" i="17"/>
  <c r="S67" i="17"/>
  <c r="X109" i="17"/>
  <c r="S109" i="17"/>
  <c r="U109" i="17" s="1"/>
  <c r="S66" i="17"/>
  <c r="S146" i="17"/>
  <c r="S52" i="17"/>
  <c r="S199" i="17"/>
  <c r="X199" i="17" s="1"/>
  <c r="S83" i="17"/>
  <c r="S51" i="17"/>
  <c r="S153" i="17"/>
  <c r="S116" i="17"/>
  <c r="U116" i="17" s="1"/>
  <c r="S315" i="17"/>
  <c r="S203" i="17"/>
  <c r="S145" i="17"/>
  <c r="T145" i="17" s="1"/>
  <c r="S115" i="17"/>
  <c r="X115" i="17" s="1"/>
  <c r="S125" i="17"/>
  <c r="T125" i="17" s="1"/>
  <c r="S188" i="17"/>
  <c r="S91" i="17"/>
  <c r="T91" i="17" s="1"/>
  <c r="S90" i="17"/>
  <c r="X90" i="17" s="1"/>
  <c r="S170" i="17"/>
  <c r="U170" i="17" s="1"/>
  <c r="S207" i="17"/>
  <c r="S244" i="17"/>
  <c r="S183" i="17"/>
  <c r="X183" i="17" s="1"/>
  <c r="S198" i="17"/>
  <c r="X198" i="17" s="1"/>
  <c r="S32" i="17"/>
  <c r="X32" i="17" s="1"/>
  <c r="S89" i="17"/>
  <c r="T89" i="17" s="1"/>
  <c r="S31" i="17"/>
  <c r="X31" i="17" s="1"/>
  <c r="S57" i="17"/>
  <c r="T57" i="17" s="1"/>
  <c r="S50" i="17"/>
  <c r="T50" i="17" s="1"/>
  <c r="S108" i="17"/>
  <c r="U108" i="17" s="1"/>
  <c r="S41" i="17"/>
  <c r="X41" i="17" s="1"/>
  <c r="X73" i="17"/>
  <c r="S73" i="17"/>
  <c r="U73" i="17" s="1"/>
  <c r="S82" i="17"/>
  <c r="T82" i="17" s="1"/>
  <c r="S134" i="17"/>
  <c r="U134" i="17" s="1"/>
  <c r="S88" i="17"/>
  <c r="X88" i="17" s="1"/>
  <c r="S281" i="17"/>
  <c r="X281" i="17" s="1"/>
  <c r="S215" i="17"/>
  <c r="T215" i="17" s="1"/>
  <c r="S87" i="17"/>
  <c r="U87" i="17" s="1"/>
  <c r="S65" i="17"/>
  <c r="X65" i="17" s="1"/>
  <c r="S158" i="17"/>
  <c r="U158" i="17" s="1"/>
  <c r="S64" i="17"/>
  <c r="T64" i="17" s="1"/>
  <c r="S133" i="17"/>
  <c r="U133" i="17" s="1"/>
  <c r="S114" i="17"/>
  <c r="X114" i="17" s="1"/>
  <c r="S81" i="17"/>
  <c r="T81" i="17" s="1"/>
  <c r="S132" i="17"/>
  <c r="T132" i="17" s="1"/>
  <c r="S98" i="17"/>
  <c r="U98" i="17" s="1"/>
  <c r="S97" i="17"/>
  <c r="X97" i="17" s="1"/>
  <c r="U63" i="17"/>
  <c r="T63" i="17"/>
  <c r="S63" i="17"/>
  <c r="X63" i="17" s="1"/>
  <c r="S107" i="17"/>
  <c r="T107" i="17" s="1"/>
  <c r="S49" i="17"/>
  <c r="U49" i="17" s="1"/>
  <c r="S48" i="17"/>
  <c r="X48" i="17" s="1"/>
  <c r="S113" i="17"/>
  <c r="X113" i="17" s="1"/>
  <c r="S72" i="17"/>
  <c r="T72" i="17" s="1"/>
  <c r="S40" i="17"/>
  <c r="U40" i="17" s="1"/>
  <c r="S24" i="17"/>
  <c r="X24" i="17" s="1"/>
  <c r="S80" i="17"/>
  <c r="U80" i="17" s="1"/>
  <c r="S39" i="17"/>
  <c r="T39" i="17" s="1"/>
  <c r="S38" i="17"/>
  <c r="U38" i="17" s="1"/>
  <c r="S106" i="17"/>
  <c r="X106" i="17" s="1"/>
  <c r="S105" i="17"/>
  <c r="T105" i="17" s="1"/>
  <c r="S79" i="17"/>
  <c r="T79" i="17" s="1"/>
  <c r="S164" i="17"/>
  <c r="U164" i="17" s="1"/>
  <c r="S47" i="17"/>
  <c r="X47" i="17" s="1"/>
  <c r="S56" i="17"/>
  <c r="U56" i="17" s="1"/>
  <c r="S37" i="17"/>
  <c r="T37" i="17" s="1"/>
  <c r="S30" i="17"/>
  <c r="U30" i="17" s="1"/>
  <c r="S46" i="17"/>
  <c r="X46" i="17" s="1"/>
  <c r="S23" i="17"/>
  <c r="X23" i="17" s="1"/>
  <c r="S36" i="17"/>
  <c r="T36" i="17" s="1"/>
  <c r="S124" i="17"/>
  <c r="U124" i="17" s="1"/>
  <c r="S14" i="17"/>
  <c r="X14" i="17" s="1"/>
  <c r="S29" i="17"/>
  <c r="U29" i="17" s="1"/>
  <c r="S35" i="17"/>
  <c r="T35" i="17" s="1"/>
  <c r="S62" i="17"/>
  <c r="U62" i="17" s="1"/>
  <c r="S28" i="17"/>
  <c r="X28" i="17" s="1"/>
  <c r="S78" i="17"/>
  <c r="T78" i="17" s="1"/>
  <c r="S22" i="17"/>
  <c r="T22" i="17" s="1"/>
  <c r="S45" i="17"/>
  <c r="U45" i="17" s="1"/>
  <c r="S71" i="17"/>
  <c r="X71" i="17" s="1"/>
  <c r="X21" i="17"/>
  <c r="S21" i="17"/>
  <c r="U21" i="17" s="1"/>
  <c r="S20" i="17"/>
  <c r="T20" i="17" s="1"/>
  <c r="S34" i="17"/>
  <c r="U34" i="17" s="1"/>
  <c r="S33" i="17"/>
  <c r="X33" i="17" s="1"/>
  <c r="S96" i="17"/>
  <c r="X96" i="17" s="1"/>
  <c r="S27" i="17"/>
  <c r="T27" i="17" s="1"/>
  <c r="S19" i="17"/>
  <c r="U19" i="17" s="1"/>
  <c r="S55" i="17"/>
  <c r="X55" i="17" s="1"/>
  <c r="S18" i="17"/>
  <c r="U18" i="17" s="1"/>
  <c r="U44" i="17"/>
  <c r="S44" i="17"/>
  <c r="X44" i="17" s="1"/>
  <c r="S13" i="17"/>
  <c r="T13" i="17" s="1"/>
  <c r="S26" i="17"/>
  <c r="T26" i="17" s="1"/>
  <c r="S25" i="17"/>
  <c r="U25" i="17" s="1"/>
  <c r="S43" i="17"/>
  <c r="T43" i="17" s="1"/>
  <c r="S8" i="17"/>
  <c r="T8" i="17" s="1"/>
  <c r="S17" i="17"/>
  <c r="T17" i="17" s="1"/>
  <c r="S16" i="17"/>
  <c r="U16" i="17" s="1"/>
  <c r="S15" i="17"/>
  <c r="X15" i="17" s="1"/>
  <c r="S12" i="17"/>
  <c r="T12" i="17" s="1"/>
  <c r="S11" i="17"/>
  <c r="T11" i="17" s="1"/>
  <c r="S10" i="17"/>
  <c r="U10" i="17" s="1"/>
  <c r="S9" i="17"/>
  <c r="T9" i="17" s="1"/>
  <c r="S7" i="17"/>
  <c r="T7" i="17" s="1"/>
  <c r="S6" i="17"/>
  <c r="T6" i="17" s="1"/>
  <c r="S3" i="17"/>
  <c r="U3" i="17" s="1"/>
  <c r="S5" i="17"/>
  <c r="X5" i="17" s="1"/>
  <c r="S4" i="17"/>
  <c r="T4" i="17" s="1"/>
  <c r="T256" i="17" l="1"/>
  <c r="X312" i="17"/>
  <c r="U411" i="17"/>
  <c r="T21" i="17"/>
  <c r="U23" i="17"/>
  <c r="U468" i="17"/>
  <c r="X26" i="17"/>
  <c r="X202" i="17"/>
  <c r="T174" i="17"/>
  <c r="U149" i="17"/>
  <c r="X138" i="17"/>
  <c r="U329" i="17"/>
  <c r="X342" i="17"/>
  <c r="X355" i="17"/>
  <c r="U325" i="17"/>
  <c r="U389" i="17"/>
  <c r="U428" i="17"/>
  <c r="T449" i="17"/>
  <c r="U469" i="17"/>
  <c r="X452" i="17"/>
  <c r="X468" i="17"/>
  <c r="X476" i="17"/>
  <c r="X510" i="17"/>
  <c r="X53" i="17"/>
  <c r="X86" i="17"/>
  <c r="X335" i="17"/>
  <c r="X555" i="17"/>
  <c r="X638" i="17"/>
  <c r="U643" i="17"/>
  <c r="T655" i="17"/>
  <c r="X724" i="17"/>
  <c r="U725" i="17"/>
  <c r="X732" i="17"/>
  <c r="U5" i="17"/>
  <c r="U405" i="17"/>
  <c r="U419" i="17"/>
  <c r="U545" i="17"/>
  <c r="U688" i="17"/>
  <c r="U693" i="17"/>
  <c r="X700" i="17"/>
  <c r="Y700" i="17" s="1"/>
  <c r="T281" i="17"/>
  <c r="T199" i="17"/>
  <c r="U256" i="17"/>
  <c r="U269" i="17"/>
  <c r="U328" i="17"/>
  <c r="U351" i="17"/>
  <c r="U404" i="17"/>
  <c r="X514" i="17"/>
  <c r="U540" i="17"/>
  <c r="T635" i="17"/>
  <c r="U651" i="17"/>
  <c r="U720" i="17"/>
  <c r="T398" i="17"/>
  <c r="V398" i="17" s="1"/>
  <c r="T639" i="17"/>
  <c r="X664" i="17"/>
  <c r="X56" i="17"/>
  <c r="Y56" i="17" s="1"/>
  <c r="U281" i="17"/>
  <c r="U199" i="17"/>
  <c r="T142" i="17"/>
  <c r="U156" i="17"/>
  <c r="U270" i="17"/>
  <c r="U402" i="17"/>
  <c r="U463" i="17"/>
  <c r="X505" i="17"/>
  <c r="U511" i="17"/>
  <c r="X540" i="17"/>
  <c r="T553" i="17"/>
  <c r="U610" i="17"/>
  <c r="X708" i="17"/>
  <c r="U514" i="17"/>
  <c r="X539" i="17"/>
  <c r="U61" i="17"/>
  <c r="Y61" i="17" s="1"/>
  <c r="T359" i="17"/>
  <c r="U553" i="17"/>
  <c r="X684" i="17"/>
  <c r="U7" i="17"/>
  <c r="T23" i="17"/>
  <c r="V23" i="17" s="1"/>
  <c r="W23" i="17" s="1"/>
  <c r="T92" i="17"/>
  <c r="T372" i="17"/>
  <c r="V372" i="17" s="1"/>
  <c r="U322" i="17"/>
  <c r="X309" i="17"/>
  <c r="U642" i="17"/>
  <c r="T673" i="17"/>
  <c r="Y673" i="17" s="1"/>
  <c r="U709" i="17"/>
  <c r="X716" i="17"/>
  <c r="X43" i="17"/>
  <c r="X105" i="17"/>
  <c r="X85" i="17"/>
  <c r="U174" i="17"/>
  <c r="U92" i="17"/>
  <c r="U205" i="17"/>
  <c r="T180" i="17"/>
  <c r="X258" i="17"/>
  <c r="U326" i="17"/>
  <c r="V326" i="17" s="1"/>
  <c r="W326" i="17" s="1"/>
  <c r="T400" i="17"/>
  <c r="V400" i="17" s="1"/>
  <c r="W400" i="17" s="1"/>
  <c r="T346" i="17"/>
  <c r="V346" i="17" s="1"/>
  <c r="W346" i="17" s="1"/>
  <c r="X380" i="17"/>
  <c r="U393" i="17"/>
  <c r="T422" i="17"/>
  <c r="X469" i="17"/>
  <c r="T333" i="17"/>
  <c r="T415" i="17"/>
  <c r="T521" i="17"/>
  <c r="X534" i="17"/>
  <c r="X61" i="17"/>
  <c r="T123" i="17"/>
  <c r="T552" i="17"/>
  <c r="T561" i="17"/>
  <c r="U585" i="17"/>
  <c r="U592" i="17"/>
  <c r="T603" i="17"/>
  <c r="T618" i="17"/>
  <c r="U626" i="17"/>
  <c r="U635" i="17"/>
  <c r="X650" i="17"/>
  <c r="T654" i="17"/>
  <c r="U669" i="17"/>
  <c r="X680" i="17"/>
  <c r="X7" i="17"/>
  <c r="V63" i="17"/>
  <c r="W63" i="17" s="1"/>
  <c r="U15" i="17"/>
  <c r="T56" i="17"/>
  <c r="T113" i="17"/>
  <c r="T198" i="17"/>
  <c r="V198" i="17" s="1"/>
  <c r="W198" i="17" s="1"/>
  <c r="T166" i="17"/>
  <c r="T178" i="17"/>
  <c r="U211" i="17"/>
  <c r="X253" i="17"/>
  <c r="X205" i="17"/>
  <c r="U239" i="17"/>
  <c r="U235" i="17"/>
  <c r="U180" i="17"/>
  <c r="U220" i="17"/>
  <c r="U348" i="17"/>
  <c r="X400" i="17"/>
  <c r="T360" i="17"/>
  <c r="V360" i="17" s="1"/>
  <c r="W360" i="17" s="1"/>
  <c r="X321" i="17"/>
  <c r="U354" i="17"/>
  <c r="U371" i="17"/>
  <c r="X346" i="17"/>
  <c r="T414" i="17"/>
  <c r="V414" i="17" s="1"/>
  <c r="U422" i="17"/>
  <c r="U333" i="17"/>
  <c r="U415" i="17"/>
  <c r="U521" i="17"/>
  <c r="T504" i="17"/>
  <c r="V504" i="17" s="1"/>
  <c r="W504" i="17" s="1"/>
  <c r="T539" i="17"/>
  <c r="V539" i="17" s="1"/>
  <c r="W539" i="17" s="1"/>
  <c r="X129" i="17"/>
  <c r="U95" i="17"/>
  <c r="U123" i="17"/>
  <c r="U552" i="17"/>
  <c r="U561" i="17"/>
  <c r="U603" i="17"/>
  <c r="T607" i="17"/>
  <c r="U618" i="17"/>
  <c r="X654" i="17"/>
  <c r="U660" i="17"/>
  <c r="T665" i="17"/>
  <c r="U685" i="17"/>
  <c r="U696" i="17"/>
  <c r="U701" i="17"/>
  <c r="U712" i="17"/>
  <c r="U717" i="17"/>
  <c r="U728" i="17"/>
  <c r="U733" i="17"/>
  <c r="T15" i="17"/>
  <c r="T5" i="17"/>
  <c r="X9" i="17"/>
  <c r="X78" i="17"/>
  <c r="U113" i="17"/>
  <c r="U198" i="17"/>
  <c r="X159" i="17"/>
  <c r="U178" i="17"/>
  <c r="T269" i="17"/>
  <c r="X224" i="17"/>
  <c r="T270" i="17"/>
  <c r="V270" i="17" s="1"/>
  <c r="W270" i="17" s="1"/>
  <c r="X235" i="17"/>
  <c r="X273" i="17"/>
  <c r="X176" i="17"/>
  <c r="T376" i="17"/>
  <c r="V376" i="17" s="1"/>
  <c r="U418" i="17"/>
  <c r="X454" i="17"/>
  <c r="U506" i="17"/>
  <c r="V506" i="17" s="1"/>
  <c r="V500" i="17"/>
  <c r="W500" i="17" s="1"/>
  <c r="X95" i="17"/>
  <c r="U568" i="17"/>
  <c r="U593" i="17"/>
  <c r="X622" i="17"/>
  <c r="U627" i="17"/>
  <c r="T651" i="17"/>
  <c r="U676" i="17"/>
  <c r="U708" i="17"/>
  <c r="U724" i="17"/>
  <c r="U740" i="17"/>
  <c r="X57" i="17"/>
  <c r="T183" i="17"/>
  <c r="X135" i="17"/>
  <c r="X268" i="17"/>
  <c r="T179" i="17"/>
  <c r="X162" i="17"/>
  <c r="X226" i="17"/>
  <c r="U367" i="17"/>
  <c r="V367" i="17" s="1"/>
  <c r="W367" i="17" s="1"/>
  <c r="T337" i="17"/>
  <c r="V337" i="17" s="1"/>
  <c r="U391" i="17"/>
  <c r="T383" i="17"/>
  <c r="T443" i="17"/>
  <c r="T461" i="17"/>
  <c r="X446" i="17"/>
  <c r="V476" i="17"/>
  <c r="W476" i="17" s="1"/>
  <c r="U536" i="17"/>
  <c r="V540" i="17"/>
  <c r="W540" i="17" s="1"/>
  <c r="U377" i="17"/>
  <c r="X563" i="17"/>
  <c r="U569" i="17"/>
  <c r="U576" i="17"/>
  <c r="T602" i="17"/>
  <c r="T619" i="17"/>
  <c r="T623" i="17"/>
  <c r="U741" i="17"/>
  <c r="X11" i="17"/>
  <c r="U8" i="17"/>
  <c r="V8" i="17" s="1"/>
  <c r="W8" i="17" s="1"/>
  <c r="T96" i="17"/>
  <c r="V96" i="17" s="1"/>
  <c r="W96" i="17" s="1"/>
  <c r="T73" i="17"/>
  <c r="U183" i="17"/>
  <c r="X125" i="17"/>
  <c r="T109" i="17"/>
  <c r="V109" i="17" s="1"/>
  <c r="W109" i="17" s="1"/>
  <c r="T171" i="17"/>
  <c r="U179" i="17"/>
  <c r="U184" i="17"/>
  <c r="X212" i="17"/>
  <c r="X337" i="17"/>
  <c r="X391" i="17"/>
  <c r="U461" i="17"/>
  <c r="V452" i="17"/>
  <c r="W452" i="17" s="1"/>
  <c r="V468" i="17"/>
  <c r="W468" i="17" s="1"/>
  <c r="X536" i="17"/>
  <c r="U602" i="17"/>
  <c r="U619" i="17"/>
  <c r="X8" i="17"/>
  <c r="T44" i="17"/>
  <c r="V44" i="17" s="1"/>
  <c r="W44" i="17" s="1"/>
  <c r="U96" i="17"/>
  <c r="X81" i="17"/>
  <c r="U171" i="17"/>
  <c r="V142" i="17"/>
  <c r="W142" i="17" s="1"/>
  <c r="U271" i="17"/>
  <c r="T307" i="17"/>
  <c r="V307" i="17" s="1"/>
  <c r="W307" i="17" s="1"/>
  <c r="U341" i="17"/>
  <c r="V469" i="17"/>
  <c r="W469" i="17" s="1"/>
  <c r="T545" i="17"/>
  <c r="U577" i="17"/>
  <c r="U584" i="17"/>
  <c r="U684" i="17"/>
  <c r="U700" i="17"/>
  <c r="U716" i="17"/>
  <c r="Y716" i="17" s="1"/>
  <c r="U732" i="17"/>
  <c r="V92" i="17"/>
  <c r="W92" i="17" s="1"/>
  <c r="V205" i="17"/>
  <c r="W205" i="17" s="1"/>
  <c r="U128" i="17"/>
  <c r="X128" i="17"/>
  <c r="T257" i="17"/>
  <c r="X257" i="17"/>
  <c r="X173" i="17"/>
  <c r="U173" i="17"/>
  <c r="T327" i="17"/>
  <c r="X327" i="17"/>
  <c r="T416" i="17"/>
  <c r="X416" i="17"/>
  <c r="U291" i="17"/>
  <c r="T291" i="17"/>
  <c r="V291" i="17" s="1"/>
  <c r="W291" i="17" s="1"/>
  <c r="X291" i="17"/>
  <c r="U401" i="17"/>
  <c r="T401" i="17"/>
  <c r="V401" i="17" s="1"/>
  <c r="W401" i="17" s="1"/>
  <c r="X401" i="17"/>
  <c r="U407" i="17"/>
  <c r="X407" i="17"/>
  <c r="T407" i="17"/>
  <c r="T525" i="17"/>
  <c r="X525" i="17"/>
  <c r="U525" i="17"/>
  <c r="U12" i="17"/>
  <c r="X17" i="17"/>
  <c r="U13" i="17"/>
  <c r="U9" i="17"/>
  <c r="U43" i="17"/>
  <c r="V43" i="17" s="1"/>
  <c r="V21" i="17"/>
  <c r="W21" i="17" s="1"/>
  <c r="U78" i="17"/>
  <c r="V78" i="17" s="1"/>
  <c r="X29" i="17"/>
  <c r="V56" i="17"/>
  <c r="W56" i="17" s="1"/>
  <c r="U105" i="17"/>
  <c r="V105" i="17" s="1"/>
  <c r="X80" i="17"/>
  <c r="U81" i="17"/>
  <c r="V81" i="17" s="1"/>
  <c r="W81" i="17" s="1"/>
  <c r="X158" i="17"/>
  <c r="V73" i="17"/>
  <c r="W73" i="17" s="1"/>
  <c r="U57" i="17"/>
  <c r="V57" i="17" s="1"/>
  <c r="U31" i="17"/>
  <c r="X170" i="17"/>
  <c r="U125" i="17"/>
  <c r="V125" i="17" s="1"/>
  <c r="W125" i="17" s="1"/>
  <c r="U115" i="17"/>
  <c r="X116" i="17"/>
  <c r="U135" i="17"/>
  <c r="V135" i="17" s="1"/>
  <c r="X119" i="17"/>
  <c r="Y119" i="17" s="1"/>
  <c r="V256" i="17"/>
  <c r="W256" i="17" s="1"/>
  <c r="U159" i="17"/>
  <c r="V159" i="17" s="1"/>
  <c r="X147" i="17"/>
  <c r="V166" i="17"/>
  <c r="W166" i="17" s="1"/>
  <c r="U85" i="17"/>
  <c r="V85" i="17" s="1"/>
  <c r="W85" i="17" s="1"/>
  <c r="X100" i="17"/>
  <c r="V174" i="17"/>
  <c r="W174" i="17" s="1"/>
  <c r="U137" i="17"/>
  <c r="V137" i="17" s="1"/>
  <c r="X58" i="17"/>
  <c r="U202" i="17"/>
  <c r="V202" i="17" s="1"/>
  <c r="V156" i="17"/>
  <c r="W156" i="17" s="1"/>
  <c r="V269" i="17"/>
  <c r="W269" i="17" s="1"/>
  <c r="U103" i="17"/>
  <c r="X103" i="17"/>
  <c r="U186" i="17"/>
  <c r="X175" i="17"/>
  <c r="T213" i="17"/>
  <c r="X213" i="17"/>
  <c r="X340" i="17"/>
  <c r="U340" i="17"/>
  <c r="V235" i="17"/>
  <c r="W235" i="17" s="1"/>
  <c r="U255" i="17"/>
  <c r="X255" i="17"/>
  <c r="U272" i="17"/>
  <c r="X144" i="17"/>
  <c r="T259" i="17"/>
  <c r="X259" i="17"/>
  <c r="X194" i="17"/>
  <c r="T227" i="17"/>
  <c r="V227" i="17" s="1"/>
  <c r="W227" i="17" s="1"/>
  <c r="U227" i="17"/>
  <c r="T332" i="17"/>
  <c r="U332" i="17"/>
  <c r="V329" i="17"/>
  <c r="W329" i="17" s="1"/>
  <c r="T316" i="17"/>
  <c r="U316" i="17"/>
  <c r="V341" i="17"/>
  <c r="W341" i="17" s="1"/>
  <c r="T264" i="17"/>
  <c r="U264" i="17"/>
  <c r="V182" i="17"/>
  <c r="W182" i="17" s="1"/>
  <c r="T93" i="17"/>
  <c r="U93" i="17"/>
  <c r="T234" i="17"/>
  <c r="U234" i="17"/>
  <c r="V220" i="17"/>
  <c r="W220" i="17" s="1"/>
  <c r="T237" i="17"/>
  <c r="U237" i="17"/>
  <c r="U331" i="17"/>
  <c r="T331" i="17"/>
  <c r="T251" i="17"/>
  <c r="X251" i="17"/>
  <c r="U251" i="17"/>
  <c r="Y400" i="17"/>
  <c r="X349" i="17"/>
  <c r="U349" i="17"/>
  <c r="T349" i="17"/>
  <c r="V349" i="17" s="1"/>
  <c r="T344" i="17"/>
  <c r="X344" i="17"/>
  <c r="U344" i="17"/>
  <c r="W337" i="17"/>
  <c r="Y337" i="17" s="1"/>
  <c r="X366" i="17"/>
  <c r="U366" i="17"/>
  <c r="T366" i="17"/>
  <c r="T413" i="17"/>
  <c r="X413" i="17"/>
  <c r="U413" i="17"/>
  <c r="X370" i="17"/>
  <c r="U370" i="17"/>
  <c r="T370" i="17"/>
  <c r="X408" i="17"/>
  <c r="U408" i="17"/>
  <c r="T408" i="17"/>
  <c r="X403" i="17"/>
  <c r="U403" i="17"/>
  <c r="T403" i="17"/>
  <c r="U556" i="17"/>
  <c r="T556" i="17"/>
  <c r="X556" i="17"/>
  <c r="W398" i="17"/>
  <c r="T260" i="17"/>
  <c r="X260" i="17"/>
  <c r="U375" i="17"/>
  <c r="T375" i="17"/>
  <c r="X375" i="17"/>
  <c r="W414" i="17"/>
  <c r="U475" i="17"/>
  <c r="T475" i="17"/>
  <c r="X475" i="17"/>
  <c r="X6" i="17"/>
  <c r="T29" i="17"/>
  <c r="V29" i="17" s="1"/>
  <c r="W29" i="17" s="1"/>
  <c r="T80" i="17"/>
  <c r="V80" i="17" s="1"/>
  <c r="W80" i="17" s="1"/>
  <c r="T170" i="17"/>
  <c r="T90" i="17"/>
  <c r="T116" i="17"/>
  <c r="V116" i="17" s="1"/>
  <c r="W116" i="17" s="1"/>
  <c r="T119" i="17"/>
  <c r="V119" i="17" s="1"/>
  <c r="W119" i="17" s="1"/>
  <c r="T147" i="17"/>
  <c r="V147" i="17" s="1"/>
  <c r="W147" i="17" s="1"/>
  <c r="T100" i="17"/>
  <c r="V100" i="17" s="1"/>
  <c r="W100" i="17" s="1"/>
  <c r="T58" i="17"/>
  <c r="V58" i="17" s="1"/>
  <c r="W58" i="17" s="1"/>
  <c r="T313" i="17"/>
  <c r="X313" i="17"/>
  <c r="X282" i="17"/>
  <c r="X249" i="17"/>
  <c r="U249" i="17"/>
  <c r="U275" i="17"/>
  <c r="T157" i="17"/>
  <c r="U187" i="17"/>
  <c r="X187" i="17"/>
  <c r="U287" i="17"/>
  <c r="V287" i="17" s="1"/>
  <c r="W287" i="17" s="1"/>
  <c r="X292" i="17"/>
  <c r="T193" i="17"/>
  <c r="X193" i="17"/>
  <c r="X150" i="17"/>
  <c r="X185" i="17"/>
  <c r="U185" i="17"/>
  <c r="U151" i="17"/>
  <c r="T181" i="17"/>
  <c r="U263" i="17"/>
  <c r="X263" i="17"/>
  <c r="U241" i="17"/>
  <c r="V279" i="17"/>
  <c r="W279" i="17" s="1"/>
  <c r="U243" i="17"/>
  <c r="T243" i="17"/>
  <c r="U261" i="17"/>
  <c r="V261" i="17" s="1"/>
  <c r="T289" i="17"/>
  <c r="V289" i="17" s="1"/>
  <c r="W289" i="17" s="1"/>
  <c r="T311" i="17"/>
  <c r="U297" i="17"/>
  <c r="T297" i="17"/>
  <c r="U284" i="17"/>
  <c r="V284" i="17" s="1"/>
  <c r="W284" i="17" s="1"/>
  <c r="T298" i="17"/>
  <c r="V298" i="17" s="1"/>
  <c r="W298" i="17" s="1"/>
  <c r="T152" i="17"/>
  <c r="U426" i="17"/>
  <c r="T426" i="17"/>
  <c r="U295" i="17"/>
  <c r="V295" i="17" s="1"/>
  <c r="T111" i="17"/>
  <c r="V111" i="17" s="1"/>
  <c r="W111" i="17" s="1"/>
  <c r="T277" i="17"/>
  <c r="U293" i="17"/>
  <c r="T293" i="17"/>
  <c r="U339" i="17"/>
  <c r="V339" i="17" s="1"/>
  <c r="W339" i="17" s="1"/>
  <c r="T301" i="17"/>
  <c r="V301" i="17" s="1"/>
  <c r="W301" i="17" s="1"/>
  <c r="T122" i="17"/>
  <c r="U290" i="17"/>
  <c r="T290" i="17"/>
  <c r="U314" i="17"/>
  <c r="T294" i="17"/>
  <c r="V294" i="17" s="1"/>
  <c r="W294" i="17" s="1"/>
  <c r="T324" i="17"/>
  <c r="U280" i="17"/>
  <c r="T280" i="17"/>
  <c r="U319" i="17"/>
  <c r="V319" i="17" s="1"/>
  <c r="T330" i="17"/>
  <c r="V330" i="17" s="1"/>
  <c r="W330" i="17" s="1"/>
  <c r="T303" i="17"/>
  <c r="U195" i="17"/>
  <c r="T195" i="17"/>
  <c r="U318" i="17"/>
  <c r="V318" i="17" s="1"/>
  <c r="T361" i="17"/>
  <c r="V361" i="17" s="1"/>
  <c r="W361" i="17" s="1"/>
  <c r="U327" i="17"/>
  <c r="W250" i="17"/>
  <c r="U416" i="17"/>
  <c r="W342" i="17"/>
  <c r="Y342" i="17" s="1"/>
  <c r="X320" i="17"/>
  <c r="U320" i="17"/>
  <c r="T320" i="17"/>
  <c r="V320" i="17" s="1"/>
  <c r="T394" i="17"/>
  <c r="X394" i="17"/>
  <c r="U394" i="17"/>
  <c r="W355" i="17"/>
  <c r="Y355" i="17" s="1"/>
  <c r="X317" i="17"/>
  <c r="U317" i="17"/>
  <c r="T317" i="17"/>
  <c r="V317" i="17" s="1"/>
  <c r="T382" i="17"/>
  <c r="X382" i="17"/>
  <c r="U382" i="17"/>
  <c r="W376" i="17"/>
  <c r="Y376" i="17" s="1"/>
  <c r="X356" i="17"/>
  <c r="U356" i="17"/>
  <c r="T356" i="17"/>
  <c r="T379" i="17"/>
  <c r="X379" i="17"/>
  <c r="U379" i="17"/>
  <c r="U365" i="17"/>
  <c r="T365" i="17"/>
  <c r="X365" i="17"/>
  <c r="X308" i="17"/>
  <c r="U308" i="17"/>
  <c r="T308" i="17"/>
  <c r="T442" i="17"/>
  <c r="X442" i="17"/>
  <c r="U442" i="17"/>
  <c r="X434" i="17"/>
  <c r="U434" i="17"/>
  <c r="T434" i="17"/>
  <c r="X420" i="17"/>
  <c r="U420" i="17"/>
  <c r="T420" i="17"/>
  <c r="T373" i="17"/>
  <c r="X373" i="17"/>
  <c r="U373" i="17"/>
  <c r="X492" i="17"/>
  <c r="U492" i="17"/>
  <c r="T492" i="17"/>
  <c r="T488" i="17"/>
  <c r="X488" i="17"/>
  <c r="U488" i="17"/>
  <c r="X131" i="17"/>
  <c r="U131" i="17"/>
  <c r="T131" i="17"/>
  <c r="Y131" i="17" s="1"/>
  <c r="X77" i="17"/>
  <c r="U77" i="17"/>
  <c r="X467" i="17"/>
  <c r="U467" i="17"/>
  <c r="T467" i="17"/>
  <c r="X548" i="17"/>
  <c r="U548" i="17"/>
  <c r="T548" i="17"/>
  <c r="Y548" i="17" s="1"/>
  <c r="X565" i="17"/>
  <c r="U565" i="17"/>
  <c r="T565" i="17"/>
  <c r="T575" i="17"/>
  <c r="X575" i="17"/>
  <c r="X581" i="17"/>
  <c r="U581" i="17"/>
  <c r="T581" i="17"/>
  <c r="Y581" i="17" s="1"/>
  <c r="T591" i="17"/>
  <c r="X591" i="17"/>
  <c r="X597" i="17"/>
  <c r="U597" i="17"/>
  <c r="T597" i="17"/>
  <c r="U614" i="17"/>
  <c r="T614" i="17"/>
  <c r="X614" i="17"/>
  <c r="X631" i="17"/>
  <c r="U631" i="17"/>
  <c r="T631" i="17"/>
  <c r="X661" i="17"/>
  <c r="U661" i="17"/>
  <c r="T661" i="17"/>
  <c r="U689" i="17"/>
  <c r="T689" i="17"/>
  <c r="Y689" i="17" s="1"/>
  <c r="X689" i="17"/>
  <c r="U697" i="17"/>
  <c r="T697" i="17"/>
  <c r="X697" i="17"/>
  <c r="U705" i="17"/>
  <c r="T705" i="17"/>
  <c r="X705" i="17"/>
  <c r="U713" i="17"/>
  <c r="T713" i="17"/>
  <c r="X713" i="17"/>
  <c r="U721" i="17"/>
  <c r="T721" i="17"/>
  <c r="X721" i="17"/>
  <c r="U729" i="17"/>
  <c r="T729" i="17"/>
  <c r="X729" i="17"/>
  <c r="U737" i="17"/>
  <c r="T737" i="17"/>
  <c r="Y737" i="17" s="1"/>
  <c r="X737" i="17"/>
  <c r="V5" i="17"/>
  <c r="W5" i="17" s="1"/>
  <c r="V15" i="17"/>
  <c r="W15" i="17" s="1"/>
  <c r="V13" i="17"/>
  <c r="W13" i="17" s="1"/>
  <c r="X225" i="17"/>
  <c r="U225" i="17"/>
  <c r="U283" i="17"/>
  <c r="X283" i="17"/>
  <c r="V241" i="17"/>
  <c r="W241" i="17" s="1"/>
  <c r="X347" i="17"/>
  <c r="T347" i="17"/>
  <c r="V347" i="17" s="1"/>
  <c r="W347" i="17" s="1"/>
  <c r="U364" i="17"/>
  <c r="T364" i="17"/>
  <c r="X364" i="17"/>
  <c r="X438" i="17"/>
  <c r="U438" i="17"/>
  <c r="T438" i="17"/>
  <c r="V438" i="17" s="1"/>
  <c r="W438" i="17" s="1"/>
  <c r="U4" i="17"/>
  <c r="V4" i="17" s="1"/>
  <c r="W4" i="17" s="1"/>
  <c r="T158" i="17"/>
  <c r="V158" i="17" s="1"/>
  <c r="W158" i="17" s="1"/>
  <c r="X4" i="17"/>
  <c r="V7" i="17"/>
  <c r="W7" i="17" s="1"/>
  <c r="X12" i="17"/>
  <c r="X13" i="17"/>
  <c r="T31" i="17"/>
  <c r="V31" i="17" s="1"/>
  <c r="W31" i="17" s="1"/>
  <c r="U90" i="17"/>
  <c r="T115" i="17"/>
  <c r="X267" i="17"/>
  <c r="U102" i="17"/>
  <c r="X191" i="17"/>
  <c r="X306" i="17"/>
  <c r="X229" i="17"/>
  <c r="U229" i="17"/>
  <c r="U143" i="17"/>
  <c r="T186" i="17"/>
  <c r="V186" i="17" s="1"/>
  <c r="W186" i="17" s="1"/>
  <c r="U278" i="17"/>
  <c r="X278" i="17"/>
  <c r="U175" i="17"/>
  <c r="X139" i="17"/>
  <c r="U157" i="17"/>
  <c r="X287" i="17"/>
  <c r="T172" i="17"/>
  <c r="X172" i="17"/>
  <c r="X240" i="17"/>
  <c r="X192" i="17"/>
  <c r="U192" i="17"/>
  <c r="U206" i="17"/>
  <c r="V271" i="17"/>
  <c r="W271" i="17" s="1"/>
  <c r="T272" i="17"/>
  <c r="U230" i="17"/>
  <c r="X230" i="17"/>
  <c r="U144" i="17"/>
  <c r="V144" i="17" s="1"/>
  <c r="X262" i="17"/>
  <c r="U181" i="17"/>
  <c r="X241" i="17"/>
  <c r="U336" i="17"/>
  <c r="X336" i="17"/>
  <c r="T194" i="17"/>
  <c r="X243" i="17"/>
  <c r="X261" i="17"/>
  <c r="X289" i="17"/>
  <c r="U311" i="17"/>
  <c r="X297" i="17"/>
  <c r="X284" i="17"/>
  <c r="X298" i="17"/>
  <c r="Y298" i="17" s="1"/>
  <c r="U152" i="17"/>
  <c r="X426" i="17"/>
  <c r="X295" i="17"/>
  <c r="X111" i="17"/>
  <c r="U277" i="17"/>
  <c r="X293" i="17"/>
  <c r="X339" i="17"/>
  <c r="X301" i="17"/>
  <c r="U122" i="17"/>
  <c r="X290" i="17"/>
  <c r="X314" i="17"/>
  <c r="X294" i="17"/>
  <c r="U324" i="17"/>
  <c r="X280" i="17"/>
  <c r="X319" i="17"/>
  <c r="X330" i="17"/>
  <c r="U303" i="17"/>
  <c r="X195" i="17"/>
  <c r="X318" i="17"/>
  <c r="X361" i="17"/>
  <c r="T310" i="17"/>
  <c r="U310" i="17"/>
  <c r="T352" i="17"/>
  <c r="U352" i="17"/>
  <c r="X304" i="17"/>
  <c r="T304" i="17"/>
  <c r="V304" i="17" s="1"/>
  <c r="T248" i="17"/>
  <c r="U248" i="17"/>
  <c r="X305" i="17"/>
  <c r="T305" i="17"/>
  <c r="V305" i="17" s="1"/>
  <c r="U378" i="17"/>
  <c r="T378" i="17"/>
  <c r="X378" i="17"/>
  <c r="U390" i="17"/>
  <c r="T390" i="17"/>
  <c r="V390" i="17" s="1"/>
  <c r="W390" i="17" s="1"/>
  <c r="X390" i="17"/>
  <c r="U345" i="17"/>
  <c r="T345" i="17"/>
  <c r="X345" i="17"/>
  <c r="X242" i="17"/>
  <c r="U242" i="17"/>
  <c r="T242" i="17"/>
  <c r="U436" i="17"/>
  <c r="T436" i="17"/>
  <c r="X436" i="17"/>
  <c r="U494" i="17"/>
  <c r="T494" i="17"/>
  <c r="V494" i="17" s="1"/>
  <c r="W494" i="17" s="1"/>
  <c r="X494" i="17"/>
  <c r="Y494" i="17" s="1"/>
  <c r="T559" i="17"/>
  <c r="X559" i="17"/>
  <c r="X250" i="17"/>
  <c r="Y250" i="17" s="1"/>
  <c r="U312" i="17"/>
  <c r="T402" i="17"/>
  <c r="V402" i="17" s="1"/>
  <c r="W402" i="17" s="1"/>
  <c r="T348" i="17"/>
  <c r="V348" i="17" s="1"/>
  <c r="X357" i="17"/>
  <c r="U353" i="17"/>
  <c r="V353" i="17" s="1"/>
  <c r="W353" i="17" s="1"/>
  <c r="T363" i="17"/>
  <c r="V363" i="17" s="1"/>
  <c r="W363" i="17" s="1"/>
  <c r="T395" i="17"/>
  <c r="V395" i="17" s="1"/>
  <c r="X360" i="17"/>
  <c r="Y360" i="17" s="1"/>
  <c r="U321" i="17"/>
  <c r="T328" i="17"/>
  <c r="V328" i="17" s="1"/>
  <c r="W328" i="17" s="1"/>
  <c r="T396" i="17"/>
  <c r="V396" i="17" s="1"/>
  <c r="X343" i="17"/>
  <c r="U350" i="17"/>
  <c r="T354" i="17"/>
  <c r="V354" i="17" s="1"/>
  <c r="W354" i="17" s="1"/>
  <c r="T325" i="17"/>
  <c r="V325" i="17" s="1"/>
  <c r="X398" i="17"/>
  <c r="Y398" i="17" s="1"/>
  <c r="U397" i="17"/>
  <c r="V397" i="17" s="1"/>
  <c r="W397" i="17" s="1"/>
  <c r="T351" i="17"/>
  <c r="V351" i="17" s="1"/>
  <c r="W351" i="17" s="1"/>
  <c r="T371" i="17"/>
  <c r="V371" i="17" s="1"/>
  <c r="X372" i="17"/>
  <c r="U433" i="17"/>
  <c r="T322" i="17"/>
  <c r="T389" i="17"/>
  <c r="X414" i="17"/>
  <c r="Y414" i="17" s="1"/>
  <c r="T418" i="17"/>
  <c r="V418" i="17" s="1"/>
  <c r="W418" i="17" s="1"/>
  <c r="T428" i="17"/>
  <c r="V428" i="17" s="1"/>
  <c r="W428" i="17" s="1"/>
  <c r="T405" i="17"/>
  <c r="V405" i="17" s="1"/>
  <c r="W405" i="17" s="1"/>
  <c r="T404" i="17"/>
  <c r="V404" i="17" s="1"/>
  <c r="W404" i="17" s="1"/>
  <c r="T393" i="17"/>
  <c r="V393" i="17" s="1"/>
  <c r="W393" i="17" s="1"/>
  <c r="U309" i="17"/>
  <c r="U449" i="17"/>
  <c r="V449" i="17" s="1"/>
  <c r="V391" i="17"/>
  <c r="W391" i="17" s="1"/>
  <c r="T392" i="17"/>
  <c r="V392" i="17" s="1"/>
  <c r="W392" i="17" s="1"/>
  <c r="X419" i="17"/>
  <c r="U454" i="17"/>
  <c r="U383" i="17"/>
  <c r="U443" i="17"/>
  <c r="T445" i="17"/>
  <c r="V445" i="17" s="1"/>
  <c r="W445" i="17" s="1"/>
  <c r="X445" i="17"/>
  <c r="X384" i="17"/>
  <c r="U384" i="17"/>
  <c r="V384" i="17" s="1"/>
  <c r="V461" i="17"/>
  <c r="W461" i="17" s="1"/>
  <c r="T498" i="17"/>
  <c r="V498" i="17" s="1"/>
  <c r="W498" i="17" s="1"/>
  <c r="X498" i="17"/>
  <c r="T491" i="17"/>
  <c r="X491" i="17"/>
  <c r="U491" i="17"/>
  <c r="V521" i="17"/>
  <c r="W521" i="17" s="1"/>
  <c r="V510" i="17"/>
  <c r="W510" i="17" s="1"/>
  <c r="X526" i="17"/>
  <c r="U526" i="17"/>
  <c r="V526" i="17" s="1"/>
  <c r="V534" i="17"/>
  <c r="W534" i="17" s="1"/>
  <c r="U94" i="17"/>
  <c r="Y95" i="17"/>
  <c r="U580" i="17"/>
  <c r="T580" i="17"/>
  <c r="X580" i="17"/>
  <c r="U596" i="17"/>
  <c r="T596" i="17"/>
  <c r="X596" i="17"/>
  <c r="Y596" i="17" s="1"/>
  <c r="U630" i="17"/>
  <c r="T630" i="17"/>
  <c r="X630" i="17"/>
  <c r="X647" i="17"/>
  <c r="Y647" i="17" s="1"/>
  <c r="U647" i="17"/>
  <c r="T647" i="17"/>
  <c r="V419" i="17"/>
  <c r="W419" i="17" s="1"/>
  <c r="V463" i="17"/>
  <c r="W463" i="17" s="1"/>
  <c r="T477" i="17"/>
  <c r="V477" i="17" s="1"/>
  <c r="W477" i="17" s="1"/>
  <c r="X477" i="17"/>
  <c r="T464" i="17"/>
  <c r="X464" i="17"/>
  <c r="U464" i="17"/>
  <c r="X517" i="17"/>
  <c r="U517" i="17"/>
  <c r="V511" i="17"/>
  <c r="W511" i="17" s="1"/>
  <c r="U496" i="17"/>
  <c r="T496" i="17"/>
  <c r="T518" i="17"/>
  <c r="X518" i="17"/>
  <c r="T497" i="17"/>
  <c r="X497" i="17"/>
  <c r="U497" i="17"/>
  <c r="U572" i="17"/>
  <c r="T572" i="17"/>
  <c r="X572" i="17"/>
  <c r="U588" i="17"/>
  <c r="T588" i="17"/>
  <c r="X588" i="17"/>
  <c r="X615" i="17"/>
  <c r="U615" i="17"/>
  <c r="T615" i="17"/>
  <c r="T672" i="17"/>
  <c r="X672" i="17"/>
  <c r="U672" i="17"/>
  <c r="X677" i="17"/>
  <c r="U677" i="17"/>
  <c r="T677" i="17"/>
  <c r="X690" i="17"/>
  <c r="T690" i="17"/>
  <c r="X698" i="17"/>
  <c r="T698" i="17"/>
  <c r="X706" i="17"/>
  <c r="T706" i="17"/>
  <c r="X714" i="17"/>
  <c r="T714" i="17"/>
  <c r="X722" i="17"/>
  <c r="T722" i="17"/>
  <c r="X730" i="17"/>
  <c r="T730" i="17"/>
  <c r="X738" i="17"/>
  <c r="T738" i="17"/>
  <c r="V312" i="17"/>
  <c r="W312" i="17" s="1"/>
  <c r="W357" i="17"/>
  <c r="W343" i="17"/>
  <c r="W372" i="17"/>
  <c r="V309" i="17"/>
  <c r="W309" i="17" s="1"/>
  <c r="V454" i="17"/>
  <c r="W454" i="17" s="1"/>
  <c r="V383" i="17"/>
  <c r="W383" i="17" s="1"/>
  <c r="T482" i="17"/>
  <c r="U482" i="17"/>
  <c r="T455" i="17"/>
  <c r="X455" i="17"/>
  <c r="U455" i="17"/>
  <c r="X439" i="17"/>
  <c r="U439" i="17"/>
  <c r="T517" i="17"/>
  <c r="X496" i="17"/>
  <c r="U518" i="17"/>
  <c r="X509" i="17"/>
  <c r="U509" i="17"/>
  <c r="V509" i="17" s="1"/>
  <c r="V514" i="17"/>
  <c r="W514" i="17" s="1"/>
  <c r="U508" i="17"/>
  <c r="T508" i="17"/>
  <c r="T523" i="17"/>
  <c r="V523" i="17" s="1"/>
  <c r="W523" i="17" s="1"/>
  <c r="X523" i="17"/>
  <c r="T541" i="17"/>
  <c r="X541" i="17"/>
  <c r="U541" i="17"/>
  <c r="X544" i="17"/>
  <c r="X60" i="17"/>
  <c r="X76" i="17"/>
  <c r="U76" i="17"/>
  <c r="Y76" i="17" s="1"/>
  <c r="X410" i="17"/>
  <c r="U410" i="17"/>
  <c r="Y410" i="17" s="1"/>
  <c r="U431" i="17"/>
  <c r="T431" i="17"/>
  <c r="X549" i="17"/>
  <c r="U549" i="17"/>
  <c r="T551" i="17"/>
  <c r="X551" i="17"/>
  <c r="X557" i="17"/>
  <c r="U557" i="17"/>
  <c r="T557" i="17"/>
  <c r="U564" i="17"/>
  <c r="T564" i="17"/>
  <c r="T567" i="17"/>
  <c r="X567" i="17"/>
  <c r="X573" i="17"/>
  <c r="U573" i="17"/>
  <c r="T573" i="17"/>
  <c r="T583" i="17"/>
  <c r="X583" i="17"/>
  <c r="X589" i="17"/>
  <c r="U589" i="17"/>
  <c r="T589" i="17"/>
  <c r="U646" i="17"/>
  <c r="T646" i="17"/>
  <c r="X646" i="17"/>
  <c r="T568" i="17"/>
  <c r="Y568" i="17" s="1"/>
  <c r="T569" i="17"/>
  <c r="Y569" i="17" s="1"/>
  <c r="X571" i="17"/>
  <c r="T576" i="17"/>
  <c r="T577" i="17"/>
  <c r="X579" i="17"/>
  <c r="T584" i="17"/>
  <c r="Y584" i="17" s="1"/>
  <c r="T585" i="17"/>
  <c r="Y585" i="17" s="1"/>
  <c r="X587" i="17"/>
  <c r="T592" i="17"/>
  <c r="Y592" i="17" s="1"/>
  <c r="T593" i="17"/>
  <c r="X595" i="17"/>
  <c r="U607" i="17"/>
  <c r="T610" i="17"/>
  <c r="Y610" i="17" s="1"/>
  <c r="T611" i="17"/>
  <c r="Y611" i="17" s="1"/>
  <c r="U622" i="17"/>
  <c r="Y622" i="17" s="1"/>
  <c r="U623" i="17"/>
  <c r="T626" i="17"/>
  <c r="Y626" i="17" s="1"/>
  <c r="T627" i="17"/>
  <c r="Y627" i="17" s="1"/>
  <c r="U638" i="17"/>
  <c r="U639" i="17"/>
  <c r="T642" i="17"/>
  <c r="Y642" i="17" s="1"/>
  <c r="T643" i="17"/>
  <c r="Y643" i="17" s="1"/>
  <c r="U655" i="17"/>
  <c r="Y655" i="17" s="1"/>
  <c r="X660" i="17"/>
  <c r="U664" i="17"/>
  <c r="U665" i="17"/>
  <c r="T669" i="17"/>
  <c r="X676" i="17"/>
  <c r="Y676" i="17" s="1"/>
  <c r="U680" i="17"/>
  <c r="Y680" i="17" s="1"/>
  <c r="U681" i="17"/>
  <c r="Y681" i="17" s="1"/>
  <c r="Y684" i="17"/>
  <c r="T685" i="17"/>
  <c r="T686" i="17"/>
  <c r="X688" i="17"/>
  <c r="T693" i="17"/>
  <c r="T694" i="17"/>
  <c r="X696" i="17"/>
  <c r="Y696" i="17" s="1"/>
  <c r="T701" i="17"/>
  <c r="Y701" i="17" s="1"/>
  <c r="T702" i="17"/>
  <c r="X704" i="17"/>
  <c r="T709" i="17"/>
  <c r="T710" i="17"/>
  <c r="X712" i="17"/>
  <c r="T717" i="17"/>
  <c r="T718" i="17"/>
  <c r="X720" i="17"/>
  <c r="T725" i="17"/>
  <c r="T726" i="17"/>
  <c r="X728" i="17"/>
  <c r="Y732" i="17"/>
  <c r="T733" i="17"/>
  <c r="Y733" i="17" s="1"/>
  <c r="T734" i="17"/>
  <c r="X736" i="17"/>
  <c r="Y736" i="17" s="1"/>
  <c r="T741" i="17"/>
  <c r="T742" i="17"/>
  <c r="Y712" i="17"/>
  <c r="Y728" i="17"/>
  <c r="X740" i="17"/>
  <c r="T411" i="17"/>
  <c r="V411" i="17" s="1"/>
  <c r="W411" i="17" s="1"/>
  <c r="U446" i="17"/>
  <c r="V446" i="17" s="1"/>
  <c r="U505" i="17"/>
  <c r="U529" i="17"/>
  <c r="V529" i="17" s="1"/>
  <c r="U530" i="17"/>
  <c r="V530" i="17" s="1"/>
  <c r="W530" i="17" s="1"/>
  <c r="U542" i="17"/>
  <c r="X75" i="17"/>
  <c r="X104" i="17"/>
  <c r="U69" i="17"/>
  <c r="X254" i="17"/>
  <c r="X54" i="17"/>
  <c r="U163" i="17"/>
  <c r="T377" i="17"/>
  <c r="Y377" i="17" s="1"/>
  <c r="Y335" i="17"/>
  <c r="Y545" i="17"/>
  <c r="Y664" i="17"/>
  <c r="Y665" i="17"/>
  <c r="Y461" i="17"/>
  <c r="U520" i="17"/>
  <c r="X520" i="17"/>
  <c r="T520" i="17"/>
  <c r="T16" i="17"/>
  <c r="T25" i="17"/>
  <c r="X3" i="17"/>
  <c r="U6" i="17"/>
  <c r="V6" i="17" s="1"/>
  <c r="W6" i="17" s="1"/>
  <c r="X10" i="17"/>
  <c r="U11" i="17"/>
  <c r="X16" i="17"/>
  <c r="U17" i="17"/>
  <c r="V17" i="17" s="1"/>
  <c r="X25" i="17"/>
  <c r="U26" i="17"/>
  <c r="X18" i="17"/>
  <c r="U55" i="17"/>
  <c r="X19" i="17"/>
  <c r="X27" i="17"/>
  <c r="U33" i="17"/>
  <c r="X34" i="17"/>
  <c r="X20" i="17"/>
  <c r="U71" i="17"/>
  <c r="X45" i="17"/>
  <c r="X22" i="17"/>
  <c r="U28" i="17"/>
  <c r="X62" i="17"/>
  <c r="X35" i="17"/>
  <c r="U14" i="17"/>
  <c r="X124" i="17"/>
  <c r="X36" i="17"/>
  <c r="U46" i="17"/>
  <c r="X30" i="17"/>
  <c r="X37" i="17"/>
  <c r="U47" i="17"/>
  <c r="X164" i="17"/>
  <c r="X79" i="17"/>
  <c r="U106" i="17"/>
  <c r="X38" i="17"/>
  <c r="X39" i="17"/>
  <c r="U24" i="17"/>
  <c r="X40" i="17"/>
  <c r="X72" i="17"/>
  <c r="U48" i="17"/>
  <c r="X49" i="17"/>
  <c r="X107" i="17"/>
  <c r="U97" i="17"/>
  <c r="X98" i="17"/>
  <c r="X132" i="17"/>
  <c r="U114" i="17"/>
  <c r="X133" i="17"/>
  <c r="X64" i="17"/>
  <c r="U65" i="17"/>
  <c r="X87" i="17"/>
  <c r="X215" i="17"/>
  <c r="U88" i="17"/>
  <c r="X134" i="17"/>
  <c r="X82" i="17"/>
  <c r="U41" i="17"/>
  <c r="X108" i="17"/>
  <c r="X50" i="17"/>
  <c r="U32" i="17"/>
  <c r="T32" i="17"/>
  <c r="X145" i="17"/>
  <c r="U145" i="17"/>
  <c r="V145" i="17" s="1"/>
  <c r="W145" i="17" s="1"/>
  <c r="X196" i="17"/>
  <c r="U196" i="17"/>
  <c r="T196" i="17"/>
  <c r="U207" i="17"/>
  <c r="T207" i="17"/>
  <c r="T315" i="17"/>
  <c r="X315" i="17"/>
  <c r="U315" i="17"/>
  <c r="T66" i="17"/>
  <c r="X66" i="17"/>
  <c r="U66" i="17"/>
  <c r="X208" i="17"/>
  <c r="U208" i="17"/>
  <c r="T208" i="17"/>
  <c r="U42" i="17"/>
  <c r="X42" i="17"/>
  <c r="T42" i="17"/>
  <c r="X190" i="17"/>
  <c r="U190" i="17"/>
  <c r="T190" i="17"/>
  <c r="X126" i="17"/>
  <c r="U126" i="17"/>
  <c r="T126" i="17"/>
  <c r="U160" i="17"/>
  <c r="X160" i="17"/>
  <c r="T160" i="17"/>
  <c r="T201" i="17"/>
  <c r="V201" i="17" s="1"/>
  <c r="W201" i="17" s="1"/>
  <c r="X201" i="17"/>
  <c r="U201" i="17"/>
  <c r="X148" i="17"/>
  <c r="U148" i="17"/>
  <c r="T148" i="17"/>
  <c r="U228" i="17"/>
  <c r="X228" i="17"/>
  <c r="T228" i="17"/>
  <c r="X216" i="17"/>
  <c r="U216" i="17"/>
  <c r="T216" i="17"/>
  <c r="X265" i="17"/>
  <c r="U265" i="17"/>
  <c r="T265" i="17"/>
  <c r="X59" i="17"/>
  <c r="U59" i="17"/>
  <c r="T59" i="17"/>
  <c r="X244" i="17"/>
  <c r="U244" i="17"/>
  <c r="X207" i="17"/>
  <c r="U188" i="17"/>
  <c r="T188" i="17"/>
  <c r="T246" i="17"/>
  <c r="U246" i="17"/>
  <c r="X231" i="17"/>
  <c r="T231" i="17"/>
  <c r="U231" i="17"/>
  <c r="X299" i="17"/>
  <c r="U299" i="17"/>
  <c r="T299" i="17"/>
  <c r="V299" i="17" s="1"/>
  <c r="W299" i="17" s="1"/>
  <c r="X89" i="17"/>
  <c r="U89" i="17"/>
  <c r="U51" i="17"/>
  <c r="X51" i="17"/>
  <c r="T51" i="17"/>
  <c r="X52" i="17"/>
  <c r="U52" i="17"/>
  <c r="T52" i="17"/>
  <c r="V52" i="17" s="1"/>
  <c r="W52" i="17" s="1"/>
  <c r="U117" i="17"/>
  <c r="X117" i="17"/>
  <c r="T117" i="17"/>
  <c r="T154" i="17"/>
  <c r="X154" i="17"/>
  <c r="U154" i="17"/>
  <c r="T130" i="17"/>
  <c r="X130" i="17"/>
  <c r="U130" i="17"/>
  <c r="U74" i="17"/>
  <c r="X74" i="17"/>
  <c r="T74" i="17"/>
  <c r="T120" i="17"/>
  <c r="X120" i="17"/>
  <c r="U120" i="17"/>
  <c r="X140" i="17"/>
  <c r="U140" i="17"/>
  <c r="T140" i="17"/>
  <c r="U245" i="17"/>
  <c r="X245" i="17"/>
  <c r="T245" i="17"/>
  <c r="T127" i="17"/>
  <c r="X127" i="17"/>
  <c r="U127" i="17"/>
  <c r="T222" i="17"/>
  <c r="X222" i="17"/>
  <c r="U222" i="17"/>
  <c r="U204" i="17"/>
  <c r="X204" i="17"/>
  <c r="T204" i="17"/>
  <c r="T266" i="17"/>
  <c r="X266" i="17"/>
  <c r="U266" i="17"/>
  <c r="U101" i="17"/>
  <c r="X101" i="17"/>
  <c r="T101" i="17"/>
  <c r="U218" i="17"/>
  <c r="T218" i="17"/>
  <c r="X218" i="17"/>
  <c r="X177" i="17"/>
  <c r="U177" i="17"/>
  <c r="T177" i="17"/>
  <c r="T3" i="17"/>
  <c r="T10" i="17"/>
  <c r="V10" i="17" s="1"/>
  <c r="W10" i="17" s="1"/>
  <c r="T18" i="17"/>
  <c r="T55" i="17"/>
  <c r="T19" i="17"/>
  <c r="U27" i="17"/>
  <c r="V27" i="17" s="1"/>
  <c r="W27" i="17" s="1"/>
  <c r="Y96" i="17"/>
  <c r="T33" i="17"/>
  <c r="T34" i="17"/>
  <c r="U20" i="17"/>
  <c r="V20" i="17" s="1"/>
  <c r="W20" i="17" s="1"/>
  <c r="T71" i="17"/>
  <c r="T45" i="17"/>
  <c r="U22" i="17"/>
  <c r="V22" i="17" s="1"/>
  <c r="W22" i="17" s="1"/>
  <c r="T28" i="17"/>
  <c r="T62" i="17"/>
  <c r="V62" i="17" s="1"/>
  <c r="W62" i="17" s="1"/>
  <c r="U35" i="17"/>
  <c r="V35" i="17" s="1"/>
  <c r="W35" i="17" s="1"/>
  <c r="Y29" i="17"/>
  <c r="T14" i="17"/>
  <c r="T124" i="17"/>
  <c r="U36" i="17"/>
  <c r="V36" i="17" s="1"/>
  <c r="W36" i="17" s="1"/>
  <c r="Y23" i="17"/>
  <c r="T46" i="17"/>
  <c r="T30" i="17"/>
  <c r="U37" i="17"/>
  <c r="V37" i="17" s="1"/>
  <c r="W37" i="17" s="1"/>
  <c r="T47" i="17"/>
  <c r="T164" i="17"/>
  <c r="U79" i="17"/>
  <c r="T106" i="17"/>
  <c r="T38" i="17"/>
  <c r="V38" i="17" s="1"/>
  <c r="W38" i="17" s="1"/>
  <c r="U39" i="17"/>
  <c r="V39" i="17" s="1"/>
  <c r="W39" i="17" s="1"/>
  <c r="T24" i="17"/>
  <c r="T40" i="17"/>
  <c r="U72" i="17"/>
  <c r="V72" i="17" s="1"/>
  <c r="W72" i="17" s="1"/>
  <c r="T48" i="17"/>
  <c r="T49" i="17"/>
  <c r="U107" i="17"/>
  <c r="V107" i="17" s="1"/>
  <c r="W107" i="17" s="1"/>
  <c r="T97" i="17"/>
  <c r="T98" i="17"/>
  <c r="U132" i="17"/>
  <c r="V132" i="17" s="1"/>
  <c r="W132" i="17" s="1"/>
  <c r="T114" i="17"/>
  <c r="T133" i="17"/>
  <c r="V133" i="17" s="1"/>
  <c r="W133" i="17" s="1"/>
  <c r="U64" i="17"/>
  <c r="V64" i="17" s="1"/>
  <c r="W64" i="17" s="1"/>
  <c r="Y158" i="17"/>
  <c r="T65" i="17"/>
  <c r="T87" i="17"/>
  <c r="U215" i="17"/>
  <c r="V215" i="17" s="1"/>
  <c r="W215" i="17" s="1"/>
  <c r="T88" i="17"/>
  <c r="T134" i="17"/>
  <c r="U82" i="17"/>
  <c r="V82" i="17" s="1"/>
  <c r="W82" i="17" s="1"/>
  <c r="T41" i="17"/>
  <c r="T108" i="17"/>
  <c r="U50" i="17"/>
  <c r="V50" i="17" s="1"/>
  <c r="W50" i="17" s="1"/>
  <c r="T244" i="17"/>
  <c r="X91" i="17"/>
  <c r="U91" i="17"/>
  <c r="V91" i="17" s="1"/>
  <c r="W91" i="17" s="1"/>
  <c r="X188" i="17"/>
  <c r="U203" i="17"/>
  <c r="X203" i="17"/>
  <c r="T203" i="17"/>
  <c r="X153" i="17"/>
  <c r="U153" i="17"/>
  <c r="T153" i="17"/>
  <c r="V153" i="17" s="1"/>
  <c r="W153" i="17" s="1"/>
  <c r="T83" i="17"/>
  <c r="X83" i="17"/>
  <c r="U83" i="17"/>
  <c r="U146" i="17"/>
  <c r="X146" i="17"/>
  <c r="T146" i="17"/>
  <c r="X67" i="17"/>
  <c r="U67" i="17"/>
  <c r="T67" i="17"/>
  <c r="T118" i="17"/>
  <c r="X118" i="17"/>
  <c r="U118" i="17"/>
  <c r="U221" i="17"/>
  <c r="X221" i="17"/>
  <c r="T221" i="17"/>
  <c r="X189" i="17"/>
  <c r="U189" i="17"/>
  <c r="T189" i="17"/>
  <c r="T165" i="17"/>
  <c r="X165" i="17"/>
  <c r="U165" i="17"/>
  <c r="U232" i="17"/>
  <c r="X232" i="17"/>
  <c r="T232" i="17"/>
  <c r="X136" i="17"/>
  <c r="U136" i="17"/>
  <c r="T136" i="17"/>
  <c r="T110" i="17"/>
  <c r="X110" i="17"/>
  <c r="U110" i="17"/>
  <c r="U286" i="17"/>
  <c r="X286" i="17"/>
  <c r="T286" i="17"/>
  <c r="X200" i="17"/>
  <c r="U200" i="17"/>
  <c r="T200" i="17"/>
  <c r="T84" i="17"/>
  <c r="V84" i="17" s="1"/>
  <c r="W84" i="17" s="1"/>
  <c r="X84" i="17"/>
  <c r="U84" i="17"/>
  <c r="U161" i="17"/>
  <c r="X161" i="17"/>
  <c r="T161" i="17"/>
  <c r="X252" i="17"/>
  <c r="U252" i="17"/>
  <c r="T252" i="17"/>
  <c r="T99" i="17"/>
  <c r="X99" i="17"/>
  <c r="U99" i="17"/>
  <c r="U209" i="17"/>
  <c r="X209" i="17"/>
  <c r="T209" i="17"/>
  <c r="X210" i="17"/>
  <c r="U210" i="17"/>
  <c r="T210" i="17"/>
  <c r="T167" i="17"/>
  <c r="X167" i="17"/>
  <c r="U167" i="17"/>
  <c r="U155" i="17"/>
  <c r="X155" i="17"/>
  <c r="T155" i="17"/>
  <c r="X168" i="17"/>
  <c r="U168" i="17"/>
  <c r="T168" i="17"/>
  <c r="T238" i="17"/>
  <c r="X238" i="17"/>
  <c r="U238" i="17"/>
  <c r="U121" i="17"/>
  <c r="X121" i="17"/>
  <c r="T121" i="17"/>
  <c r="X141" i="17"/>
  <c r="U141" i="17"/>
  <c r="T141" i="17"/>
  <c r="V141" i="17" s="1"/>
  <c r="W141" i="17" s="1"/>
  <c r="T223" i="17"/>
  <c r="X223" i="17"/>
  <c r="U223" i="17"/>
  <c r="U217" i="17"/>
  <c r="X217" i="17"/>
  <c r="T217" i="17"/>
  <c r="X246" i="17"/>
  <c r="X338" i="17"/>
  <c r="T338" i="17"/>
  <c r="U338" i="17"/>
  <c r="X388" i="17"/>
  <c r="U388" i="17"/>
  <c r="T388" i="17"/>
  <c r="U369" i="17"/>
  <c r="T369" i="17"/>
  <c r="X369" i="17"/>
  <c r="Y256" i="17"/>
  <c r="Y68" i="17"/>
  <c r="Y100" i="17"/>
  <c r="Y174" i="17"/>
  <c r="T197" i="17"/>
  <c r="X197" i="17"/>
  <c r="U386" i="17"/>
  <c r="T386" i="17"/>
  <c r="X386" i="17"/>
  <c r="U459" i="17"/>
  <c r="T459" i="17"/>
  <c r="X459" i="17"/>
  <c r="U532" i="17"/>
  <c r="T532" i="17"/>
  <c r="V532" i="17" s="1"/>
  <c r="W532" i="17" s="1"/>
  <c r="X532" i="17"/>
  <c r="U197" i="17"/>
  <c r="X214" i="17"/>
  <c r="U214" i="17"/>
  <c r="T214" i="17"/>
  <c r="X296" i="17"/>
  <c r="U296" i="17"/>
  <c r="T296" i="17"/>
  <c r="V296" i="17" s="1"/>
  <c r="W296" i="17" s="1"/>
  <c r="X374" i="17"/>
  <c r="U374" i="17"/>
  <c r="T374" i="17"/>
  <c r="X334" i="17"/>
  <c r="U334" i="17"/>
  <c r="T334" i="17"/>
  <c r="X473" i="17"/>
  <c r="U473" i="17"/>
  <c r="T473" i="17"/>
  <c r="V473" i="17" s="1"/>
  <c r="W473" i="17" s="1"/>
  <c r="U474" i="17"/>
  <c r="T474" i="17"/>
  <c r="X474" i="17"/>
  <c r="Y142" i="17"/>
  <c r="T211" i="17"/>
  <c r="T267" i="17"/>
  <c r="U268" i="17"/>
  <c r="V268" i="17" s="1"/>
  <c r="W268" i="17" s="1"/>
  <c r="T102" i="17"/>
  <c r="T253" i="17"/>
  <c r="U191" i="17"/>
  <c r="V191" i="17" s="1"/>
  <c r="W191" i="17" s="1"/>
  <c r="T149" i="17"/>
  <c r="T128" i="17"/>
  <c r="U306" i="17"/>
  <c r="Y156" i="17"/>
  <c r="T229" i="17"/>
  <c r="T138" i="17"/>
  <c r="U313" i="17"/>
  <c r="T143" i="17"/>
  <c r="T103" i="17"/>
  <c r="U282" i="17"/>
  <c r="Y205" i="17"/>
  <c r="T249" i="17"/>
  <c r="T162" i="17"/>
  <c r="U257" i="17"/>
  <c r="Y186" i="17"/>
  <c r="T275" i="17"/>
  <c r="T278" i="17"/>
  <c r="U224" i="17"/>
  <c r="V224" i="17" s="1"/>
  <c r="W224" i="17" s="1"/>
  <c r="T225" i="17"/>
  <c r="T139" i="17"/>
  <c r="U213" i="17"/>
  <c r="T239" i="17"/>
  <c r="T187" i="17"/>
  <c r="U226" i="17"/>
  <c r="V226" i="17" s="1"/>
  <c r="W226" i="17" s="1"/>
  <c r="T340" i="17"/>
  <c r="T292" i="17"/>
  <c r="U172" i="17"/>
  <c r="T184" i="17"/>
  <c r="T283" i="17"/>
  <c r="U240" i="17"/>
  <c r="V240" i="17" s="1"/>
  <c r="W240" i="17" s="1"/>
  <c r="Y235" i="17"/>
  <c r="T192" i="17"/>
  <c r="T212" i="17"/>
  <c r="U193" i="17"/>
  <c r="T206" i="17"/>
  <c r="T255" i="17"/>
  <c r="U150" i="17"/>
  <c r="V150" i="17" s="1"/>
  <c r="W150" i="17" s="1"/>
  <c r="Y271" i="17"/>
  <c r="T185" i="17"/>
  <c r="T273" i="17"/>
  <c r="U260" i="17"/>
  <c r="T151" i="17"/>
  <c r="T230" i="17"/>
  <c r="U258" i="17"/>
  <c r="V258" i="17" s="1"/>
  <c r="W258" i="17" s="1"/>
  <c r="T173" i="17"/>
  <c r="T262" i="17"/>
  <c r="U259" i="17"/>
  <c r="T233" i="17"/>
  <c r="T263" i="17"/>
  <c r="U176" i="17"/>
  <c r="Y241" i="17"/>
  <c r="T219" i="17"/>
  <c r="V219" i="17" s="1"/>
  <c r="W219" i="17" s="1"/>
  <c r="X219" i="17"/>
  <c r="X274" i="17"/>
  <c r="U274" i="17"/>
  <c r="T274" i="17"/>
  <c r="Y111" i="17"/>
  <c r="X285" i="17"/>
  <c r="U285" i="17"/>
  <c r="T285" i="17"/>
  <c r="X288" i="17"/>
  <c r="U288" i="17"/>
  <c r="T288" i="17"/>
  <c r="X381" i="17"/>
  <c r="U381" i="17"/>
  <c r="T381" i="17"/>
  <c r="V381" i="17" s="1"/>
  <c r="W381" i="17" s="1"/>
  <c r="U430" i="17"/>
  <c r="T430" i="17"/>
  <c r="X430" i="17"/>
  <c r="U486" i="17"/>
  <c r="T486" i="17"/>
  <c r="X486" i="17"/>
  <c r="U501" i="17"/>
  <c r="T501" i="17"/>
  <c r="V501" i="17" s="1"/>
  <c r="W501" i="17" s="1"/>
  <c r="X501" i="17"/>
  <c r="T276" i="17"/>
  <c r="V276" i="17" s="1"/>
  <c r="W276" i="17" s="1"/>
  <c r="X276" i="17"/>
  <c r="Y307" i="17"/>
  <c r="X169" i="17"/>
  <c r="U169" i="17"/>
  <c r="T169" i="17"/>
  <c r="X300" i="17"/>
  <c r="U300" i="17"/>
  <c r="T300" i="17"/>
  <c r="X302" i="17"/>
  <c r="U302" i="17"/>
  <c r="T302" i="17"/>
  <c r="X236" i="17"/>
  <c r="U236" i="17"/>
  <c r="T236" i="17"/>
  <c r="U399" i="17"/>
  <c r="T399" i="17"/>
  <c r="X399" i="17"/>
  <c r="X227" i="17"/>
  <c r="Y227" i="17" s="1"/>
  <c r="X367" i="17"/>
  <c r="X332" i="17"/>
  <c r="X329" i="17"/>
  <c r="X316" i="17"/>
  <c r="X341" i="17"/>
  <c r="Y341" i="17" s="1"/>
  <c r="X264" i="17"/>
  <c r="X182" i="17"/>
  <c r="X93" i="17"/>
  <c r="X326" i="17"/>
  <c r="X234" i="17"/>
  <c r="X220" i="17"/>
  <c r="Y220" i="17" s="1"/>
  <c r="X237" i="17"/>
  <c r="X310" i="17"/>
  <c r="X247" i="17"/>
  <c r="U247" i="17"/>
  <c r="X425" i="17"/>
  <c r="U425" i="17"/>
  <c r="V425" i="17" s="1"/>
  <c r="W425" i="17" s="1"/>
  <c r="U387" i="17"/>
  <c r="T387" i="17"/>
  <c r="Y428" i="17"/>
  <c r="Y405" i="17"/>
  <c r="X440" i="17"/>
  <c r="U440" i="17"/>
  <c r="X409" i="17"/>
  <c r="U409" i="17"/>
  <c r="V409" i="17" s="1"/>
  <c r="W409" i="17" s="1"/>
  <c r="X437" i="17"/>
  <c r="U437" i="17"/>
  <c r="V437" i="17" s="1"/>
  <c r="X458" i="17"/>
  <c r="U458" i="17"/>
  <c r="T458" i="17"/>
  <c r="Y411" i="17"/>
  <c r="X444" i="17"/>
  <c r="U444" i="17"/>
  <c r="X472" i="17"/>
  <c r="U472" i="17"/>
  <c r="T472" i="17"/>
  <c r="Y476" i="17"/>
  <c r="X489" i="17"/>
  <c r="U489" i="17"/>
  <c r="T489" i="17"/>
  <c r="X507" i="17"/>
  <c r="U507" i="17"/>
  <c r="T507" i="17"/>
  <c r="Y402" i="17"/>
  <c r="Y363" i="17"/>
  <c r="Y328" i="17"/>
  <c r="Y354" i="17"/>
  <c r="Y351" i="17"/>
  <c r="X368" i="17"/>
  <c r="U368" i="17"/>
  <c r="U362" i="17"/>
  <c r="T362" i="17"/>
  <c r="X450" i="17"/>
  <c r="U450" i="17"/>
  <c r="U427" i="17"/>
  <c r="T427" i="17"/>
  <c r="V427" i="17" s="1"/>
  <c r="W427" i="17" s="1"/>
  <c r="U471" i="17"/>
  <c r="T471" i="17"/>
  <c r="X471" i="17"/>
  <c r="U424" i="17"/>
  <c r="T424" i="17"/>
  <c r="X424" i="17"/>
  <c r="U483" i="17"/>
  <c r="T483" i="17"/>
  <c r="V483" i="17" s="1"/>
  <c r="W483" i="17" s="1"/>
  <c r="U470" i="17"/>
  <c r="T470" i="17"/>
  <c r="X470" i="17"/>
  <c r="U519" i="17"/>
  <c r="T519" i="17"/>
  <c r="X519" i="17"/>
  <c r="U566" i="17"/>
  <c r="T566" i="17"/>
  <c r="X566" i="17"/>
  <c r="Y380" i="17"/>
  <c r="Y418" i="17"/>
  <c r="T368" i="17"/>
  <c r="X406" i="17"/>
  <c r="U406" i="17"/>
  <c r="V406" i="17" s="1"/>
  <c r="X362" i="17"/>
  <c r="U358" i="17"/>
  <c r="T358" i="17"/>
  <c r="X421" i="17"/>
  <c r="U421" i="17"/>
  <c r="T450" i="17"/>
  <c r="X427" i="17"/>
  <c r="Y445" i="17"/>
  <c r="X483" i="17"/>
  <c r="X487" i="17"/>
  <c r="U487" i="17"/>
  <c r="X478" i="17"/>
  <c r="U478" i="17"/>
  <c r="T478" i="17"/>
  <c r="X528" i="17"/>
  <c r="U528" i="17"/>
  <c r="T528" i="17"/>
  <c r="X493" i="17"/>
  <c r="U493" i="17"/>
  <c r="U490" i="17"/>
  <c r="T490" i="17"/>
  <c r="X502" i="17"/>
  <c r="U502" i="17"/>
  <c r="U499" i="17"/>
  <c r="T499" i="17"/>
  <c r="X535" i="17"/>
  <c r="U535" i="17"/>
  <c r="U531" i="17"/>
  <c r="T531" i="17"/>
  <c r="T70" i="17"/>
  <c r="U70" i="17"/>
  <c r="X70" i="17"/>
  <c r="U582" i="17"/>
  <c r="T582" i="17"/>
  <c r="X582" i="17"/>
  <c r="T625" i="17"/>
  <c r="U625" i="17"/>
  <c r="X625" i="17"/>
  <c r="Y392" i="17"/>
  <c r="Y454" i="17"/>
  <c r="X447" i="17"/>
  <c r="U447" i="17"/>
  <c r="V447" i="17" s="1"/>
  <c r="W447" i="17" s="1"/>
  <c r="X435" i="17"/>
  <c r="U435" i="17"/>
  <c r="V435" i="17" s="1"/>
  <c r="W435" i="17" s="1"/>
  <c r="X451" i="17"/>
  <c r="U451" i="17"/>
  <c r="V451" i="17" s="1"/>
  <c r="W451" i="17" s="1"/>
  <c r="X453" i="17"/>
  <c r="U453" i="17"/>
  <c r="U479" i="17"/>
  <c r="T479" i="17"/>
  <c r="V479" i="17" s="1"/>
  <c r="W479" i="17" s="1"/>
  <c r="Y463" i="17"/>
  <c r="X480" i="17"/>
  <c r="U480" i="17"/>
  <c r="V480" i="17" s="1"/>
  <c r="W480" i="17" s="1"/>
  <c r="U533" i="17"/>
  <c r="T533" i="17"/>
  <c r="X448" i="17"/>
  <c r="U448" i="17"/>
  <c r="U465" i="17"/>
  <c r="T465" i="17"/>
  <c r="T493" i="17"/>
  <c r="X485" i="17"/>
  <c r="U485" i="17"/>
  <c r="V485" i="17" s="1"/>
  <c r="W485" i="17" s="1"/>
  <c r="X490" i="17"/>
  <c r="U466" i="17"/>
  <c r="T466" i="17"/>
  <c r="V466" i="17" s="1"/>
  <c r="W466" i="17" s="1"/>
  <c r="Y504" i="17"/>
  <c r="T502" i="17"/>
  <c r="X524" i="17"/>
  <c r="U524" i="17"/>
  <c r="V524" i="17" s="1"/>
  <c r="W524" i="17" s="1"/>
  <c r="X499" i="17"/>
  <c r="U512" i="17"/>
  <c r="T512" i="17"/>
  <c r="Y523" i="17"/>
  <c r="T535" i="17"/>
  <c r="X537" i="17"/>
  <c r="U537" i="17"/>
  <c r="V537" i="17" s="1"/>
  <c r="W537" i="17" s="1"/>
  <c r="X531" i="17"/>
  <c r="U543" i="17"/>
  <c r="T543" i="17"/>
  <c r="U598" i="17"/>
  <c r="T598" i="17"/>
  <c r="X598" i="17"/>
  <c r="T657" i="17"/>
  <c r="U657" i="17"/>
  <c r="X657" i="17"/>
  <c r="U663" i="17"/>
  <c r="T663" i="17"/>
  <c r="X663" i="17"/>
  <c r="U417" i="17"/>
  <c r="T417" i="17"/>
  <c r="U457" i="17"/>
  <c r="T457" i="17"/>
  <c r="U429" i="17"/>
  <c r="T429" i="17"/>
  <c r="V429" i="17" s="1"/>
  <c r="W429" i="17" s="1"/>
  <c r="U432" i="17"/>
  <c r="T432" i="17"/>
  <c r="U462" i="17"/>
  <c r="T462" i="17"/>
  <c r="X456" i="17"/>
  <c r="U456" i="17"/>
  <c r="V456" i="17" s="1"/>
  <c r="W456" i="17" s="1"/>
  <c r="U460" i="17"/>
  <c r="T460" i="17"/>
  <c r="Y468" i="17"/>
  <c r="X484" i="17"/>
  <c r="U484" i="17"/>
  <c r="U516" i="17"/>
  <c r="T516" i="17"/>
  <c r="X481" i="17"/>
  <c r="U481" i="17"/>
  <c r="V481" i="17" s="1"/>
  <c r="W481" i="17" s="1"/>
  <c r="U495" i="17"/>
  <c r="T495" i="17"/>
  <c r="X515" i="17"/>
  <c r="U515" i="17"/>
  <c r="U503" i="17"/>
  <c r="T503" i="17"/>
  <c r="V503" i="17" s="1"/>
  <c r="W503" i="17" s="1"/>
  <c r="X513" i="17"/>
  <c r="U513" i="17"/>
  <c r="V513" i="17" s="1"/>
  <c r="W513" i="17" s="1"/>
  <c r="U527" i="17"/>
  <c r="T527" i="17"/>
  <c r="X538" i="17"/>
  <c r="U538" i="17"/>
  <c r="T412" i="17"/>
  <c r="U412" i="17"/>
  <c r="X412" i="17"/>
  <c r="U423" i="17"/>
  <c r="X423" i="17"/>
  <c r="T323" i="17"/>
  <c r="U323" i="17"/>
  <c r="Y431" i="17"/>
  <c r="U550" i="17"/>
  <c r="X550" i="17"/>
  <c r="U554" i="17"/>
  <c r="T554" i="17"/>
  <c r="X554" i="17"/>
  <c r="Y560" i="17"/>
  <c r="U570" i="17"/>
  <c r="T570" i="17"/>
  <c r="X570" i="17"/>
  <c r="Y576" i="17"/>
  <c r="U586" i="17"/>
  <c r="T586" i="17"/>
  <c r="X586" i="17"/>
  <c r="U604" i="17"/>
  <c r="X604" i="17"/>
  <c r="T604" i="17"/>
  <c r="U636" i="17"/>
  <c r="X636" i="17"/>
  <c r="T636" i="17"/>
  <c r="U112" i="17"/>
  <c r="X112" i="17"/>
  <c r="T441" i="17"/>
  <c r="U441" i="17"/>
  <c r="U522" i="17"/>
  <c r="X522" i="17"/>
  <c r="T547" i="17"/>
  <c r="U547" i="17"/>
  <c r="Y549" i="17"/>
  <c r="Y553" i="17"/>
  <c r="U562" i="17"/>
  <c r="T562" i="17"/>
  <c r="X562" i="17"/>
  <c r="U578" i="17"/>
  <c r="T578" i="17"/>
  <c r="X578" i="17"/>
  <c r="U594" i="17"/>
  <c r="T594" i="17"/>
  <c r="X594" i="17"/>
  <c r="U620" i="17"/>
  <c r="X620" i="17"/>
  <c r="T620" i="17"/>
  <c r="U652" i="17"/>
  <c r="X652" i="17"/>
  <c r="T652" i="17"/>
  <c r="X723" i="17"/>
  <c r="U723" i="17"/>
  <c r="T723" i="17"/>
  <c r="Y540" i="17"/>
  <c r="T542" i="17"/>
  <c r="T544" i="17"/>
  <c r="U75" i="17"/>
  <c r="Y75" i="17" s="1"/>
  <c r="T94" i="17"/>
  <c r="T104" i="17"/>
  <c r="U60" i="17"/>
  <c r="Y60" i="17" s="1"/>
  <c r="T69" i="17"/>
  <c r="T53" i="17"/>
  <c r="U254" i="17"/>
  <c r="Y254" i="17" s="1"/>
  <c r="T77" i="17"/>
  <c r="T54" i="17"/>
  <c r="Y54" i="17" s="1"/>
  <c r="U129" i="17"/>
  <c r="Y129" i="17" s="1"/>
  <c r="Y86" i="17"/>
  <c r="T163" i="17"/>
  <c r="T112" i="17"/>
  <c r="U2" i="17"/>
  <c r="X2" i="17"/>
  <c r="X441" i="17"/>
  <c r="T385" i="17"/>
  <c r="U385" i="17"/>
  <c r="Y359" i="17"/>
  <c r="Y123" i="17"/>
  <c r="T522" i="17"/>
  <c r="U546" i="17"/>
  <c r="X546" i="17"/>
  <c r="X547" i="17"/>
  <c r="U558" i="17"/>
  <c r="T558" i="17"/>
  <c r="X558" i="17"/>
  <c r="U574" i="17"/>
  <c r="T574" i="17"/>
  <c r="X574" i="17"/>
  <c r="U590" i="17"/>
  <c r="T590" i="17"/>
  <c r="X590" i="17"/>
  <c r="T609" i="17"/>
  <c r="U609" i="17"/>
  <c r="X609" i="17"/>
  <c r="T641" i="17"/>
  <c r="U641" i="17"/>
  <c r="X641" i="17"/>
  <c r="U671" i="17"/>
  <c r="T671" i="17"/>
  <c r="X671" i="17"/>
  <c r="U551" i="17"/>
  <c r="U555" i="17"/>
  <c r="Y555" i="17" s="1"/>
  <c r="U559" i="17"/>
  <c r="Y559" i="17" s="1"/>
  <c r="U563" i="17"/>
  <c r="Y563" i="17" s="1"/>
  <c r="U567" i="17"/>
  <c r="U571" i="17"/>
  <c r="Y571" i="17" s="1"/>
  <c r="U575" i="17"/>
  <c r="Y575" i="17" s="1"/>
  <c r="U579" i="17"/>
  <c r="U583" i="17"/>
  <c r="Y583" i="17" s="1"/>
  <c r="U587" i="17"/>
  <c r="Y587" i="17" s="1"/>
  <c r="U591" i="17"/>
  <c r="U595" i="17"/>
  <c r="Y595" i="17" s="1"/>
  <c r="U599" i="17"/>
  <c r="X600" i="17"/>
  <c r="X601" i="17"/>
  <c r="T605" i="17"/>
  <c r="U605" i="17"/>
  <c r="Y606" i="17"/>
  <c r="Y607" i="17"/>
  <c r="U616" i="17"/>
  <c r="X616" i="17"/>
  <c r="T621" i="17"/>
  <c r="U621" i="17"/>
  <c r="U632" i="17"/>
  <c r="X632" i="17"/>
  <c r="T637" i="17"/>
  <c r="U637" i="17"/>
  <c r="Y638" i="17"/>
  <c r="Y639" i="17"/>
  <c r="U648" i="17"/>
  <c r="X648" i="17"/>
  <c r="T653" i="17"/>
  <c r="U653" i="17"/>
  <c r="Y660" i="17"/>
  <c r="Y661" i="17"/>
  <c r="Y668" i="17"/>
  <c r="Y669" i="17"/>
  <c r="X707" i="17"/>
  <c r="U707" i="17"/>
  <c r="T707" i="17"/>
  <c r="U608" i="17"/>
  <c r="X608" i="17"/>
  <c r="T613" i="17"/>
  <c r="U613" i="17"/>
  <c r="Y615" i="17"/>
  <c r="U624" i="17"/>
  <c r="X624" i="17"/>
  <c r="T629" i="17"/>
  <c r="U629" i="17"/>
  <c r="U640" i="17"/>
  <c r="X640" i="17"/>
  <c r="T645" i="17"/>
  <c r="U645" i="17"/>
  <c r="U656" i="17"/>
  <c r="X656" i="17"/>
  <c r="X739" i="17"/>
  <c r="U739" i="17"/>
  <c r="T739" i="17"/>
  <c r="T599" i="17"/>
  <c r="Y599" i="17" s="1"/>
  <c r="T600" i="17"/>
  <c r="U601" i="17"/>
  <c r="Y602" i="17"/>
  <c r="Y603" i="17"/>
  <c r="T608" i="17"/>
  <c r="U612" i="17"/>
  <c r="X612" i="17"/>
  <c r="X613" i="17"/>
  <c r="T617" i="17"/>
  <c r="U617" i="17"/>
  <c r="Y619" i="17"/>
  <c r="T624" i="17"/>
  <c r="U628" i="17"/>
  <c r="X628" i="17"/>
  <c r="X629" i="17"/>
  <c r="T633" i="17"/>
  <c r="U633" i="17"/>
  <c r="Y634" i="17"/>
  <c r="Y635" i="17"/>
  <c r="T640" i="17"/>
  <c r="U644" i="17"/>
  <c r="X644" i="17"/>
  <c r="X645" i="17"/>
  <c r="T649" i="17"/>
  <c r="U649" i="17"/>
  <c r="Y650" i="17"/>
  <c r="Y651" i="17"/>
  <c r="T656" i="17"/>
  <c r="U659" i="17"/>
  <c r="T659" i="17"/>
  <c r="X659" i="17"/>
  <c r="U667" i="17"/>
  <c r="T667" i="17"/>
  <c r="X667" i="17"/>
  <c r="X691" i="17"/>
  <c r="U691" i="17"/>
  <c r="T691" i="17"/>
  <c r="Y688" i="17"/>
  <c r="X695" i="17"/>
  <c r="U695" i="17"/>
  <c r="T695" i="17"/>
  <c r="Y704" i="17"/>
  <c r="X711" i="17"/>
  <c r="U711" i="17"/>
  <c r="T711" i="17"/>
  <c r="Y720" i="17"/>
  <c r="X727" i="17"/>
  <c r="U727" i="17"/>
  <c r="T727" i="17"/>
  <c r="U675" i="17"/>
  <c r="T675" i="17"/>
  <c r="U679" i="17"/>
  <c r="T679" i="17"/>
  <c r="U683" i="17"/>
  <c r="T683" i="17"/>
  <c r="X687" i="17"/>
  <c r="U687" i="17"/>
  <c r="T687" i="17"/>
  <c r="X703" i="17"/>
  <c r="U703" i="17"/>
  <c r="T703" i="17"/>
  <c r="X719" i="17"/>
  <c r="U719" i="17"/>
  <c r="T719" i="17"/>
  <c r="X735" i="17"/>
  <c r="U735" i="17"/>
  <c r="T735" i="17"/>
  <c r="X658" i="17"/>
  <c r="U658" i="17"/>
  <c r="X662" i="17"/>
  <c r="U662" i="17"/>
  <c r="X666" i="17"/>
  <c r="U666" i="17"/>
  <c r="X670" i="17"/>
  <c r="U670" i="17"/>
  <c r="X674" i="17"/>
  <c r="U674" i="17"/>
  <c r="X675" i="17"/>
  <c r="X678" i="17"/>
  <c r="U678" i="17"/>
  <c r="X679" i="17"/>
  <c r="X682" i="17"/>
  <c r="U682" i="17"/>
  <c r="X683" i="17"/>
  <c r="Y692" i="17"/>
  <c r="Y693" i="17"/>
  <c r="X699" i="17"/>
  <c r="U699" i="17"/>
  <c r="T699" i="17"/>
  <c r="Y708" i="17"/>
  <c r="Y709" i="17"/>
  <c r="X715" i="17"/>
  <c r="U715" i="17"/>
  <c r="T715" i="17"/>
  <c r="Y724" i="17"/>
  <c r="X731" i="17"/>
  <c r="U731" i="17"/>
  <c r="T731" i="17"/>
  <c r="Y740" i="17"/>
  <c r="Y741" i="17"/>
  <c r="U686" i="17"/>
  <c r="U690" i="17"/>
  <c r="Y690" i="17" s="1"/>
  <c r="U694" i="17"/>
  <c r="Y694" i="17" s="1"/>
  <c r="U698" i="17"/>
  <c r="U702" i="17"/>
  <c r="Y702" i="17" s="1"/>
  <c r="U706" i="17"/>
  <c r="Y706" i="17" s="1"/>
  <c r="U710" i="17"/>
  <c r="Y710" i="17" s="1"/>
  <c r="U714" i="17"/>
  <c r="U718" i="17"/>
  <c r="U722" i="17"/>
  <c r="Y722" i="17" s="1"/>
  <c r="U726" i="17"/>
  <c r="Y726" i="17" s="1"/>
  <c r="U730" i="17"/>
  <c r="U734" i="17"/>
  <c r="U738" i="17"/>
  <c r="Y738" i="17" s="1"/>
  <c r="U742" i="17"/>
  <c r="Y566" i="17" l="1"/>
  <c r="V389" i="17"/>
  <c r="Y734" i="17"/>
  <c r="V386" i="17"/>
  <c r="W386" i="17" s="1"/>
  <c r="Y147" i="17"/>
  <c r="V155" i="17"/>
  <c r="W155" i="17" s="1"/>
  <c r="V200" i="17"/>
  <c r="W200" i="17" s="1"/>
  <c r="V110" i="17"/>
  <c r="W110" i="17" s="1"/>
  <c r="Y63" i="17"/>
  <c r="V222" i="17"/>
  <c r="W222" i="17" s="1"/>
  <c r="V246" i="17"/>
  <c r="W246" i="17" s="1"/>
  <c r="V322" i="17"/>
  <c r="W322" i="17" s="1"/>
  <c r="Y73" i="17"/>
  <c r="V272" i="17"/>
  <c r="W272" i="17" s="1"/>
  <c r="Y53" i="17"/>
  <c r="Y391" i="17"/>
  <c r="Y372" i="17"/>
  <c r="Y343" i="17"/>
  <c r="Y357" i="17"/>
  <c r="V183" i="17"/>
  <c r="W183" i="17" s="1"/>
  <c r="Y654" i="17"/>
  <c r="Y561" i="17"/>
  <c r="Y469" i="17"/>
  <c r="Y551" i="17"/>
  <c r="Y270" i="17"/>
  <c r="V338" i="17"/>
  <c r="W338" i="17" s="1"/>
  <c r="V223" i="17"/>
  <c r="W223" i="17" s="1"/>
  <c r="V83" i="17"/>
  <c r="W83" i="17" s="1"/>
  <c r="Y725" i="17"/>
  <c r="V280" i="17"/>
  <c r="W280" i="17" s="1"/>
  <c r="V375" i="17"/>
  <c r="W375" i="17" s="1"/>
  <c r="Y403" i="17"/>
  <c r="Y401" i="17"/>
  <c r="Y618" i="17"/>
  <c r="Y521" i="17"/>
  <c r="Y92" i="17"/>
  <c r="V238" i="17"/>
  <c r="W238" i="17" s="1"/>
  <c r="V232" i="17"/>
  <c r="W232" i="17" s="1"/>
  <c r="Y21" i="17"/>
  <c r="V120" i="17"/>
  <c r="W120" i="17" s="1"/>
  <c r="Y500" i="17"/>
  <c r="Y623" i="17"/>
  <c r="V199" i="17"/>
  <c r="V462" i="17"/>
  <c r="W462" i="17" s="1"/>
  <c r="V417" i="17"/>
  <c r="W417" i="17" s="1"/>
  <c r="V465" i="17"/>
  <c r="W465" i="17" s="1"/>
  <c r="V470" i="17"/>
  <c r="W470" i="17" s="1"/>
  <c r="V214" i="17"/>
  <c r="W214" i="17" s="1"/>
  <c r="V459" i="17"/>
  <c r="W459" i="17" s="1"/>
  <c r="V369" i="17"/>
  <c r="W369" i="17" s="1"/>
  <c r="V168" i="17"/>
  <c r="W168" i="17" s="1"/>
  <c r="Y361" i="17"/>
  <c r="V364" i="17"/>
  <c r="W364" i="17" s="1"/>
  <c r="V281" i="17"/>
  <c r="W449" i="17"/>
  <c r="Y449" i="17"/>
  <c r="W506" i="17"/>
  <c r="Y506" i="17" s="1"/>
  <c r="Y433" i="17"/>
  <c r="Y69" i="17"/>
  <c r="Y393" i="17"/>
  <c r="Y718" i="17"/>
  <c r="Y600" i="17"/>
  <c r="Y423" i="17"/>
  <c r="V543" i="17"/>
  <c r="W543" i="17" s="1"/>
  <c r="V512" i="17"/>
  <c r="W512" i="17" s="1"/>
  <c r="Y452" i="17"/>
  <c r="V499" i="17"/>
  <c r="W499" i="17" s="1"/>
  <c r="V528" i="17"/>
  <c r="W528" i="17" s="1"/>
  <c r="V507" i="17"/>
  <c r="W507" i="17" s="1"/>
  <c r="V472" i="17"/>
  <c r="W472" i="17" s="1"/>
  <c r="V458" i="17"/>
  <c r="W458" i="17" s="1"/>
  <c r="V399" i="17"/>
  <c r="W399" i="17" s="1"/>
  <c r="V486" i="17"/>
  <c r="W486" i="17" s="1"/>
  <c r="Y31" i="17"/>
  <c r="Y81" i="17"/>
  <c r="Y685" i="17"/>
  <c r="Y557" i="17"/>
  <c r="Y677" i="17"/>
  <c r="Y721" i="17"/>
  <c r="Y697" i="17"/>
  <c r="Y631" i="17"/>
  <c r="Y597" i="17"/>
  <c r="Y565" i="17"/>
  <c r="Y467" i="17"/>
  <c r="V488" i="17"/>
  <c r="V122" i="17"/>
  <c r="V366" i="17"/>
  <c r="W366" i="17" s="1"/>
  <c r="V321" i="17"/>
  <c r="W321" i="17" s="1"/>
  <c r="V525" i="17"/>
  <c r="V171" i="17"/>
  <c r="V333" i="17"/>
  <c r="Y353" i="17"/>
  <c r="Y717" i="17"/>
  <c r="V433" i="17"/>
  <c r="W433" i="17" s="1"/>
  <c r="Y383" i="17"/>
  <c r="Y339" i="17"/>
  <c r="V93" i="17"/>
  <c r="W93" i="17" s="1"/>
  <c r="Y125" i="17"/>
  <c r="V113" i="17"/>
  <c r="Y552" i="17"/>
  <c r="V422" i="17"/>
  <c r="V536" i="17"/>
  <c r="W536" i="17" s="1"/>
  <c r="Y739" i="17"/>
  <c r="Y567" i="17"/>
  <c r="Y77" i="17"/>
  <c r="Y94" i="17"/>
  <c r="V489" i="17"/>
  <c r="W489" i="17" s="1"/>
  <c r="Y329" i="17"/>
  <c r="Y367" i="17"/>
  <c r="V136" i="17"/>
  <c r="W136" i="17" s="1"/>
  <c r="V101" i="17"/>
  <c r="W101" i="17" s="1"/>
  <c r="V74" i="17"/>
  <c r="W74" i="17" s="1"/>
  <c r="V154" i="17"/>
  <c r="W154" i="17" s="1"/>
  <c r="V216" i="17"/>
  <c r="W216" i="17" s="1"/>
  <c r="V208" i="17"/>
  <c r="W208" i="17" s="1"/>
  <c r="V315" i="17"/>
  <c r="W315" i="17" s="1"/>
  <c r="Y330" i="17"/>
  <c r="V517" i="17"/>
  <c r="W517" i="17" s="1"/>
  <c r="V345" i="17"/>
  <c r="W345" i="17" s="1"/>
  <c r="V332" i="17"/>
  <c r="W332" i="17" s="1"/>
  <c r="Y332" i="17" s="1"/>
  <c r="V516" i="17"/>
  <c r="W516" i="17" s="1"/>
  <c r="V531" i="17"/>
  <c r="W531" i="17" s="1"/>
  <c r="V490" i="17"/>
  <c r="W490" i="17" s="1"/>
  <c r="V424" i="17"/>
  <c r="W424" i="17" s="1"/>
  <c r="Y109" i="17"/>
  <c r="Y80" i="17"/>
  <c r="Y198" i="17"/>
  <c r="Y577" i="17"/>
  <c r="Y589" i="17"/>
  <c r="V350" i="17"/>
  <c r="W350" i="17" s="1"/>
  <c r="Y729" i="17"/>
  <c r="Y705" i="17"/>
  <c r="Y614" i="17"/>
  <c r="Y284" i="17"/>
  <c r="Y346" i="17"/>
  <c r="V179" i="17"/>
  <c r="Y591" i="17"/>
  <c r="Y419" i="17"/>
  <c r="Y326" i="17"/>
  <c r="V443" i="17"/>
  <c r="W443" i="17" s="1"/>
  <c r="Y397" i="17"/>
  <c r="Y312" i="17"/>
  <c r="V297" i="17"/>
  <c r="V475" i="17"/>
  <c r="W475" i="17" s="1"/>
  <c r="Y441" i="17"/>
  <c r="Y539" i="17"/>
  <c r="Y166" i="17"/>
  <c r="Y593" i="17"/>
  <c r="Y580" i="17"/>
  <c r="Y15" i="17"/>
  <c r="V193" i="17"/>
  <c r="W193" i="17" s="1"/>
  <c r="V180" i="17"/>
  <c r="W180" i="17" s="1"/>
  <c r="Y44" i="17"/>
  <c r="Y347" i="17"/>
  <c r="Y301" i="17"/>
  <c r="V160" i="17"/>
  <c r="W160" i="17" s="1"/>
  <c r="Y742" i="17"/>
  <c r="Y564" i="17"/>
  <c r="V115" i="17"/>
  <c r="W115" i="17" s="1"/>
  <c r="V442" i="17"/>
  <c r="V234" i="17"/>
  <c r="W234" i="17" s="1"/>
  <c r="V178" i="17"/>
  <c r="V415" i="17"/>
  <c r="W529" i="17"/>
  <c r="Y529" i="17"/>
  <c r="W526" i="17"/>
  <c r="Y526" i="17"/>
  <c r="W295" i="17"/>
  <c r="Y295" i="17" s="1"/>
  <c r="W202" i="17"/>
  <c r="Y202" i="17" s="1"/>
  <c r="W406" i="17"/>
  <c r="Y406" i="17"/>
  <c r="W437" i="17"/>
  <c r="Y437" i="17"/>
  <c r="W17" i="17"/>
  <c r="Y17" i="17" s="1"/>
  <c r="W446" i="17"/>
  <c r="Y446" i="17" s="1"/>
  <c r="W144" i="17"/>
  <c r="Y144" i="17" s="1"/>
  <c r="W135" i="17"/>
  <c r="Y135" i="17" s="1"/>
  <c r="W509" i="17"/>
  <c r="Y509" i="17"/>
  <c r="W318" i="17"/>
  <c r="Y318" i="17"/>
  <c r="W105" i="17"/>
  <c r="Y105" i="17" s="1"/>
  <c r="W78" i="17"/>
  <c r="Y78" i="17" s="1"/>
  <c r="W319" i="17"/>
  <c r="Y319" i="17"/>
  <c r="W159" i="17"/>
  <c r="Y159" i="17"/>
  <c r="W384" i="17"/>
  <c r="Y384" i="17" s="1"/>
  <c r="W261" i="17"/>
  <c r="Y261" i="17" s="1"/>
  <c r="W137" i="17"/>
  <c r="Y137" i="17"/>
  <c r="W57" i="17"/>
  <c r="Y57" i="17"/>
  <c r="W43" i="17"/>
  <c r="Y43" i="17" s="1"/>
  <c r="V460" i="17"/>
  <c r="W460" i="17" s="1"/>
  <c r="V368" i="17"/>
  <c r="W368" i="17" s="1"/>
  <c r="V233" i="17"/>
  <c r="W233" i="17" s="1"/>
  <c r="V151" i="17"/>
  <c r="W151" i="17" s="1"/>
  <c r="V206" i="17"/>
  <c r="W206" i="17" s="1"/>
  <c r="V184" i="17"/>
  <c r="W184" i="17" s="1"/>
  <c r="Y239" i="17"/>
  <c r="V239" i="17"/>
  <c r="W239" i="17" s="1"/>
  <c r="V275" i="17"/>
  <c r="W275" i="17" s="1"/>
  <c r="V143" i="17"/>
  <c r="W143" i="17" s="1"/>
  <c r="V149" i="17"/>
  <c r="W149" i="17" s="1"/>
  <c r="V211" i="17"/>
  <c r="W211" i="17" s="1"/>
  <c r="V334" i="17"/>
  <c r="W334" i="17" s="1"/>
  <c r="V286" i="17"/>
  <c r="W286" i="17" s="1"/>
  <c r="V67" i="17"/>
  <c r="W67" i="17" s="1"/>
  <c r="V203" i="17"/>
  <c r="W203" i="17" s="1"/>
  <c r="V538" i="17"/>
  <c r="W538" i="17" s="1"/>
  <c r="V373" i="17"/>
  <c r="W373" i="17" s="1"/>
  <c r="Y317" i="17"/>
  <c r="W317" i="17"/>
  <c r="V195" i="17"/>
  <c r="W195" i="17" s="1"/>
  <c r="V426" i="17"/>
  <c r="W426" i="17" s="1"/>
  <c r="V251" i="17"/>
  <c r="W251" i="17" s="1"/>
  <c r="Y686" i="17"/>
  <c r="Y699" i="17"/>
  <c r="Y730" i="17"/>
  <c r="Y714" i="17"/>
  <c r="Y698" i="17"/>
  <c r="Y674" i="17"/>
  <c r="Y666" i="17"/>
  <c r="Y658" i="17"/>
  <c r="Y679" i="17"/>
  <c r="Y711" i="17"/>
  <c r="Y649" i="17"/>
  <c r="Y640" i="17"/>
  <c r="Y633" i="17"/>
  <c r="Y617" i="17"/>
  <c r="Y632" i="17"/>
  <c r="Y574" i="17"/>
  <c r="Y163" i="17"/>
  <c r="V542" i="17"/>
  <c r="W542" i="17" s="1"/>
  <c r="Y620" i="17"/>
  <c r="Y586" i="17"/>
  <c r="Y412" i="17"/>
  <c r="Y477" i="17"/>
  <c r="Y598" i="17"/>
  <c r="V533" i="17"/>
  <c r="W533" i="17" s="1"/>
  <c r="Y435" i="17"/>
  <c r="V358" i="17"/>
  <c r="W358" i="17" s="1"/>
  <c r="V519" i="17"/>
  <c r="W519" i="17" s="1"/>
  <c r="V471" i="17"/>
  <c r="W471" i="17" s="1"/>
  <c r="V362" i="17"/>
  <c r="W362" i="17" s="1"/>
  <c r="Y390" i="17"/>
  <c r="V387" i="17"/>
  <c r="W387" i="17" s="1"/>
  <c r="Y182" i="17"/>
  <c r="V236" i="17"/>
  <c r="W236" i="17" s="1"/>
  <c r="V300" i="17"/>
  <c r="W300" i="17" s="1"/>
  <c r="V430" i="17"/>
  <c r="W430" i="17" s="1"/>
  <c r="V285" i="17"/>
  <c r="W285" i="17" s="1"/>
  <c r="V263" i="17"/>
  <c r="W263" i="17" s="1"/>
  <c r="V262" i="17"/>
  <c r="W262" i="17" s="1"/>
  <c r="V230" i="17"/>
  <c r="W230" i="17" s="1"/>
  <c r="V273" i="17"/>
  <c r="W273" i="17" s="1"/>
  <c r="Y255" i="17"/>
  <c r="V255" i="17"/>
  <c r="W255" i="17" s="1"/>
  <c r="V212" i="17"/>
  <c r="W212" i="17" s="1"/>
  <c r="V283" i="17"/>
  <c r="W283" i="17" s="1"/>
  <c r="V292" i="17"/>
  <c r="W292" i="17" s="1"/>
  <c r="V187" i="17"/>
  <c r="W187" i="17" s="1"/>
  <c r="V139" i="17"/>
  <c r="W139" i="17" s="1"/>
  <c r="Y278" i="17"/>
  <c r="V278" i="17"/>
  <c r="W278" i="17" s="1"/>
  <c r="V162" i="17"/>
  <c r="W162" i="17" s="1"/>
  <c r="Y103" i="17"/>
  <c r="V103" i="17"/>
  <c r="W103" i="17" s="1"/>
  <c r="V138" i="17"/>
  <c r="W138" i="17" s="1"/>
  <c r="V128" i="17"/>
  <c r="W128" i="17" s="1"/>
  <c r="V253" i="17"/>
  <c r="W253" i="17" s="1"/>
  <c r="V267" i="17"/>
  <c r="W267" i="17" s="1"/>
  <c r="V474" i="17"/>
  <c r="W474" i="17" s="1"/>
  <c r="V374" i="17"/>
  <c r="W374" i="17" s="1"/>
  <c r="Y85" i="17"/>
  <c r="V217" i="17"/>
  <c r="W217" i="17" s="1"/>
  <c r="V210" i="17"/>
  <c r="W210" i="17" s="1"/>
  <c r="V99" i="17"/>
  <c r="W99" i="17" s="1"/>
  <c r="V161" i="17"/>
  <c r="W161" i="17" s="1"/>
  <c r="V189" i="17"/>
  <c r="W189" i="17" s="1"/>
  <c r="V118" i="17"/>
  <c r="W118" i="17" s="1"/>
  <c r="Y146" i="17"/>
  <c r="V146" i="17"/>
  <c r="W146" i="17" s="1"/>
  <c r="V41" i="17"/>
  <c r="W41" i="17" s="1"/>
  <c r="Y88" i="17"/>
  <c r="V88" i="17"/>
  <c r="W88" i="17" s="1"/>
  <c r="V65" i="17"/>
  <c r="W65" i="17" s="1"/>
  <c r="V114" i="17"/>
  <c r="W114" i="17" s="1"/>
  <c r="V97" i="17"/>
  <c r="W97" i="17" s="1"/>
  <c r="V48" i="17"/>
  <c r="W48" i="17" s="1"/>
  <c r="V24" i="17"/>
  <c r="W24" i="17" s="1"/>
  <c r="V106" i="17"/>
  <c r="W106" i="17" s="1"/>
  <c r="V47" i="17"/>
  <c r="W47" i="17" s="1"/>
  <c r="V46" i="17"/>
  <c r="W46" i="17" s="1"/>
  <c r="V14" i="17"/>
  <c r="W14" i="17" s="1"/>
  <c r="V28" i="17"/>
  <c r="W28" i="17" s="1"/>
  <c r="V71" i="17"/>
  <c r="W71" i="17" s="1"/>
  <c r="V33" i="17"/>
  <c r="W33" i="17" s="1"/>
  <c r="V55" i="17"/>
  <c r="W55" i="17" s="1"/>
  <c r="Y177" i="17"/>
  <c r="V177" i="17"/>
  <c r="W177" i="17" s="1"/>
  <c r="V218" i="17"/>
  <c r="W218" i="17" s="1"/>
  <c r="Y204" i="17"/>
  <c r="V204" i="17"/>
  <c r="W204" i="17" s="1"/>
  <c r="V127" i="17"/>
  <c r="W127" i="17" s="1"/>
  <c r="V140" i="17"/>
  <c r="W140" i="17" s="1"/>
  <c r="V59" i="17"/>
  <c r="W59" i="17" s="1"/>
  <c r="V148" i="17"/>
  <c r="W148" i="17" s="1"/>
  <c r="V190" i="17"/>
  <c r="W190" i="17" s="1"/>
  <c r="Y145" i="17"/>
  <c r="V32" i="17"/>
  <c r="W32" i="17" s="1"/>
  <c r="V25" i="17"/>
  <c r="W25" i="17" s="1"/>
  <c r="Y646" i="17"/>
  <c r="V541" i="17"/>
  <c r="V505" i="17"/>
  <c r="W505" i="17" s="1"/>
  <c r="V455" i="17"/>
  <c r="V497" i="17"/>
  <c r="V448" i="17"/>
  <c r="W448" i="17" s="1"/>
  <c r="V436" i="17"/>
  <c r="W436" i="17" s="1"/>
  <c r="V378" i="17"/>
  <c r="W378" i="17" s="1"/>
  <c r="V172" i="17"/>
  <c r="W172" i="17" s="1"/>
  <c r="V26" i="17"/>
  <c r="W26" i="17" s="1"/>
  <c r="V11" i="17"/>
  <c r="W11" i="17" s="1"/>
  <c r="Y4" i="17"/>
  <c r="V420" i="17"/>
  <c r="W420" i="17" s="1"/>
  <c r="V356" i="17"/>
  <c r="V394" i="17"/>
  <c r="W394" i="17" s="1"/>
  <c r="V324" i="17"/>
  <c r="W324" i="17" s="1"/>
  <c r="V293" i="17"/>
  <c r="W293" i="17" s="1"/>
  <c r="V311" i="17"/>
  <c r="W311" i="17" s="1"/>
  <c r="V175" i="17"/>
  <c r="W175" i="17" s="1"/>
  <c r="V89" i="17"/>
  <c r="W89" i="17" s="1"/>
  <c r="V408" i="17"/>
  <c r="V344" i="17"/>
  <c r="W344" i="17" s="1"/>
  <c r="V259" i="17"/>
  <c r="W259" i="17" s="1"/>
  <c r="V416" i="17"/>
  <c r="V495" i="17"/>
  <c r="W495" i="17" s="1"/>
  <c r="V274" i="17"/>
  <c r="W274" i="17" s="1"/>
  <c r="V173" i="17"/>
  <c r="W173" i="17" s="1"/>
  <c r="V192" i="17"/>
  <c r="W192" i="17" s="1"/>
  <c r="V225" i="17"/>
  <c r="W225" i="17" s="1"/>
  <c r="V229" i="17"/>
  <c r="W229" i="17" s="1"/>
  <c r="V197" i="17"/>
  <c r="W197" i="17" s="1"/>
  <c r="V121" i="17"/>
  <c r="W121" i="17" s="1"/>
  <c r="Y91" i="17"/>
  <c r="V18" i="17"/>
  <c r="W18" i="17" s="1"/>
  <c r="V245" i="17"/>
  <c r="W245" i="17" s="1"/>
  <c r="V126" i="17"/>
  <c r="W126" i="17" s="1"/>
  <c r="V16" i="17"/>
  <c r="W16" i="17" s="1"/>
  <c r="V352" i="17"/>
  <c r="W352" i="17" s="1"/>
  <c r="V12" i="17"/>
  <c r="W12" i="17" s="1"/>
  <c r="Y648" i="17"/>
  <c r="Y616" i="17"/>
  <c r="Y605" i="17"/>
  <c r="Y579" i="17"/>
  <c r="Y546" i="17"/>
  <c r="Y2" i="17"/>
  <c r="V478" i="17"/>
  <c r="W478" i="17" s="1"/>
  <c r="Y291" i="17"/>
  <c r="Y425" i="17"/>
  <c r="V302" i="17"/>
  <c r="W302" i="17" s="1"/>
  <c r="V169" i="17"/>
  <c r="W169" i="17" s="1"/>
  <c r="V288" i="17"/>
  <c r="W288" i="17" s="1"/>
  <c r="Y289" i="17"/>
  <c r="Y287" i="17"/>
  <c r="Y269" i="17"/>
  <c r="Y50" i="17"/>
  <c r="Y132" i="17"/>
  <c r="Y22" i="17"/>
  <c r="V231" i="17"/>
  <c r="W231" i="17" s="1"/>
  <c r="Y6" i="17"/>
  <c r="Y510" i="17"/>
  <c r="Y514" i="17"/>
  <c r="V440" i="17"/>
  <c r="W440" i="17" s="1"/>
  <c r="Y672" i="17"/>
  <c r="Y572" i="17"/>
  <c r="V518" i="17"/>
  <c r="Y511" i="17"/>
  <c r="Y534" i="17"/>
  <c r="V444" i="17"/>
  <c r="W444" i="17" s="1"/>
  <c r="W389" i="17"/>
  <c r="Y389" i="17" s="1"/>
  <c r="Y371" i="17"/>
  <c r="W371" i="17"/>
  <c r="Y325" i="17"/>
  <c r="W325" i="17"/>
  <c r="W396" i="17"/>
  <c r="Y396" i="17" s="1"/>
  <c r="W395" i="17"/>
  <c r="Y395" i="17" s="1"/>
  <c r="Y348" i="17"/>
  <c r="W348" i="17"/>
  <c r="V242" i="17"/>
  <c r="W242" i="17" s="1"/>
  <c r="Y305" i="17"/>
  <c r="W305" i="17"/>
  <c r="Y304" i="17"/>
  <c r="W304" i="17"/>
  <c r="Y8" i="17"/>
  <c r="Y7" i="17"/>
  <c r="V439" i="17"/>
  <c r="W439" i="17" s="1"/>
  <c r="Y308" i="17"/>
  <c r="V308" i="17"/>
  <c r="W308" i="17" s="1"/>
  <c r="V365" i="17"/>
  <c r="W365" i="17" s="1"/>
  <c r="V379" i="17"/>
  <c r="W379" i="17" s="1"/>
  <c r="W320" i="17"/>
  <c r="Y320" i="17" s="1"/>
  <c r="V277" i="17"/>
  <c r="W277" i="17" s="1"/>
  <c r="Y279" i="17"/>
  <c r="V181" i="17"/>
  <c r="V313" i="17"/>
  <c r="W313" i="17" s="1"/>
  <c r="V90" i="17"/>
  <c r="W90" i="17" s="1"/>
  <c r="V314" i="17"/>
  <c r="W314" i="17" s="1"/>
  <c r="V515" i="17"/>
  <c r="W515" i="17" s="1"/>
  <c r="V247" i="17"/>
  <c r="W247" i="17" s="1"/>
  <c r="Y349" i="17"/>
  <c r="W349" i="17"/>
  <c r="V237" i="17"/>
  <c r="W237" i="17" s="1"/>
  <c r="V316" i="17"/>
  <c r="W316" i="17" s="1"/>
  <c r="V336" i="17"/>
  <c r="W336" i="17" s="1"/>
  <c r="Y407" i="17"/>
  <c r="V407" i="17"/>
  <c r="W407" i="17" s="1"/>
  <c r="V327" i="17"/>
  <c r="W327" i="17" s="1"/>
  <c r="V257" i="17"/>
  <c r="W257" i="17" s="1"/>
  <c r="V79" i="17"/>
  <c r="W79" i="17" s="1"/>
  <c r="V9" i="17"/>
  <c r="W9" i="17" s="1"/>
  <c r="V527" i="17"/>
  <c r="W527" i="17" s="1"/>
  <c r="V432" i="17"/>
  <c r="W432" i="17" s="1"/>
  <c r="Y457" i="17"/>
  <c r="V457" i="17"/>
  <c r="W457" i="17" s="1"/>
  <c r="V185" i="17"/>
  <c r="W185" i="17" s="1"/>
  <c r="V340" i="17"/>
  <c r="W340" i="17" s="1"/>
  <c r="V249" i="17"/>
  <c r="W249" i="17" s="1"/>
  <c r="V102" i="17"/>
  <c r="W102" i="17" s="1"/>
  <c r="V388" i="17"/>
  <c r="W388" i="17" s="1"/>
  <c r="V252" i="17"/>
  <c r="W252" i="17" s="1"/>
  <c r="V51" i="17"/>
  <c r="W51" i="17" s="1"/>
  <c r="V228" i="17"/>
  <c r="W228" i="17" s="1"/>
  <c r="V196" i="17"/>
  <c r="W196" i="17" s="1"/>
  <c r="V487" i="17"/>
  <c r="W487" i="17" s="1"/>
  <c r="V248" i="17"/>
  <c r="W248" i="17" s="1"/>
  <c r="Y637" i="17"/>
  <c r="Y731" i="17"/>
  <c r="Y522" i="17"/>
  <c r="Y385" i="17"/>
  <c r="Y112" i="17"/>
  <c r="Y104" i="17"/>
  <c r="V544" i="17"/>
  <c r="W544" i="17" s="1"/>
  <c r="Y550" i="17"/>
  <c r="Y513" i="17"/>
  <c r="V535" i="17"/>
  <c r="W535" i="17" s="1"/>
  <c r="V502" i="17"/>
  <c r="W502" i="17" s="1"/>
  <c r="V493" i="17"/>
  <c r="W493" i="17" s="1"/>
  <c r="Y498" i="17"/>
  <c r="Y309" i="17"/>
  <c r="V450" i="17"/>
  <c r="W450" i="17" s="1"/>
  <c r="Y404" i="17"/>
  <c r="Y438" i="17"/>
  <c r="Y409" i="17"/>
  <c r="Y294" i="17"/>
  <c r="Y259" i="17"/>
  <c r="Y258" i="17"/>
  <c r="Y150" i="17"/>
  <c r="Y240" i="17"/>
  <c r="Y226" i="17"/>
  <c r="Y224" i="17"/>
  <c r="Y191" i="17"/>
  <c r="Y268" i="17"/>
  <c r="Y58" i="17"/>
  <c r="Y116" i="17"/>
  <c r="V167" i="17"/>
  <c r="W167" i="17" s="1"/>
  <c r="V209" i="17"/>
  <c r="W209" i="17" s="1"/>
  <c r="V165" i="17"/>
  <c r="W165" i="17" s="1"/>
  <c r="V221" i="17"/>
  <c r="W221" i="17" s="1"/>
  <c r="V244" i="17"/>
  <c r="W244" i="17" s="1"/>
  <c r="V108" i="17"/>
  <c r="W108" i="17" s="1"/>
  <c r="V134" i="17"/>
  <c r="W134" i="17" s="1"/>
  <c r="V87" i="17"/>
  <c r="W87" i="17" s="1"/>
  <c r="V98" i="17"/>
  <c r="W98" i="17" s="1"/>
  <c r="V49" i="17"/>
  <c r="W49" i="17" s="1"/>
  <c r="V40" i="17"/>
  <c r="W40" i="17" s="1"/>
  <c r="V164" i="17"/>
  <c r="W164" i="17" s="1"/>
  <c r="V30" i="17"/>
  <c r="W30" i="17" s="1"/>
  <c r="Y124" i="17"/>
  <c r="V124" i="17"/>
  <c r="W124" i="17" s="1"/>
  <c r="V45" i="17"/>
  <c r="W45" i="17" s="1"/>
  <c r="V34" i="17"/>
  <c r="W34" i="17" s="1"/>
  <c r="V19" i="17"/>
  <c r="W19" i="17" s="1"/>
  <c r="V3" i="17"/>
  <c r="W3" i="17" s="1"/>
  <c r="V266" i="17"/>
  <c r="W266" i="17" s="1"/>
  <c r="V130" i="17"/>
  <c r="W130" i="17" s="1"/>
  <c r="V117" i="17"/>
  <c r="W117" i="17" s="1"/>
  <c r="V188" i="17"/>
  <c r="W188" i="17" s="1"/>
  <c r="V265" i="17"/>
  <c r="W265" i="17" s="1"/>
  <c r="V42" i="17"/>
  <c r="W42" i="17" s="1"/>
  <c r="V66" i="17"/>
  <c r="W66" i="17" s="1"/>
  <c r="V207" i="17"/>
  <c r="W207" i="17" s="1"/>
  <c r="Y530" i="17"/>
  <c r="Y573" i="17"/>
  <c r="V508" i="17"/>
  <c r="V484" i="17"/>
  <c r="W484" i="17" s="1"/>
  <c r="V482" i="17"/>
  <c r="V421" i="17"/>
  <c r="W421" i="17" s="1"/>
  <c r="Y588" i="17"/>
  <c r="V496" i="17"/>
  <c r="V464" i="17"/>
  <c r="W464" i="17" s="1"/>
  <c r="Y630" i="17"/>
  <c r="V491" i="17"/>
  <c r="W491" i="17" s="1"/>
  <c r="V310" i="17"/>
  <c r="W310" i="17" s="1"/>
  <c r="V194" i="17"/>
  <c r="W194" i="17" s="1"/>
  <c r="V176" i="17"/>
  <c r="W176" i="17" s="1"/>
  <c r="Y13" i="17"/>
  <c r="Y5" i="17"/>
  <c r="Y713" i="17"/>
  <c r="V492" i="17"/>
  <c r="V453" i="17"/>
  <c r="W453" i="17" s="1"/>
  <c r="V434" i="17"/>
  <c r="V382" i="17"/>
  <c r="W382" i="17" s="1"/>
  <c r="V303" i="17"/>
  <c r="V290" i="17"/>
  <c r="W290" i="17" s="1"/>
  <c r="V152" i="17"/>
  <c r="Y243" i="17"/>
  <c r="V243" i="17"/>
  <c r="W243" i="17" s="1"/>
  <c r="V157" i="17"/>
  <c r="V306" i="17"/>
  <c r="W306" i="17" s="1"/>
  <c r="V170" i="17"/>
  <c r="W170" i="17" s="1"/>
  <c r="V260" i="17"/>
  <c r="W260" i="17" s="1"/>
  <c r="Y556" i="17"/>
  <c r="V370" i="17"/>
  <c r="W370" i="17" s="1"/>
  <c r="V413" i="17"/>
  <c r="W413" i="17" s="1"/>
  <c r="V331" i="17"/>
  <c r="V264" i="17"/>
  <c r="V213" i="17"/>
  <c r="W213" i="17" s="1"/>
  <c r="V282" i="17"/>
  <c r="W282" i="17" s="1"/>
  <c r="Y659" i="17"/>
  <c r="Y645" i="17"/>
  <c r="Y653" i="17"/>
  <c r="Y621" i="17"/>
  <c r="Y671" i="17"/>
  <c r="Y594" i="17"/>
  <c r="Y570" i="17"/>
  <c r="Y323" i="17"/>
  <c r="Y625" i="17"/>
  <c r="Y70" i="17"/>
  <c r="Y483" i="17"/>
  <c r="Y486" i="17"/>
  <c r="Y219" i="17"/>
  <c r="Y197" i="17"/>
  <c r="Y338" i="17"/>
  <c r="Y223" i="17"/>
  <c r="Y84" i="17"/>
  <c r="Y83" i="17"/>
  <c r="Y222" i="17"/>
  <c r="Y120" i="17"/>
  <c r="Y246" i="17"/>
  <c r="Y201" i="17"/>
  <c r="Y715" i="17"/>
  <c r="Y678" i="17"/>
  <c r="Y683" i="17"/>
  <c r="Y675" i="17"/>
  <c r="Y691" i="17"/>
  <c r="Y667" i="17"/>
  <c r="Y644" i="17"/>
  <c r="Y628" i="17"/>
  <c r="Y612" i="17"/>
  <c r="Y601" i="17"/>
  <c r="Y629" i="17"/>
  <c r="Y707" i="17"/>
  <c r="Y641" i="17"/>
  <c r="Y609" i="17"/>
  <c r="Y590" i="17"/>
  <c r="Y558" i="17"/>
  <c r="Y652" i="17"/>
  <c r="Y578" i="17"/>
  <c r="Y547" i="17"/>
  <c r="Y604" i="17"/>
  <c r="Y554" i="17"/>
  <c r="Y663" i="17"/>
  <c r="Y657" i="17"/>
  <c r="Y537" i="17"/>
  <c r="Y524" i="17"/>
  <c r="Y485" i="17"/>
  <c r="Y531" i="17"/>
  <c r="Y499" i="17"/>
  <c r="Y490" i="17"/>
  <c r="Y528" i="17"/>
  <c r="Y450" i="17"/>
  <c r="Y427" i="17"/>
  <c r="Y489" i="17"/>
  <c r="Y458" i="17"/>
  <c r="Y276" i="17"/>
  <c r="Y501" i="17"/>
  <c r="Y473" i="17"/>
  <c r="Y214" i="17"/>
  <c r="Y141" i="17"/>
  <c r="Y238" i="17"/>
  <c r="Y200" i="17"/>
  <c r="Y110" i="17"/>
  <c r="Y153" i="17"/>
  <c r="Y82" i="17"/>
  <c r="Y215" i="17"/>
  <c r="Y64" i="17"/>
  <c r="Y107" i="17"/>
  <c r="Y72" i="17"/>
  <c r="Y39" i="17"/>
  <c r="Y37" i="17"/>
  <c r="Y36" i="17"/>
  <c r="Y35" i="17"/>
  <c r="Y20" i="17"/>
  <c r="Y27" i="17"/>
  <c r="Y10" i="17"/>
  <c r="Y74" i="17"/>
  <c r="Y52" i="17"/>
  <c r="Y299" i="17"/>
  <c r="Y315" i="17"/>
  <c r="Y520" i="17"/>
  <c r="Y682" i="17"/>
  <c r="Y670" i="17"/>
  <c r="Y662" i="17"/>
  <c r="Y735" i="17"/>
  <c r="Y719" i="17"/>
  <c r="Y703" i="17"/>
  <c r="Y687" i="17"/>
  <c r="Y727" i="17"/>
  <c r="Y695" i="17"/>
  <c r="Y656" i="17"/>
  <c r="Y624" i="17"/>
  <c r="Y608" i="17"/>
  <c r="Y613" i="17"/>
  <c r="Y723" i="17"/>
  <c r="Y562" i="17"/>
  <c r="Y636" i="17"/>
  <c r="Y503" i="17"/>
  <c r="Y481" i="17"/>
  <c r="Y516" i="17"/>
  <c r="Y456" i="17"/>
  <c r="Y462" i="17"/>
  <c r="Y429" i="17"/>
  <c r="Y543" i="17"/>
  <c r="Y466" i="17"/>
  <c r="Y465" i="17"/>
  <c r="Y480" i="17"/>
  <c r="Y479" i="17"/>
  <c r="Y451" i="17"/>
  <c r="Y447" i="17"/>
  <c r="Y582" i="17"/>
  <c r="Y470" i="17"/>
  <c r="Y507" i="17"/>
  <c r="Y472" i="17"/>
  <c r="Y399" i="17"/>
  <c r="Y381" i="17"/>
  <c r="Y296" i="17"/>
  <c r="Y532" i="17"/>
  <c r="Y459" i="17"/>
  <c r="Y369" i="17"/>
  <c r="Y168" i="17"/>
  <c r="Y136" i="17"/>
  <c r="Y133" i="17"/>
  <c r="Y38" i="17"/>
  <c r="Y62" i="17"/>
  <c r="Y130" i="17"/>
  <c r="Y188" i="17"/>
  <c r="Y42" i="17"/>
  <c r="Y155" i="17" l="1"/>
  <c r="Y213" i="17"/>
  <c r="Y316" i="17"/>
  <c r="Y18" i="17"/>
  <c r="Y173" i="17"/>
  <c r="Y46" i="17"/>
  <c r="Y203" i="17"/>
  <c r="Y417" i="17"/>
  <c r="Y228" i="17"/>
  <c r="Y378" i="17"/>
  <c r="Y375" i="17"/>
  <c r="W199" i="17"/>
  <c r="Y199" i="17"/>
  <c r="Y216" i="17"/>
  <c r="Y386" i="17"/>
  <c r="Y193" i="17"/>
  <c r="Y495" i="17"/>
  <c r="Y217" i="17"/>
  <c r="Y364" i="17"/>
  <c r="Y93" i="17"/>
  <c r="Y180" i="17"/>
  <c r="Y237" i="17"/>
  <c r="Y221" i="17"/>
  <c r="Y272" i="17"/>
  <c r="Y280" i="17"/>
  <c r="Y207" i="17"/>
  <c r="Y165" i="17"/>
  <c r="Y300" i="17"/>
  <c r="Y232" i="17"/>
  <c r="Y424" i="17"/>
  <c r="Y413" i="17"/>
  <c r="Y108" i="17"/>
  <c r="Y366" i="17"/>
  <c r="Y252" i="17"/>
  <c r="Y26" i="17"/>
  <c r="Y115" i="17"/>
  <c r="Y322" i="17"/>
  <c r="Y154" i="17"/>
  <c r="Y475" i="17"/>
  <c r="W281" i="17"/>
  <c r="Y281" i="17" s="1"/>
  <c r="Y183" i="17"/>
  <c r="Y3" i="17"/>
  <c r="Y33" i="17"/>
  <c r="Y265" i="17"/>
  <c r="Y358" i="17"/>
  <c r="Y512" i="17"/>
  <c r="Y430" i="17"/>
  <c r="Y170" i="17"/>
  <c r="Y382" i="17"/>
  <c r="Y164" i="17"/>
  <c r="Y502" i="17"/>
  <c r="Y106" i="17"/>
  <c r="Y374" i="17"/>
  <c r="Y230" i="17"/>
  <c r="Y234" i="17"/>
  <c r="Y519" i="17"/>
  <c r="Y286" i="17"/>
  <c r="W178" i="17"/>
  <c r="Y178" i="17" s="1"/>
  <c r="W113" i="17"/>
  <c r="Y113" i="17"/>
  <c r="Y340" i="17"/>
  <c r="Y242" i="17"/>
  <c r="Y126" i="17"/>
  <c r="Y99" i="17"/>
  <c r="Y283" i="17"/>
  <c r="Y460" i="17"/>
  <c r="W442" i="17"/>
  <c r="Y442" i="17"/>
  <c r="Y350" i="17"/>
  <c r="W488" i="17"/>
  <c r="Y488" i="17" s="1"/>
  <c r="Y321" i="17"/>
  <c r="W122" i="17"/>
  <c r="Y122" i="17" s="1"/>
  <c r="Y209" i="17"/>
  <c r="Y34" i="17"/>
  <c r="Y28" i="17"/>
  <c r="Y266" i="17"/>
  <c r="Y167" i="17"/>
  <c r="Y236" i="17"/>
  <c r="Y208" i="17"/>
  <c r="Y101" i="17"/>
  <c r="Y49" i="17"/>
  <c r="Y313" i="17"/>
  <c r="Y277" i="17"/>
  <c r="Y169" i="17"/>
  <c r="Y225" i="17"/>
  <c r="Y324" i="17"/>
  <c r="Y148" i="17"/>
  <c r="Y48" i="17"/>
  <c r="Y267" i="17"/>
  <c r="Y263" i="17"/>
  <c r="Y453" i="17"/>
  <c r="Y211" i="17"/>
  <c r="W333" i="17"/>
  <c r="Y333" i="17"/>
  <c r="Y536" i="17"/>
  <c r="Y160" i="17"/>
  <c r="Y394" i="17"/>
  <c r="Y206" i="17"/>
  <c r="Y444" i="17"/>
  <c r="W297" i="17"/>
  <c r="Y297" i="17" s="1"/>
  <c r="W179" i="17"/>
  <c r="Y179" i="17" s="1"/>
  <c r="W171" i="17"/>
  <c r="Y171" i="17"/>
  <c r="Y517" i="17"/>
  <c r="Y11" i="17"/>
  <c r="Y345" i="17"/>
  <c r="W525" i="17"/>
  <c r="Y525" i="17"/>
  <c r="Y231" i="17"/>
  <c r="Y140" i="17"/>
  <c r="Y114" i="17"/>
  <c r="Y128" i="17"/>
  <c r="Y426" i="17"/>
  <c r="Y143" i="17"/>
  <c r="Y87" i="17"/>
  <c r="Y102" i="17"/>
  <c r="Y189" i="17"/>
  <c r="Y187" i="17"/>
  <c r="Y233" i="17"/>
  <c r="W415" i="17"/>
  <c r="Y415" i="17" s="1"/>
  <c r="W422" i="17"/>
  <c r="Y422" i="17" s="1"/>
  <c r="Y443" i="17"/>
  <c r="W492" i="17"/>
  <c r="Y492" i="17" s="1"/>
  <c r="Y362" i="17"/>
  <c r="W331" i="17"/>
  <c r="Y331" i="17" s="1"/>
  <c r="W303" i="17"/>
  <c r="Y303" i="17" s="1"/>
  <c r="W496" i="17"/>
  <c r="Y496" i="17" s="1"/>
  <c r="Y306" i="17"/>
  <c r="Y484" i="17"/>
  <c r="Y344" i="17"/>
  <c r="W356" i="17"/>
  <c r="Y356" i="17" s="1"/>
  <c r="W541" i="17"/>
  <c r="Y541" i="17"/>
  <c r="Y247" i="17"/>
  <c r="Y448" i="17"/>
  <c r="Y314" i="17"/>
  <c r="Y439" i="17"/>
  <c r="Y336" i="17"/>
  <c r="W181" i="17"/>
  <c r="Y181" i="17" s="1"/>
  <c r="W518" i="17"/>
  <c r="Y518" i="17" s="1"/>
  <c r="Y66" i="17"/>
  <c r="Y285" i="17"/>
  <c r="W157" i="17"/>
  <c r="Y157" i="17" s="1"/>
  <c r="Y282" i="17"/>
  <c r="Y176" i="17"/>
  <c r="Y493" i="17"/>
  <c r="Y535" i="17"/>
  <c r="Y544" i="17"/>
  <c r="Y527" i="17"/>
  <c r="Y365" i="17"/>
  <c r="Y79" i="17"/>
  <c r="Y288" i="17"/>
  <c r="Y302" i="17"/>
  <c r="Y16" i="17"/>
  <c r="Y245" i="17"/>
  <c r="Y229" i="17"/>
  <c r="Y192" i="17"/>
  <c r="Y274" i="17"/>
  <c r="W416" i="17"/>
  <c r="Y416" i="17"/>
  <c r="W408" i="17"/>
  <c r="Y408" i="17"/>
  <c r="Y311" i="17"/>
  <c r="W455" i="17"/>
  <c r="Y455" i="17"/>
  <c r="Y190" i="17"/>
  <c r="Y59" i="17"/>
  <c r="Y474" i="17"/>
  <c r="Y253" i="17"/>
  <c r="Y138" i="17"/>
  <c r="Y162" i="17"/>
  <c r="Y139" i="17"/>
  <c r="Y292" i="17"/>
  <c r="Y212" i="17"/>
  <c r="Y273" i="17"/>
  <c r="Y262" i="17"/>
  <c r="Y387" i="17"/>
  <c r="Y251" i="17"/>
  <c r="Y195" i="17"/>
  <c r="Y373" i="17"/>
  <c r="Y515" i="17"/>
  <c r="Y491" i="17"/>
  <c r="Y420" i="17"/>
  <c r="Y538" i="17"/>
  <c r="Y436" i="17"/>
  <c r="W152" i="17"/>
  <c r="Y152" i="17" s="1"/>
  <c r="W508" i="17"/>
  <c r="Y508" i="17"/>
  <c r="W497" i="17"/>
  <c r="Y497" i="17" s="1"/>
  <c r="Y117" i="17"/>
  <c r="W264" i="17"/>
  <c r="Y264" i="17"/>
  <c r="Y370" i="17"/>
  <c r="Y290" i="17"/>
  <c r="W434" i="17"/>
  <c r="Y434" i="17"/>
  <c r="Y194" i="17"/>
  <c r="W482" i="17"/>
  <c r="Y482" i="17" s="1"/>
  <c r="Y19" i="17"/>
  <c r="Y45" i="17"/>
  <c r="Y30" i="17"/>
  <c r="Y40" i="17"/>
  <c r="Y98" i="17"/>
  <c r="Y134" i="17"/>
  <c r="Y244" i="17"/>
  <c r="Y257" i="17"/>
  <c r="Y172" i="17"/>
  <c r="Y260" i="17"/>
  <c r="Y248" i="17"/>
  <c r="Y196" i="17"/>
  <c r="Y51" i="17"/>
  <c r="Y388" i="17"/>
  <c r="Y249" i="17"/>
  <c r="Y185" i="17"/>
  <c r="Y432" i="17"/>
  <c r="Y327" i="17"/>
  <c r="Y90" i="17"/>
  <c r="Y379" i="17"/>
  <c r="Y310" i="17"/>
  <c r="Y478" i="17"/>
  <c r="Y352" i="17"/>
  <c r="Y121" i="17"/>
  <c r="Y487" i="17"/>
  <c r="Y25" i="17"/>
  <c r="Y32" i="17"/>
  <c r="Y89" i="17"/>
  <c r="Y127" i="17"/>
  <c r="Y218" i="17"/>
  <c r="Y55" i="17"/>
  <c r="Y71" i="17"/>
  <c r="Y14" i="17"/>
  <c r="Y47" i="17"/>
  <c r="Y24" i="17"/>
  <c r="Y97" i="17"/>
  <c r="Y65" i="17"/>
  <c r="Y41" i="17"/>
  <c r="Y118" i="17"/>
  <c r="Y161" i="17"/>
  <c r="Y210" i="17"/>
  <c r="Y440" i="17"/>
  <c r="Y471" i="17"/>
  <c r="Y421" i="17"/>
  <c r="Y533" i="17"/>
  <c r="Y542" i="17"/>
  <c r="Y67" i="17"/>
  <c r="Y334" i="17"/>
  <c r="Y149" i="17"/>
  <c r="Y275" i="17"/>
  <c r="Y184" i="17"/>
  <c r="Y151" i="17"/>
  <c r="Y368" i="17"/>
  <c r="Y12" i="17"/>
  <c r="Y505" i="17"/>
  <c r="Y293" i="17"/>
  <c r="Y175" i="17"/>
  <c r="Y464" i="17"/>
  <c r="Y9" i="17"/>
  <c r="D4" i="9" l="1"/>
  <c r="D5" i="9"/>
  <c r="D6" i="9"/>
  <c r="D7" i="9"/>
  <c r="D3" i="9"/>
  <c r="E4" i="9"/>
  <c r="E5" i="9"/>
  <c r="E6" i="9"/>
  <c r="E3" i="9"/>
  <c r="E7" i="9" l="1"/>
  <c r="G5" i="9"/>
  <c r="G4" i="9"/>
  <c r="J4" i="9" s="1"/>
  <c r="G6" i="9"/>
  <c r="J6" i="9" s="1"/>
  <c r="G3" i="9"/>
  <c r="D8" i="9"/>
  <c r="G7" i="9" l="1"/>
  <c r="I7" i="9" s="1"/>
  <c r="I4" i="9"/>
  <c r="H4" i="9"/>
  <c r="I6" i="9"/>
  <c r="H5" i="9"/>
  <c r="I5" i="9"/>
  <c r="J5" i="9"/>
  <c r="H6" i="9"/>
  <c r="E8" i="9"/>
  <c r="J3" i="9"/>
  <c r="I3" i="9"/>
  <c r="H3" i="9"/>
  <c r="J7" i="9" l="1"/>
  <c r="G8" i="9"/>
  <c r="H7" i="9"/>
  <c r="I8" i="9"/>
  <c r="J8" i="9" l="1"/>
  <c r="H8" i="9"/>
</calcChain>
</file>

<file path=xl/sharedStrings.xml><?xml version="1.0" encoding="utf-8"?>
<sst xmlns="http://schemas.openxmlformats.org/spreadsheetml/2006/main" count="6636" uniqueCount="1655">
  <si>
    <t>Inner shelf (0–10)</t>
  </si>
  <si>
    <t>Inner shelf (0–50)</t>
  </si>
  <si>
    <t>Rise (2000-3500)</t>
  </si>
  <si>
    <t>Slope (200-2000)</t>
  </si>
  <si>
    <t>Outer shelf (50-200)</t>
  </si>
  <si>
    <t>&gt;3500</t>
  </si>
  <si>
    <t>TOTAL</t>
  </si>
  <si>
    <t>Range</t>
  </si>
  <si>
    <t>Hinrichs and Boetius 2002</t>
  </si>
  <si>
    <t>&gt;3500 (Taken from Egger et al (2018)</t>
  </si>
  <si>
    <t>AOM = 100%</t>
  </si>
  <si>
    <t>Hinrichs and Boetius (2002)</t>
  </si>
  <si>
    <t>1-3</t>
  </si>
  <si>
    <t>Region</t>
  </si>
  <si>
    <t>Subregion</t>
  </si>
  <si>
    <t>Location</t>
  </si>
  <si>
    <t>LAT</t>
  </si>
  <si>
    <t>LON</t>
  </si>
  <si>
    <t>SMT [mbsf]</t>
  </si>
  <si>
    <t>Sed. Rate [cm yr-1]</t>
  </si>
  <si>
    <t>JTOC [mmol m-2 d-1]</t>
  </si>
  <si>
    <t>JSO4 [mmol m-2 d-1]</t>
  </si>
  <si>
    <t>JCH4 [mmol m-2 d-1]</t>
  </si>
  <si>
    <t>DIC AOM</t>
  </si>
  <si>
    <t>DIC OSR</t>
  </si>
  <si>
    <t>DIC AOM+OSR</t>
  </si>
  <si>
    <t>Reference</t>
  </si>
  <si>
    <t>North Atlantic</t>
  </si>
  <si>
    <t>North Sea</t>
  </si>
  <si>
    <t>Wadden Sea (Germany)</t>
  </si>
  <si>
    <t>Wu, C.S., Røy, H., and de Beer, D. (2015), Methanogenesis in sediments of an intertidal sand flat in the Wadden Sea, Estuarine, Coastal and Shelf Science, 14, 39-45</t>
  </si>
  <si>
    <t>North Pacific</t>
  </si>
  <si>
    <t>China Sea</t>
  </si>
  <si>
    <t>Off Pearl River</t>
  </si>
  <si>
    <t>Wu, Z., Zhou, H., Ren, D., Gao, H., and Li, J. (2015), Processes controlling the seasonal and spatial variations in sulfate profiles in the pore water of the sediments sourrounding Qi'ao Island, Pearl River Estuary, Southern China, Continental Shelf Research, 98, 26-35</t>
  </si>
  <si>
    <t>Wu, Z., Zhou, H., Ren, Z., Gao, H., and Li, J.T. (2016), Quantifying the sources of dissolved inorganic carbon within the sulfate-methane transition zone in nearshore sediments of Qi'ao Island, Pearl River Estuary, Southern China, Science China Earth Sciences, 59, 1959-1970</t>
  </si>
  <si>
    <t>Long Island Sound</t>
  </si>
  <si>
    <t>Martens, C.S., and Berner, R.A. (1974), Methane production in the interstitial waters of sulfate-depleted marine sediments, Science, 185, 1167-1169</t>
  </si>
  <si>
    <t>Mediterranean</t>
  </si>
  <si>
    <t>Yarqon estuary, Israel</t>
  </si>
  <si>
    <t>Antler, G., Turchyn, A.V., Herut, B., Davies, A., Rennie, V.C.F., and Sivan, O. (2014), Sulfur and oxygen isotope tracing of sulfate driven anaerobic methane oxidation in estuarine sediments, Estuarine, Coastal and Shelf Science, 142, 4-11</t>
  </si>
  <si>
    <t>Qishon estuary, Israel</t>
  </si>
  <si>
    <t>Martens, C.S., and Berner, R.A. (1977), Interstitial water chemistry of anoxic Long Island Sound sediments. 1. Dissolved gases, Limnology and Oceanography, 22/1, 10-25</t>
  </si>
  <si>
    <t>Limfjorden</t>
  </si>
  <si>
    <t>Jørgensen, B.B.and Parkes, R.J., Role of sulfate reduction and methane production by organic carbon degradation in eutrophic fjord sediments (Limfjorden, Denmark), Limnol. Oceanogr., 55, 1338-1352</t>
  </si>
  <si>
    <t>West European Basin</t>
  </si>
  <si>
    <t>Ría de Vigo, NW Spain</t>
  </si>
  <si>
    <t>Ramírez-Pérez, A.M., de Blas, E., and García-Gil, S. (2015), Redox processes in pore water of anoxic sediments with shallow gas, Science of the Total Environment, 538, 317-326</t>
  </si>
  <si>
    <t>Goldhaber, M.B., Aller, R.C., Cochran, J.K., Rosenfeld, J.K., Martens, C.S., and Berner, R.A. (1977), Sulfate reduction, diffusion, and bioturbation in Long Island Sound sediments: Report of the FOAM Group, American Journal of Science, 277, 193-237</t>
  </si>
  <si>
    <t>Kattegat</t>
  </si>
  <si>
    <t>Laesoe Rende-N</t>
  </si>
  <si>
    <t>Fossing, H., and Knab, N., unpublished data, Department of Lake and Estuary Ecology, National Environmental Research Institute, Silkeborg, Denmark</t>
  </si>
  <si>
    <t>Berner, R.A., and Westrich, J.T. (1985), Bioturbation and the early diagenesis of carbon and sulfur, American Journal of Science, 285, 193-206</t>
  </si>
  <si>
    <t>Cape Lookout Bight</t>
  </si>
  <si>
    <t>Hoehler, T.M., Alperin, M.J., Albert D.B., and Martens, C.S. (1994), Field laboratory studies of methane oxidation in an anoxic marine sediment: Evidence for a methanogen-sulfate reducing consortium, Global Biogeochemical Cycles, 8, 451-463</t>
  </si>
  <si>
    <t>Baltic Sea</t>
  </si>
  <si>
    <t>Aarhus Bay</t>
  </si>
  <si>
    <t>Laesoe Rende</t>
  </si>
  <si>
    <t>Flury, S., Røy, H., Dale, A.W., Fossing, H., Tóth, Z., Spiess, V., Jensen, J.B., and Jørgensen, B.B. (2016), Controls on subsurface methane fluxes and shallow gas formation in Baltic Sea sediment (Aarhus Bay, Denmark), Geochim. et Cosmochim. Acta, 188, 297-309</t>
  </si>
  <si>
    <t>Öre river estuary (Bothnian Sea)</t>
  </si>
  <si>
    <t>Lenstra, W., van Helmond, N.A.G.M, Egger, M., and Slomp, C.P., Utrecht University</t>
  </si>
  <si>
    <t>Bay of Mecklenburg</t>
  </si>
  <si>
    <t>Amazon Delta</t>
  </si>
  <si>
    <t>Blair, N.E., and Aller, R.C. (1995), Anaerobic methane oxidation on the Amazon shelf, Geochimica et Cosmochimica Acta, 59/18, 3707-3715</t>
  </si>
  <si>
    <t>Eckenförde Bay</t>
  </si>
  <si>
    <t>Whiticar, M.J. (2002), Diagenetic relationships of methanogenesis, nutrients, acoustic turbidity, pockmarks and freshwater seepages in Eckenförde Bay, Marine Geology, 182, 29-53</t>
  </si>
  <si>
    <t>Kiel Bight</t>
  </si>
  <si>
    <t>Abegg, F., and Anderson, A. (1997) The acoustic turbid layer in muddy sediments of Eckernfoerde Bay, Western Baltic: methane concentration, saturation and bubble characteristics, Marine Geology, 137, 137-147</t>
  </si>
  <si>
    <t>South Atlantic</t>
  </si>
  <si>
    <t>Cape Basin</t>
  </si>
  <si>
    <t>Brüchert, V., Jørgensen, B.B., Neumann, K., Riechmann, D., Schlösser, M., and Schulz, H. (2003), Regulation of bacterial sulfate reduction and hydrogen sulfide fluxes in the central Namibian coastal upwelling zone, Geochimica et Cosmochimica Acta, 67/23, 4505-4518</t>
  </si>
  <si>
    <t>Bussmann, I., Dando, P.R., Niven, S.J., and Suess, E. (1999), Groundwater seepage in the marine environment. Role for mass flux and bacterial activity, Marine Ecology Progress Series, 178, 169-177</t>
  </si>
  <si>
    <t>Martens, C.S., Albert, D.B, and Alperin, M.J. (1999), Stable isotope tracing of anaerobic methane oxidation in the gassy sediments of Eckenförde Bay, German Baltic Sea, American Journal of Science, 299, 589-610</t>
  </si>
  <si>
    <t>Hartmann, M., and Nielsen, H. (1969), d13S-Werte in rezenten Meeressedimenten und ihre Deutung am Beispiel einiger Sedimetprofile aus der westlichen Ostsee, Geologische Rundschau, 58, 621-655</t>
  </si>
  <si>
    <t>German Bight (Helgoland)</t>
  </si>
  <si>
    <t>Oni, O., Miyatake, T., Kasten, S., Richter-Heitmann, T., Fischer, D., Wagenknecht, L., Kulkarni, A.,  Blumers, M., Shylin, S.I., Ksenofontov, V., Costa, B.F.O., Klingelhöfer, G., and Friedrich, M.W. (2015), Distinct microbial populations are tightly linked to the profile of dissolved iron  in the methanic sediments of the Helgoland mud area, North Sea. Front. Microbiol., 6:365.</t>
  </si>
  <si>
    <t>Arctic</t>
  </si>
  <si>
    <t>Kara Sea</t>
  </si>
  <si>
    <t>Kodina, L.A., Tokarev, V.G., Vlasova, L.N., and Korobeinik, G.S. (2003), Contribution of biogenic methane to ikaite formation in the Kara Sea: Evidence from the stable carbon isotope geochemistry, In: Stein, R., Fahl, K., Fütterer, D.K., Galimov, E.M., and Stepanets, O.V. (eds) Siberian river run-off in the Kara Sea. Proceedings in Marine Science, Vol. 6, Elsevier, 349-374</t>
  </si>
  <si>
    <t>Stockholm Archipelago</t>
  </si>
  <si>
    <t>Van Helmond, N.A.G.M., Slomp, C.P., Utrecht University, unpublished data</t>
  </si>
  <si>
    <t>Arkona Basin</t>
  </si>
  <si>
    <t>Thießen O., Schmidt M., Theilen F., Schmitt M., and Klein G. (2006), Methane formation and distribution of acoustic turbidity in organic-rich surface sediments in the Arkona Basin, Baltic Sea, Continental Shelf Research, 26, 2469-2483</t>
  </si>
  <si>
    <t>Offshore Netanya</t>
  </si>
  <si>
    <t>Sela-Adler, M., Herut, B., Bar-Or, I., Antler, G., Eliani-Russak, E., Levy, E., Makovsky, Y., and Sivan, O. (2015), Geochemical evidence for biogenic methane production and consumption in the shallow sediments of the SE Mediterranean shelf (Israel), Continental Shelf Research, 101, 117-124</t>
  </si>
  <si>
    <t>Off Amazon river mouth</t>
  </si>
  <si>
    <t>Kasten, S., and Zabel, M., unpublished data, AWI/Univeristy of Bremen, Germany</t>
  </si>
  <si>
    <t>Sea of Marmara</t>
  </si>
  <si>
    <t>Southern Shelf</t>
  </si>
  <si>
    <t>Çagatay, M.N., Özcan, M., and Güngör, E.(2004), Pore-water and sediment geochemistry in the Marmara Sea (Turkey): early diagenesis and diffusive fluxes, Geochemistry: Exploration, Environment, Analysis, 213-225</t>
  </si>
  <si>
    <t>Skan Bay</t>
  </si>
  <si>
    <t>Alperin, M.J., and Reeburgh, W.S. (1985), Inhibition experiments on anaerobic methane oxidation, Applied and Environmental Microbiology, 50/4, 940-945</t>
  </si>
  <si>
    <t>Iversen, N., and Jørgensen, B.B. (1985), Anaerobic methane oxidation rates at the sulfate-methane transition in marine sediments from Kattegat and Skagerrak (Denmark), Limnology and Oceanography, 30/5, 944-955</t>
  </si>
  <si>
    <t>Bornholm Deep</t>
  </si>
  <si>
    <t>Boesen, C. and Postma, D. (1988), Pyrite formation in anoxic environments of the Baltic Sea, American Journal of Science, 288, 575-603</t>
  </si>
  <si>
    <t>Bornholm Basin</t>
  </si>
  <si>
    <t>Emeis, K.-C., Brüchert, V., Currie, B., Endler, R., Ferdelman, T., Kiessling, A., Leipe, T., Noli-Peard, K., Struck, U., and Vogt, T. (2004), Shallow gas in shelf sediments of the Namibian coastal upwelling ecosystem, Continental Shelf Research, 24/6, 627-642</t>
  </si>
  <si>
    <t>Offshore Haifa</t>
  </si>
  <si>
    <t>Skagerrak</t>
  </si>
  <si>
    <t xml:space="preserve">Knab, N.J., Cragg, B.A., Borowski, C., Parkes, R.J., Pancost, R., and Jørgensen, B.B. (2008), Anaerobic oxidation of methane (AOM) in mainre sediments from the Skagerrak (Denmark): I. Geochemical and microbial analyses, Geochim. et Cosmochim. Acta, 72, 2868-2879 </t>
  </si>
  <si>
    <t>Felix Beulig, Aarhus University, unpublished data</t>
  </si>
  <si>
    <t>Off New Jersey</t>
  </si>
  <si>
    <t>In Austin, J.A., Jr., Christie-Blick, N., Malone, M.J., et al., Proc. ODP, Init. Repts., 174A: College Station, TX (Ocean Drilling Program), 37-97.</t>
  </si>
  <si>
    <t>In Austin, J.A., Jr., Christie-Blick, N., Malone, M.J., et al., Proc. ODP, Init. Repts., 174A: College Station, TX (Ocean Drilling Program), 99-152.</t>
  </si>
  <si>
    <t>Black Sea</t>
  </si>
  <si>
    <t>Romanian shelf</t>
  </si>
  <si>
    <t>Jørgensen, B.B., Weber, A., and Zopfi, J. (2001), Sulfate reduction and anaerobic methane oxidation in Black Sea sediments, Deep-Sea Research I, 48, 2097-2120</t>
  </si>
  <si>
    <t>South Pacific</t>
  </si>
  <si>
    <t>Canterbury Basin</t>
  </si>
  <si>
    <t>Offcoast southeast New Zealand</t>
  </si>
  <si>
    <t>Fulthorpe, C.S., Hoyanagi, K., Blum, P., and the Expedition 317 Scientists, Proc. IODP, 317: Tokyo (Integrated Ocean Drilling Program Management International, Inc.). doi:10.2204/iodp.proc.317.101.2011</t>
  </si>
  <si>
    <t>Jørgensen, B.B., Böttcher, M.E., Lüschen, H., Neretin, L.N., and Volkov, I.I. (2004), Anaerobic methane oxidation and a deep H2S sink generate isotopically heavy sulfides in Black Sea sediments, Geochmica et Cosmochimica Acta, 68/9, 2095-2118</t>
  </si>
  <si>
    <t>Beaufort Sea</t>
  </si>
  <si>
    <t>Thetis Island</t>
  </si>
  <si>
    <t>Coffin, R.B., Smith, J.P., Plummer, R.E., Yoza, B., Larsen, R.K., Millholland, L.C., and Montgomery, M.T. (2013), Spatial variation in shallow sediment methane sources and cycling on the Alaskan Beaufort Sea Shelf/Slope, Marine and Petroleum Geology, 45, 186-197</t>
  </si>
  <si>
    <t>Peru Basin</t>
  </si>
  <si>
    <t>In Suess, E., von Huene, R., et al., Proc. ODP, Init. Repts., 112: College Station, TX (Ocean Drilling Program), 305–362. doi:10.2973/odp.proc.ir.112.112.1988</t>
  </si>
  <si>
    <t>Trujillo Basin</t>
  </si>
  <si>
    <t xml:space="preserve">In D'Hondt, S.L., Jørgensen, B.B., Miller, D.J., et al., Proc. ODP, Init. Repts., 201: College Station, TX (Ocean Drilling Program), 1–78. doi:10.2973/odp.proc.ir.201.110.2003 </t>
  </si>
  <si>
    <t>Western Black Sea shelf</t>
  </si>
  <si>
    <t>Egger, M., Kraal, P., Jilbert, T., Sulu-Gambari, F., Sapart, C. J., Röckmann, T., and Slomp, C. P. (2016), Anaerobic oxidation of methane alters sediment records of sulfur, iron and phosphorus in the Black Sea, Biogeosciences, 13, 5333-5355</t>
  </si>
  <si>
    <t>Bothnian Sea</t>
  </si>
  <si>
    <t>Slomp, C.P., Mort, H.P., Jilbert, T., Reed, D.C., Gustafsson, B.G., and Wolthers, M. (2013), Coupled dynamics of iron and phosphorus in sediments of an oligotrophic coastal basin and the impact of anaerobic oxidation of methane, PlosONE 8(4): e62386</t>
  </si>
  <si>
    <t>Dnjepr</t>
  </si>
  <si>
    <t>Knab, N., Cragg,B.A.,  Hornibrook, E.,  Holmkvist, L., Borowski, C., Parkes, J.R., and Jørgensen, B.B. (2008), Regulation of anaerobic methane oxidation in sediments of the Black Sea., Biogeosciences, 6, 1505-1518</t>
  </si>
  <si>
    <t>Gulf of Izmit</t>
  </si>
  <si>
    <t>Ruffine, L., Germain, Y., Polonia, A., de Prunelé, A., Croquennec, C., Donval, J.-P., Pitel-Roudaut, M., Ponzevera, E., Caprais, J.-C., Brandily, C., Grall, C., Bollinger, C., Géli, L., and Gasperini, L. (2015), Pore water geochemistry at two seismogenic areas in the Sea of Marmara, Geochem., Geophys., Geosyst., 16, 2038-2057</t>
  </si>
  <si>
    <t>Coral Sea</t>
  </si>
  <si>
    <t>Davies, P. J., McKenzie, J. A., Palmer-Julson, A., et al., Proc. ODP, Init. Repts., 133: College Station, TX (Ocean Drilling Program), doi:10.2973/odp.proc.ir.133.114.1991</t>
  </si>
  <si>
    <t>Egger, M., Rasigraf, O., Sapart, C. J., Jilbert, T., Jetten, M. S. M., Röckmann, T., van der Veen, C., Banda, N., Kartal, B., Ettwig, K. F., and Slomp, C. P. (2015), Iron-mediated anaerobic oxidation of methane in brackish coastal sediments, Environ. Sci. Technol., 49, 277–283</t>
  </si>
  <si>
    <t>Egger, M., Jilbert, T., Behrends, T., Rivard, C., and Slomp, C. P. (2015), Vivianite is a major sink for phosphorus in methanogenic coastal surface sediments, Geochim. Cosmochim. Acta, 169, 217–235</t>
  </si>
  <si>
    <t>Offshore Vesterålen Islands</t>
  </si>
  <si>
    <t>Sauer, S., Knies, J., Lepland, A., Chand, S., Eichinger, F., and Schubert, C.J. (2015), Hydrocarbon sources of cold seeps off the Vesterålen coast, northern Norway, Chemical Geology, 417, 371-382</t>
  </si>
  <si>
    <t>Saanich Inlet</t>
  </si>
  <si>
    <t>Devol, A.H., Anderson, J.J., Kulvila, K., and Murray, J.W. (1984), A model for coupled sulfate reduction and methane oxidation in the sediments of Saanich Inlet, Geochimica et Cosmochimica Acta, 48, 993-1004</t>
  </si>
  <si>
    <t>Southern Ocean</t>
  </si>
  <si>
    <t>Scotia Sea</t>
  </si>
  <si>
    <t>Cumberland Bay fjord, South Georgia</t>
  </si>
  <si>
    <t>Geprägs, P., Torres, M.E., Mau, S., Kasten, S., Römer, M., and Bohrmann, G. (2016), Carbon cycling fed by methane seepage at the shallow Cumberland Bay, South Georgia, sub-Antarctic, Geochem. Geophys. Geosyst., 17, 1401-1418</t>
  </si>
  <si>
    <t>Gotland Deep</t>
  </si>
  <si>
    <t>Piker, L., Schmaljohann, R., and Imhoff, J.F. (1998), Dissimilatory sulfate reduction and methane production in Gotland Deep sediments (Baltic Sea) during a transition period from oxic to anoxic bottom water (1993-1996), Aquatic Microbial Ecology, 14, 183-193</t>
  </si>
  <si>
    <t xml:space="preserve">In D'Hondt, S.L., Jørgensen, B.B., Miller, D.J., et al., Proc. ODP, Init. Repts., 201: College Station, TX (Ocean Drilling Program), 1–72. doi:10.2973/odp.proc.ir.201.109.2003 </t>
  </si>
  <si>
    <t>Ullsjorden, Norway</t>
  </si>
  <si>
    <t>Sauer, S., Hong, W.-L., Knies, J., Lepland, A., Forwick, M., Klug, M., Eichinger, F., Baranwal, S., Crémiėre, A., Chand, S., and Schubert, C.J. (2016), Sources and turnover of organic carbon and methane in fjord and shelf sediments off northern Norway, Geochemistry, Geophysics, Geosystems, 17, 4011-4031</t>
  </si>
  <si>
    <t>Davies, P. J., McKenzie, J. A., Palmer-Julson, A., et al., Proc. ODP, Init. Repts., 133: College Station, TX (Ocean Drilling Program), doi:10.2973/odp.proc.ir.133.113.1991</t>
  </si>
  <si>
    <t>Alaskan Beaufort Sea</t>
  </si>
  <si>
    <t>Treude, T., Krause, S., Maltby, J., Dale, A.W., Coffin, R., and Hamdan, L.J. (2014), Sulfate reduction and methane oxidation activity below the sulfate-methane transition zone in Alaskan Beaufort Sea continental margin sediments: Implications for deep sulfur cycling, Geochim. et Cosmochim. Acta, 144, 217-237</t>
  </si>
  <si>
    <t>Cape Halket</t>
  </si>
  <si>
    <t>In Suess, E., von Huene, R., et al., Proc. ODP, Init. Repts., 112: College Station, TX (Ocean Drilling Program), 803–871. doi:10.2973/odp.proc.ir.112.118.1988</t>
  </si>
  <si>
    <t>Southeast off Florida</t>
  </si>
  <si>
    <t>In Eberli, G.P., Swart, P.K., Malone, M.J., et al., Proc. ODP, Init. Repts., 166: College Station, TX (Ocean Drilling Program), 347-373.</t>
  </si>
  <si>
    <t>Parkes, J., Cragg, B.A., Banning, N., Brock, F., Webster, G., Fry, J.C., Hornibrook, E., Pancost, R.D., Kelly, S., Knab, N., Jørgensen, B.B., Rinna, J., and Weightman, A.J. (2007) Biogeochemistry and biodiversity of methane cycling in subsurface marine sediments (Skagerrak, Denmark). Environmental Microbiology, 9(5), 1146-1161</t>
  </si>
  <si>
    <t>Indian Ocean</t>
  </si>
  <si>
    <t>Arabian Sea</t>
  </si>
  <si>
    <t>Oman Margin</t>
  </si>
  <si>
    <t>In Prell, W.L., Niitsuma, N., et al., Proc. ODP, Init. Repts., 117: College Station, TX (Ocean Drilling Program), 419–439. doi:10.2973/odp.proc.ir.117.112.1989</t>
  </si>
  <si>
    <t>Bay of Bengal</t>
  </si>
  <si>
    <t>Krishna-Godavari Basin</t>
  </si>
  <si>
    <t>Mazumdar, A., Paropkari, A.L., Borole, D.V., Rao, B.R., Khadge, N.H., Karisiddaiah, S.M., Kocherla, M., and Joäo, H.M. (2007), Pore-water sulfate concentration profiles of sediment cores from Krishna-Godavari and Goa basins, India, Geochemical Journal, 41, 259-269</t>
  </si>
  <si>
    <t>Dando, P.R., Bussmann, I., Niven, S.J., O'Hara, S.C.M., Schmaljohann, R., and Taylor, L.J. (1994), A methane seep area in the Skagerrak, the habit of the pognophore Siboglium poseidoni and the bivalve mollusc Thyasira sarsi, Marine Ecology Progress Series, 107, 157-167</t>
  </si>
  <si>
    <t>Offshore Svalbard</t>
  </si>
  <si>
    <t>Graves, C.A., James, R.H., Sapart, J.C., Stott, A.W., Wright, I.C., Berndt, C., Westbrook, G.K., and Connelly, D.P. (2017) Methane in shallow subsurface sediments at the landward limit of the gas hydrate stability zone offshore western Svalbard, Geochimica et Cosmochimica Acta, 198, 419-438</t>
  </si>
  <si>
    <t>Marion Plateu</t>
  </si>
  <si>
    <t>In Isern, A.R., Anselmetti, F.S., Blum, P., et al., Proc. ODP, Init. Repts., 194: College Station TX (Ocean Drilling Program), 1–75. doi:10.2973/odp.proc.ir.194.103.2002</t>
  </si>
  <si>
    <t>In Isern, A.R., Anselmetti, F.S., Blum, P., et al., Proc. ODP, Init. Repts., 194: College Station TX (Ocean Drilling Program), 1–105. doi:10.2973/odp.proc.ir.194.105.2002</t>
  </si>
  <si>
    <t>Sea of Okhotsk</t>
  </si>
  <si>
    <t>offshore Sakhalin Island, Russia</t>
  </si>
  <si>
    <t>Minami, H., Tatsumi, K., Hachikubo, A., Yamashita, S., Sakagami, H., Takahashi, N., Shoji, H., Jin, Y.K., Obzhirov, A., Nikolaeva, N., and Derkachev, A. (2012), Possible variation in methane flux caused by gas hydrate formation on the northeastern continental slope off Sakhalin Island, Russia, Geo-Mar Lett, 32, 525-534</t>
  </si>
  <si>
    <t>Southwest Pacific Basin</t>
  </si>
  <si>
    <t xml:space="preserve">In Carter, R.M., McCave, I.N., Richter, C., Carter, L., et al., Proc. ODP, Init. Repts., 181, 1-112 [CD-ROM]. Available from: Ocean Drilling Program, Texas A&amp;M University, College Station, TX 77845-9547, U.S.A. </t>
  </si>
  <si>
    <t>Woodlark Basin</t>
  </si>
  <si>
    <t>In Taylor, B., Huchon, P., Klaus, A., et al., Proc. ODP, Init. Repts., 180, 1-139 [CD-ROM]. Available from: Ocean Drilling Program, Texas A&amp;M University, College Station, TX 77845-9547, U.S.A.</t>
  </si>
  <si>
    <t>Gulf of California</t>
  </si>
  <si>
    <t>Alfonso Basin</t>
  </si>
  <si>
    <t>Berelson, W.M., Prokopenko, M., Sansone, F.J., Graham, A.W., McManus, J., and Bernhard, J.M.(2005), Anaerobic diagenesis of silica and carbon in continental margin sediments: Discrete zones of TCO2 production, Geochimica et Cosmochimica Acta, 69/19, 4611-4629</t>
  </si>
  <si>
    <t>Keltic Shelf</t>
  </si>
  <si>
    <t>In Ferdelman, T.G., Kano, A., Williams, T., and the Expedition 307 Scientists, 2006. Proc. IODP, 307: Washington, DC (Integrated Ocean Drilling Program Management International, Inc.). doi:10.2204/iodp.proc.307.105.2006</t>
  </si>
  <si>
    <t>Prydz Bay</t>
  </si>
  <si>
    <t>In Barron, J., Larsen, B., et al., Proc. ODP, Init. Repts., 119: College Station, TX (Ocean Drilling Program), 397–458. doi:10.2973/odp.proc.ir.119.110.1989</t>
  </si>
  <si>
    <t>In Eberli, G.P., Swart, P.K., Malone, M.J., et al., Proc. ODP, Init. Repts., 166: College Station, TX (Ocean Drilling Program), 153-169.</t>
  </si>
  <si>
    <t>In Isern, A.R., Anselmetti, F.S., Blum, P., et al., Proc. ODP, Init. Repts., 194: College Station TX (Ocean Drilling Program), 1–93. doi:10.2973/odp.proc.ir.194.106.2002</t>
  </si>
  <si>
    <t>In Isern, A.R., Anselmetti, F.S., Blum, P., et al., Proc. ODP, Init. Repts., 194: College Station TX (Ocean Drilling Program), 1–75. doi:10.2973/odp.proc.ir.194.109.2002</t>
  </si>
  <si>
    <t>Angola Basin</t>
  </si>
  <si>
    <t>In Wefer, G., Berger, W.H., and Richter, C., et al., Proc. ODP, Init. Repts., 175: College Station, TX (Ocean Drilling Program), 143-176.</t>
  </si>
  <si>
    <t>In Suess, E., von Huene, R., et al., Proc. ODP, Init. Repts., 112: College Station, TX (Ocean Drilling Program), 525–595. doi:10.2973/odp.proc.ir.112.115.1988</t>
  </si>
  <si>
    <t xml:space="preserve">In D'Hondt, S.L., Jørgensen, B.B., Miller, D.J., et al., Proc. ODP, Init. Repts., 201: College Station, TX (Ocean Drilling Program), 1–66. doi:10.2973/odp.proc.ir.201.108.2003 </t>
  </si>
  <si>
    <t>Davies, P. J., McKenzie, J. A., Palmer-Julson, A., et al., Proc. ODP, Init. Repts., 133: College Station, TX (Ocean Drilling Program), doi:10.2973/odp.proc.ir.133.109.1991</t>
  </si>
  <si>
    <t>In Suess, E., von Huene, R., et al., Proc. ODP, Init. Repts., 112: College Station, TX (Ocean Drilling Program), 159–248. doi:10.2973/odp.proc.ir.112.110.1988</t>
  </si>
  <si>
    <t>In Suess, E., von Huene, R., et al., Proc. ODP, Init. Repts., 112: College Station, TX (Ocean Drilling Program), 705–802. doi:10.2973/odp.proc.ir.112.117.1988</t>
  </si>
  <si>
    <t>Egger, M., Kraal, P., Slomp, C. P., Utrecht University</t>
  </si>
  <si>
    <t>Davies, P. J., McKenzie, J. A., Palmer-Julson, A., et al., Proc. ODP, Init. Repts., 133: College Station, TX (Ocean Drilling Program), doi:10.2973/odp.proc.ir.133.105.1991</t>
  </si>
  <si>
    <t>Davies, P. J., McKenzie, J. A., Palmer-Julson, A., et al., Proc. ODP, Init. Repts., 133: College Station, TX (Ocean Drilling Program), doi:10.2973/odp.proc.ir.133.108.1991</t>
  </si>
  <si>
    <t>South of Sicily</t>
  </si>
  <si>
    <t>In Emeis, K.-C., Robertson, A.H.F., Richter, C., et al., Proc. ODP, Init. Repts., 160: College Station, TX (Ocean Drilling Program), 55-84.</t>
  </si>
  <si>
    <t>In O'Brien, P.E., Cooper, A.K., Richter, C., et al., Proc. ODP, Init. Repts., 188, 1-110 [CD-ROM]. Available from: Ocean Drilling Program, Texas A&amp;M University, College Station TX 77845-9547, USA</t>
  </si>
  <si>
    <t>South Australian Basin</t>
  </si>
  <si>
    <t xml:space="preserve">In Feary, D.A., Hine, A.C., Malone, M.J., et al., Proc. ODP, Init. Repts., 182, 1-90 [CD-ROM]. Available from: Ocean Drilling Program, Texas A&amp;M University, College Station, TX 77845-9547, U.S.A. </t>
  </si>
  <si>
    <t>Chile Basin</t>
  </si>
  <si>
    <t xml:space="preserve">In Mix, A.C., Tiedemann, R., Blum, P., et al., Proc. ODP, Init. Repts., 202: College Station, TX (Ocean Drilling Program), 1–68. doi:10.2973/odp.proc.ir.201.106.2003 </t>
  </si>
  <si>
    <t>Gulf of Cadiz</t>
  </si>
  <si>
    <t>Maignien, L., Depreiter, D., Foubert, A., Reveillaud, J., De Mol, L., Boeckx, P., Blamart, D., Henriet, J.-P., and Boon, N. (2011), Anaerobic oxidation of methane in a cold-water coral carbonate mound from the Gulf of Cadiz, Int. J. Earth. Sci (Geol Rundschau), 100, 1413-1422</t>
  </si>
  <si>
    <t>NW Black Sea</t>
  </si>
  <si>
    <t>Henkel, S., Mogollón, J.M., Nöthen, K., Franke, C., Bogus, K., Robin, E., Bahr, A.,  Blumenberg, M., Pape, T., Seifert, R., März, C., de Lange, G.J., and Kasten, S. (2012), Geochim. et Cosmochim. Acta, 88, 88-105</t>
  </si>
  <si>
    <t>Davies, P. J., McKenzie, J. A., Palmer-Julson, A., et al., Proc. ODP, Init. Repts., 133: College Station, TX (Ocean Drilling Program), doi:10.2973/odp.proc.ir.133.107.1991</t>
  </si>
  <si>
    <t>Guatemala Basin</t>
  </si>
  <si>
    <t>Offshore Osa Peninsula</t>
  </si>
  <si>
    <t>Vannucchi, P., Ujiie, K., Stroncik, N., Malinverno, A., and the Expedition 334 Scientists, Proc. IODP, 334: Tokyo (Integrated Ocean Drilling Program Management International, Inc.). doi:10.2204/iodp.proc.334.101.2012</t>
  </si>
  <si>
    <t>Arctic Ocean</t>
  </si>
  <si>
    <t>East Greenland Margin</t>
  </si>
  <si>
    <t>In Larsen, H.C., Sauners, A.D., Clift, P.D., et al., Proc. ODP, Init. Repts., 152: College Station, TX (Ocean Drilling Program), 73-87.</t>
  </si>
  <si>
    <t>Davies, P. J., McKenzie, J. A., Palmer-Julson, A., et al., Proc. ODP, Init. Repts., 133: College Station, TX (Ocean Drilling Program), doi:10.2973/odp.proc.ir.133.106.1991</t>
  </si>
  <si>
    <t>Soledad Basin</t>
  </si>
  <si>
    <t>In Backman, J., Duncan, R.A., et al., Proc. ODP, Init. Repts., 115: College Station, TX (Ocean Drilling Program), 1005–1073. doi:10.2973/odp.proc.ir.115.114.1988</t>
  </si>
  <si>
    <t xml:space="preserve">In Carter, R.M., McCave, I.N., Richter, C., Carter, L., et al., Proc. ODP, Init. Repts., 181, 1-77 [CD-ROM]. Available from: Ocean Drilling Program, Texas A&amp;M University, College Station, TX 77845-9547, U.S.A. </t>
  </si>
  <si>
    <t>Greenland Sea</t>
  </si>
  <si>
    <t>Greenland Basin</t>
  </si>
  <si>
    <t>In Myhre, A.M., Thiede, J., Firth, J.V., et al., Proc. ODP, Init. Repts., 151: College Station, TX (Ocean Drilling Program), 221-270.</t>
  </si>
  <si>
    <t>Kerguelen Plateau</t>
  </si>
  <si>
    <t>In Barron, J., Larsen, B., et al., Proc. ODP, Init. Repts., 119: College Station, TX (Ocean Drilling Program), 159–227. doi:10.2973/odp.proc.ir.119.105.1989</t>
  </si>
  <si>
    <t>Davies, P. J., McKenzie, J. A., Palmer-Julson, A., et al., Proc. ODP, Init. Repts., 133: College Station, TX (Ocean Drilling Program), doi:10.2973/odp.proc.ir.133.112.1991</t>
  </si>
  <si>
    <t>Carmin margin</t>
  </si>
  <si>
    <t>Santa Barbara Basin</t>
  </si>
  <si>
    <t>Komada T., Burdige D.J., Li H.-L., Magen C., Chanton J., and Cada A.K. (2016), Organic matter cycling across the sulfate-methane transition zone of the Santa Barbara Basin, California Borderland, Geochem. et Cosmochim. Acta, 176, 259-278</t>
  </si>
  <si>
    <t>In Prell, W.L., Niitsuma, N., et al., Proc. ODP, Init. Repts., 117: College Station, TX (Ocean Drilling Program), 385–417. doi:10.2973/odp.proc.ir.117.111.1989</t>
  </si>
  <si>
    <t>Wallmann, K., Drews, M., Aloisi, G., and Bohrmann, G. (2006), Methane discharge into the Black Sea and the global ocean via fluid flow through submarine mud volcanoes, Earth and Planetary Science Letters, 248, 545-560</t>
  </si>
  <si>
    <t>In Barron, J., Larsen, B., et al., Proc. ODP, Init. Repts., 119: College Station, TX (Ocean Drilling Program), 123–157. doi:10.2973/odp.proc.ir.119.104.1989</t>
  </si>
  <si>
    <t>In Austin, J.A., Jr., Christie-Blick, N., Malone, M.J., et al., Proc. ODP, Init. Repts., 174A: College Station, TX (Ocean Drilling Program), 153-191.</t>
  </si>
  <si>
    <t>Bay of Bangal</t>
  </si>
  <si>
    <t>Peketi, A., Mazumdar, A., Joao, H.M., Patil, D.J., Usapkar, A., and Dewangan, P. (2015), Coupled C–S–Fe geochemistry in a rapidly accumulating marine sedimentary system: Diagenetic and depositional implications, Geochem. Geophys. Geosyst., 16, 2865–2883</t>
  </si>
  <si>
    <t>In Eberli, G.P., Swart, P.K., Malone, M.J., et al., Proc. ODP, Init. Repts., 166: College Station, TX (Ocean Drilling Program), 289-345.</t>
  </si>
  <si>
    <t>In Eberli, G.P., Swart, P.K., Malone, M.J., et al., Proc. ODP, Init. Repts., 166: College Station, TX (Ocean Drilling Program), 233-287.</t>
  </si>
  <si>
    <t>Gulf of Alaska</t>
  </si>
  <si>
    <t>Jaeger, J.M., Gulick, S.P.S., LeVay, L.J., Asahi, H., Bahlburg, H., Belanger, C.L., Berbel, G.B.B., Childress, L.B., Cowan, E.A., Drab, L., Forwick, M., Fukumura, A., Ge, S., Gupta, S.M., Kioka, A., Konno, S., März, C.E., Matsuzaki, K.M., McClymont, E.L., Mix, A.C., Moy, C.M., Müller, J., Nakamura, A., Ojima, T., Ridgway, K.D., Rodrigues Ribeiro, F., Romero, O.E., Slagle, A.L.,Stoner, J.S., St-Onge, G., Suto, I., Walczak, M.H., and Worthington, L.L., 2014. Methods. In Jaeger, J.M., Gulick, S.P.S., LeVay, L.J., and the Expedition 341 Scientists, Proc. IODP, 341: College Station, TX (Integrated Ocean Drilling Program). doi:10.2204/iodp.proc.341.101.2014</t>
  </si>
  <si>
    <t>Danube</t>
  </si>
  <si>
    <t>Ganos Fault</t>
  </si>
  <si>
    <t>Halbach, P., Holzbecher, E., Reichel, T. and Moche, R. (2004), Migration of the sulphate–methane reaction zone in marine sediments of the Sea of Marmara—can this mechanism be tectonically induced?, Chemical Geology, 205, 73-82</t>
  </si>
  <si>
    <t>In Wefer, G., Berger, W.H., and Richter, C., et al., Proc. ODP, Init. Repts., 175: College Station, TX (Ocean Drilling Program), 177-199.</t>
  </si>
  <si>
    <t>Lau Basin</t>
  </si>
  <si>
    <t>Tofua Arc</t>
  </si>
  <si>
    <t>Parson, L., Hawkins, J., Allan, J., et al., Proc. ODP, Init. Repts., 135: College Station, TX (Ocean Drilling Program), doi:10.2973/odp.proc.ir.135.110.1992</t>
  </si>
  <si>
    <t>Davies, P. J., McKenzie, J. A., Palmer-Julson, A., et al., Proc. ODP, Init. Repts., 133: College Station, TX (Ocean Drilling Program), doi:10.2973/odp.proc.ir.133.111.1991</t>
  </si>
  <si>
    <t xml:space="preserve">Coffin, R., Pohlman, J., Gardner, J., Downer, R., Wood, W., Hamdan, L., Walker, S., Plummer, R., Gettrust, J., and Diaz, J. (2007), Methane hydrate exploration on the mid Chilean coast: A geochemical and geophysical survey, Journal of Petroleum Science and Engeneering, 56, 32-41 </t>
  </si>
  <si>
    <t>In Wefer, G., Berger, W.H., and Richter, C., et al., Proc. ODP, Init. Repts., 175: College Station, TX (Ocean Drilling Program), 429-455.</t>
  </si>
  <si>
    <t>Namibian Basin</t>
  </si>
  <si>
    <t>Offshore Namibia</t>
  </si>
  <si>
    <t>Kraft, B., Engelen, B., Godhammer, T., Lin, Y.-S., Cypionka, H., and Könneke, M. (2012), Desulfofrigus sp. prevails in sulfate-reducing dilution cultures from sediments of the Benguela upwelling area, FEMS Microbial Ecol, 84, 86-97</t>
  </si>
  <si>
    <t>Off coast Namibia</t>
  </si>
  <si>
    <t>Lin, Y.-S., Heuer, V.B., Goldhammer, T., Kellermann, M.Y., Zabel, M., and Hinrichs, K.-U. (2012), Towards constraining H2 concentration in subseafloor sediment: A proposal for combined analysis by two distinct approaches, Geochim. Et Cosmochim. Acta, 77, 186-201</t>
  </si>
  <si>
    <t>Walvis Basin</t>
  </si>
  <si>
    <t>In Wefer, G., Berger, W.H., and Richter, C., et al., Proc. ODP, Init. Repts., 175: College Station, TX (Ocean Drilling Program), 223-272.</t>
  </si>
  <si>
    <t>In Ferdelman, T.G., Kano, A., Williams, T., and the Expedition 307 Scientists, 2006. Proc. IODP, 307: Washington, DC (Integrated Ocean Drilling Program Management International, Inc.). doi:10.2204/iodp.proc.307.104.2006</t>
  </si>
  <si>
    <t>Off Chile</t>
  </si>
  <si>
    <t>Treude, T., Niggemann, J., Kallmeyer, J., Wintersteller, P., Schubert, C.J., Boetius, A., and Jørgensen, B.B. (2005), Anaerobic oxidation of methane and sulfate reduction along the Chilean continental margin, Geochimica et Cosmochimica Acta, 69/11, 2767-2779</t>
  </si>
  <si>
    <t>Mazumdar, A., Joāo, H.M., Peketi, A., Dewangan, P., Kocherla, M., Joshi, R.K., and Ramprasad, T. (2012), Geochemical and geological constraints on the composition of marine sediment pore fluid: Possible link to gas hydrate deposits, Marine and Petroleum Geology, 38, 35-52</t>
  </si>
  <si>
    <t>Sargasso Sea</t>
  </si>
  <si>
    <t>Little Bahama Bank</t>
  </si>
  <si>
    <t xml:space="preserve">In Austin, J.A., Jr., Schlager, W., Palmer, A.A., et al., Proc. ODP, Init. Repts., 101: College Station, TX (Ocean Drilling Program), 341-386. doi:10.2973/odp.proc.ir.101.107.1986 </t>
  </si>
  <si>
    <t>In Mountain, G.S., Miller, K.G., Blum, P., et al., Proc. ODP, Init.Repts., 150: College Station, TX (Ocean Drilling Program), 63-127.</t>
  </si>
  <si>
    <t>In Prell, W.L., Niitsuma, N., et al., Proc. ODP, Init. Repts., 117: College Station, TX (Ocean Drilling Program), 319–384. doi:10.2973/odp.proc.ir.117.110.1989</t>
  </si>
  <si>
    <t>Shenhu Area, South China Sea</t>
  </si>
  <si>
    <t>Lin, Z., Sun, X., Peckmann, J., Lu, Y., Xu, L., Strauss, H., Zhou, H., Gong, J., Lu, H., and Teichert, B.M.A. (2016), How sulfate-driven anaerobic oxidation of methane affects the sulfur isotopic composition of pyrite: A SIMS study from the South China Sea, Chemical Geology, 440, 26-41</t>
  </si>
  <si>
    <t>Northeast Brazilian margin</t>
  </si>
  <si>
    <t>Kasten, S, and Zabel, M., unpublished data, AWI/University of Bremen, Germany</t>
  </si>
  <si>
    <t xml:space="preserve">In Mix, A.C., Tiedemann, R., Blum, P., et al., Proc. ODP, Init. Repts., 202: College Station, TX (Ocean Drilling Program), 1–76. doi:10.2973/odp.proc.ir.201.104.2003 </t>
  </si>
  <si>
    <t>Northeast Pacific Basin</t>
  </si>
  <si>
    <t>Hydrate Ridge</t>
  </si>
  <si>
    <t xml:space="preserve">In Tréhu, A.M, Bohrmann, G., Rack, F.R., Torres, M.E., et al., Proc. ODP, Init. Repts., 204: College Station, TX (Ocean Drilling Program), 1–84. doi:10.2973/odp.proc.ir.204.106.2003 </t>
  </si>
  <si>
    <t xml:space="preserve">In Tréhu, A.M, Bohrmann, G., Rack, F.R., Torres, M.E., et al., Proc. ODP, Init. Repts., 204: College Station, TX (Ocean Drilling Program), 1–67. doi:10.2973/odp.proc.ir.204.105.2003 </t>
  </si>
  <si>
    <t>Gulf of Mexico</t>
  </si>
  <si>
    <t>Northwest Crater</t>
  </si>
  <si>
    <t>Underwood, S., Lapham, L., Teske, A., and Lloyd, K.G. (2016), Microbial community structure and methane-cycling activity of subsurface sediments at Mississippi Canyon 118 before the Deepwater Horizon disaster, Deep-Sea Research II, 148-156</t>
  </si>
  <si>
    <t xml:space="preserve">In Tréhu, A.M, Bohrmann, G., Rack, F.R., Torres, M.E., et al., Proc. ODP, Init. Repts., 204: College Station, TX (Ocean Drilling Program), 1–131. doi:10.2973/odp.proc.ir.204.104.2003 </t>
  </si>
  <si>
    <t>Japan Sea</t>
  </si>
  <si>
    <t>Umitaka Spur</t>
  </si>
  <si>
    <t>Hiruta, A., Ishizaki, O., Tuchinaga, K., Snyder, G.T., and Matsumoto, R. (2015), Influence of the carbon isotopic composition of methane and the proportion of methane-derived bicarbonate on the 13C/12C ratio of dissolved inorganic carbon at the sulfate-methane transition in the Joetsu Basin area, eastern margin of the Sea of Japan, Marine and Petroleum Geology, 67, 468-480</t>
  </si>
  <si>
    <t>Krishna and Godavari Basin</t>
  </si>
  <si>
    <t>Hong, W.-L., Solomon, E.A., and Torres, M.E. (2014), A kinetic-model approach to quantify the effect of mass transport deposits on pore water profiles in the Krishna-Godavari Basin, Bay of Bengal, Marine and Petroleum Geology, 58, 223-232</t>
  </si>
  <si>
    <t>Yamato Rise</t>
  </si>
  <si>
    <t>Ingle, J. C , Jr., Suyehiro, K., von Breymann, M. T., et al., Proc. ODP, Init. Repts., 128: College Station, TX (Ocean Drilling Program), 121-236. doi:10.2973/odp.proc.ir.128.105.1990</t>
  </si>
  <si>
    <t>In Myhre, A.M., Thiede, J., Firth, J.V., et al., Proc. ODP, Init. Repts., 151: College Station, TX (Ocean Drilling Program), 271-318.</t>
  </si>
  <si>
    <t xml:space="preserve">In Tréhu, A.M, Bohrmann, G., Rack, F.R., Torres, M.E., et al., Proc. ODP, Init. Repts., 204: College Station, TX (Ocean Drilling Program), 1–132. doi:10.2973/odp.proc.ir.204.103.2003 </t>
  </si>
  <si>
    <t>In Mountain, G.S., Miller, K.G., Blum, P., et al., Proc. ODP, Init. Repts., 150: College Station, TX (Ocean Drilling Program), 309-357.</t>
  </si>
  <si>
    <t>In Prell, W.L., Niitsuma, N., et al., Proc. ODP, Init. Repts., 117: College Station, TX (Ocean Drilling Program), 467–493. doi:10.2973/odp.proc.ir.117.114.1989</t>
  </si>
  <si>
    <t>Ulleung Basin, East Sea</t>
  </si>
  <si>
    <t>Lee, D.-H., Kim, J.-H., Bahk, J.-J., Cho, H.-Y., Hyun, J.-H., and Shin, K.-H. (2013), Geochemical signature related to lipid biomarkers of ANMEs in gas hydrate-bearing sediments in the Ulleung Basin, East Sea (Korea), Marine and Petroleum Geology, 47, 125-135</t>
  </si>
  <si>
    <t>Eratosthenes Seamount</t>
  </si>
  <si>
    <t>In Emeis, K.-C., Robertson, A.H.F., Richter, C., et al., Proc. ODP, Init. Repts., 160: College Station, TX (Ocean Drilling Program), 155-213.</t>
  </si>
  <si>
    <t>Davies, P. J., McKenzie, J. A., Palmer-Julson, A., et al., Proc. ODP, Init. Repts., 133: College Station, TX (Ocean Drilling Program), 73-134. doi:10.2973/odp.proc.ir.133.104.1991</t>
  </si>
  <si>
    <t>In Ferdelman, T.G., Kano, A., Williams, T., and the Expedition 307 Scientists, 2006. Proc. IODP, 307: Washington, DC (Integrated Ocean Drilling Program Management International, Inc.). doi:10.2204/iodp.proc.307.103.2006</t>
  </si>
  <si>
    <t>Cascadia Basin</t>
  </si>
  <si>
    <t>Offshore Vancouver Island</t>
  </si>
  <si>
    <t>In Riedel, M., Collett, T.S., Malone, M.J., and the Expedition 311 Scientists. Proc. IODP, 311: Washington, DC (Integrated Ocean Drilling Program Management International, Inc.). doi:10.2204/iodp.proc.311.101.2006</t>
  </si>
  <si>
    <t>Santa Lucia Slope</t>
  </si>
  <si>
    <t>In Lyle, M., Koizumi, I., Richter, C., et al., Proc. ODP, Init. Repts., 167: College Station, TX (Ocean Drilling Program), 285-309.</t>
  </si>
  <si>
    <t xml:space="preserve">In Austin, J.A., Jr., Schlager, W., Palmer, A.A., et al., Proc. ODP, Init. Repts., 101: College Station, TX (Ocean Drilling Program), 271-340. doi:10.2973/odp.proc.ir.101.107.1986 </t>
  </si>
  <si>
    <t>Gulf of Cádiz</t>
  </si>
  <si>
    <t>Stow, D.A.V., Hernández-Molina, F.J.,  Alvarez Zarikian, C.A., and the Expedition 339 Scientists, Proc. IODP, 339: Tokyo (Integrated Ocean Drilling Program Management International, Inc.). doi:10.2204/iodp.proc.339.101.2013</t>
  </si>
  <si>
    <t>Costa Rican forearc</t>
  </si>
  <si>
    <t>Mavromatis, V., Botz, R., Schmidt, M., Liebetrau, V., and Hensen, C. (2014), Formation of carbonate concretions in surface sediments of two mud mounds, offshore Costa Rica: a stable isotope study, Int. J. Earth Sci. (Geol Rundsch), 103, 1831-1844</t>
  </si>
  <si>
    <t>Davies, P. J., McKenzie, J. A., Palmer-Julson, A., et al., Proc. ODP, Init. Repts., 133: College Station, TX (Ocean Drilling Program), doi:10.2973/odp.proc.ir.133.117.1991</t>
  </si>
  <si>
    <t>Krause, S., Steeb, P., Hensen, C., Liebetrau, V., Dale, A.W., Nuzzo, M., and Treude, T. (2014), Microbial activity and carbonate isotope signatures as a tool for identification of spatial differences in methane advection: a case study at the Pacific Costa Rican margin, Biogeosciences, 11, 507-523</t>
  </si>
  <si>
    <t>Southeast Pacific Basin</t>
  </si>
  <si>
    <t xml:space="preserve">In Barker, P.F., Camerlenghi, A., Acton, G.D., et al., Proc. ODP, Init. Repts., 178, 1-110 [CD-ROM]. Available from: Ocean Drilling Program, Texas A&amp;M University, College Station, TX 77845-9547, U.S.A. </t>
  </si>
  <si>
    <t>Bering Sea</t>
  </si>
  <si>
    <t>Aleutlan Basin</t>
  </si>
  <si>
    <t>Takahashi, K., Ravelo, A.C., Alvarez Zarikian, C.A., and the Expedition 323 Scientists, Proc. IODP, 323: Tokyo (Integrated Ocean Drilling Program Management International, Inc.). doi:10.2204/iodp.proc.323.101.2011</t>
  </si>
  <si>
    <t>Davies, P. J., McKenzie, J. A., Palmer-Julson, A., et al., Proc. ODP, Init. Repts., 133: College Station, TX (Ocean Drilling Program), doi:10.2973/odp.proc.ir.133.110.1991</t>
  </si>
  <si>
    <t>Collot, J.-Y., Greene, H. G., Stokking, L. B., et al., Proc. ODP, Init. Repts., 134: College Station, TX (Ocean Drilling Program), doi:10.2973/odp.proc.ir.134.110.1992</t>
  </si>
  <si>
    <t xml:space="preserve">In Austin, J.A., Jr., Schlager, W., Palmer, A.A., et al., Proc. ODP, Init. Repts., 101: College Station, TX (Ocean Drilling Program), 213–270. doi:10.2973/odp.proc.ir.101.107.1986 </t>
  </si>
  <si>
    <t>In Myhre, A.M., Thiede, J., Firth, J.V., et al., Proc. ODP, Init. Repts., 151: College Station, TX (Ocean Drilling Program), 319-343.</t>
  </si>
  <si>
    <t>Great Australian Bight</t>
  </si>
  <si>
    <t>In Feary, D.A., Hine, A.C., Malone, M.J., et al., Proc. ODP, Init. Repts., 182, 1-51 [CD-ROM]. Available from: Ocean Drilling Program, Texas A&amp;M University, College Station, TX 77845-9547, U.S.A.</t>
  </si>
  <si>
    <t>Riedinger, N., Kasten, S., Gröger, J., Franke, C., and Pfeifer, K. (2006), Active and buried authigenic barite fronts in sediments from the Eastern Cape Basin, Earth and Planetary Science Letters, 241, 876-887</t>
  </si>
  <si>
    <t>Argentine Basin</t>
  </si>
  <si>
    <t>Haese, R.R., Kasten, S., and Zabel, M., unpublished data, University of Bremen, Germany</t>
  </si>
  <si>
    <t>Mars-Ursa Basin</t>
  </si>
  <si>
    <t>In Flemings, P.B., Behrmann, J.H., John, C.M., and the Expedition 308 Scientists, Proc. IODP, 308: College Station TX (Integrated Ocean Drilling Program Management International, Inc.). doi:10.2204/iodp.proc.308.108.2006</t>
  </si>
  <si>
    <t>Iheya North Knoll</t>
  </si>
  <si>
    <t>Takai, K., Mottl, M.J., Nielsen, S.H., and the Expedition 331 Scientists, Proc. IODP, 331: Tokyo (Integrated Ocean Drilling Program Management International, Inc.). doi:10.2204/iodp.proc.331.101.2011</t>
  </si>
  <si>
    <t>In Comas, M.C., Zahn, R., Klaus, A., et al., Proc. ODP, Init. Repts., 161: College Station, TX (Ocean Drilling Program), 389-426.</t>
  </si>
  <si>
    <t>Broken Ridge</t>
  </si>
  <si>
    <t>In Peirce, J., Weissel, J., et al., Proc. ODP, Init. Repts., 121: College Station, TX (Ocean Drilling Program), 191–236. doi:10.2973/odp.proc.ir.121.108.1989</t>
  </si>
  <si>
    <t>In Prell, W.L., Niitsuma, N., et al., Proc. ODP, Init. Repts., 117: College Station, TX (Ocean Drilling Program), 555–584. doi:10.2973/odp.proc.ir.117.117.1989</t>
  </si>
  <si>
    <t>Central Kerguelen Plateau</t>
  </si>
  <si>
    <t>In Schlich, R., Wise, S.W., Jr., et al., Proc. ODP, Init. Repts., 120: College Station, TX (Ocean Drilling Program), 237–274. doi:10.2973/odp.proc.ir.120.111.1989</t>
  </si>
  <si>
    <t>West Iberian margin</t>
  </si>
  <si>
    <t>Yung–An Ridge, southwestern Taiwan</t>
  </si>
  <si>
    <t>Chuang, P.-C., Dale, A.W., Wallmann, K., Hâckel, M., Yang, T.F., Chen, N.-C., Chen, H.-C., Chen, H.-W., Lin, S., Sun. C.-H., You, C.-F., Horng, C.-S., Wang, Y., and Chung, S.-H. (2013), Relating sulfate and methane dynamics to geology: Accretionary prism offshore SW Taiwan, Geochemistry, Geophysics, Geosystems, 14, 2523-2545</t>
  </si>
  <si>
    <t>South China Sea</t>
  </si>
  <si>
    <t>Southwestern Taiwan</t>
  </si>
  <si>
    <t>Hsu, T.-W., Jiang, W-T., and Wang, Y. (2014), Authigenesis of vivianite as influenced by methane-induced sulfidization in cold-seep sediments off southwestern Taiwan, Journal of Asian Earth Sciences, 89, 88-97</t>
  </si>
  <si>
    <t>Exuma Sound</t>
  </si>
  <si>
    <t xml:space="preserve">In Austin, J.A., Jr., Schlager, W., Palmer, A.A., et al., Proc. ODP, Init. Repts., 101: College Station, TX (Ocean Drilling Program), 387-437. doi:10.2973/odp.proc.ir.101.107.1986 </t>
  </si>
  <si>
    <t>Central Pacific Basin</t>
  </si>
  <si>
    <t>Lo-En Guyot</t>
  </si>
  <si>
    <t>Premoli Silva, I., Haggerty, J., Rack, F., et al., Proc. ODP, Init. Repts., 144: College Station, TX (Ocean Drilling Program), doi:10.2973/odp.proc.ir.143.105.1993</t>
  </si>
  <si>
    <t>In Peirce, J., Weissel, J., et al., Proc. ODP, Init. Repts., 121: College Station, TX (Ocean Drilling Program), 111–169. doi:10.2973/odp.proc.ir.121.106.1989</t>
  </si>
  <si>
    <t>Tai–Nan Ridge, southwestern Taiwan</t>
  </si>
  <si>
    <t>Shenhu Area</t>
  </si>
  <si>
    <t>Wu, L., Yang, S., Liang, J., Su, X., Fu, S, Sha, Z, and Yang, T. (2013), Variations of pore water sulfate gradients in sediments as indicator for underlying gas hydrate in Shenhu Area, the South China Se, Sceince China Earth Sciences, 56, 530-540</t>
  </si>
  <si>
    <t>Philippine Sea</t>
  </si>
  <si>
    <t>In Taylor, B., Fujioka, K., et al., Proc. ODP, Init. Repts., 126: College Station, TX (Ocean Drilling Program), 97-126. doi:10.2973/odp.proc.ir.126.107.1990</t>
  </si>
  <si>
    <t>Okinawa Trough</t>
  </si>
  <si>
    <t>Wang M, Cai F, Li Q, Liang J, Yan G J, Dong G, Wang F, Shao H B, Hu G W. 2015. Characteristics of authigenic pyrite and its sulfur isotopes influenced by methane seep at Core A, Site 79 of the middle Okinawa Trough. Science China: Earth Sciences, 58: 2145–2153</t>
  </si>
  <si>
    <t>In Comas, M.C., Zahn, R., Klaus, A., et al., Proc. ODP, Init. Repts., 161: College Station, TX (Ocean Drilling Program), 179-297.</t>
  </si>
  <si>
    <t>In Mountain, G.S., Miller, K.G., Blum, P., et al., Proc. ODP, Init. Repts., 150: College Station, TX (Ocean Drilling Program), 207-253.</t>
  </si>
  <si>
    <t>In Jansen, E., Raymo, M.E., Blum, P., et al., Proc. ODP, Init. Repts., 162: College Station, TX (Ocean Drilling Program), 91-138.</t>
  </si>
  <si>
    <t xml:space="preserve">In Taylor, B., Huchon, P., Klaus, A., et al., Proc. ODP, Init. Repts., 180, 1-226 [CD-ROM]. Available from: Ocean Drilling Program, Texas A&amp;M University, College Station, TX 77845-9547, U.S.A. </t>
  </si>
  <si>
    <t>Vestnesa Ridge, Svalbard</t>
  </si>
  <si>
    <t>Hong, W.-L., Sauer, S., Panieri, G., Ambrose Jr., W.G., James, R.H., Plaza-Faverola, A., and Schneider, A. (2016), Removal of methane through hydrological, microbial, and geochemical processes in the shallow sediments of pockmarks along eastern Vestnesa Ridge (Svalbard), Limnology and Oceanography, 61, 5324-5343</t>
  </si>
  <si>
    <t>Tanner Basin Santa Monica Basin</t>
  </si>
  <si>
    <t>In Lyle, M., Koizumi, I., Richter, C., et al., Proc. ODP, Init. Repts., 167: College Station, TX (Ocean Drilling Program), 175-221.</t>
  </si>
  <si>
    <t>Çinarcik Basin</t>
  </si>
  <si>
    <t>Amerasian Basin</t>
  </si>
  <si>
    <t>Lomonosov Ridge</t>
  </si>
  <si>
    <t>Backman, Jan; Moran, Kathryn; McInroy, Dave; Mayer, Larry A; Expedition 302 Scientists (2006): Proceedings of the Integrated Ocean Drilling Program. Washington, DC (Integrated Ocean Drilling Program Management International, Inc.), 302, doi:10.2204/iodp.proc.302.2006</t>
  </si>
  <si>
    <t>Off Zambesi river mouth</t>
  </si>
  <si>
    <t>März, C., Kasten, S., Bleil, U., Hoffmann, J., and de Lange, G. J. (2007), Early diagenetic effects on magnetic and geochemical signals in sediments of the Zambesi deep-sea fan (SW Indian Ocean) - A case study, In: Jarvis, I., Föllmi, K., Glenn, C. (eds.) Authigenic minerals: sedimentology, geochemistry, origins, distributions and applications. IAS Special Publication (2007)</t>
  </si>
  <si>
    <t xml:space="preserve">In Tréhu, A.M, Bohrmann, G., Rack, F.R., Torres, M.E., et al., Proc. ODP, Init. Repts., 204: College Station, TX (Ocean Drilling Program), 1–119. doi:10.2973/odp.proc.ir.204.110.2003 </t>
  </si>
  <si>
    <t>Teichert, B. M. A., Chevalier, N., Gussone, N., Bayon, G., Ponzevera, E., Ruffine, L., &amp; Strauss, H. (2018). Sulfate-dependent anaerobic oxidation of methane at a highly dynamic bubbling site in the Eastern Sea of Marmara (Çinarcik Basin). Deep Sea Research Part II: Topical Studies in Oceanography, 153, 79-91.</t>
  </si>
  <si>
    <t>Limalok Guyot</t>
  </si>
  <si>
    <t>Premoli Silva, I., Haggerty, J., Rack, F., et al., Proc. ODP, Init. Repts., 144: College Station, TX (Ocean Drilling Program), 41-103. doi:10.2973/odp.proc.ir.143.104.1993</t>
  </si>
  <si>
    <t>Bullseye vent (offshore Vancouver Island)</t>
  </si>
  <si>
    <t>Pohlman, J., W., Riedel, M., Bauer, J.E., Canuel, E.A., Paull, C.K., Lapham, L., Grabowski, K.S., Coffin, R.B., and Spence, G.D. (2013), Anaerobic methane oxidation in low-organic content methane seep sediments, Geochim. et Cosmochim. Acta, 108, 184-201</t>
  </si>
  <si>
    <t>In Myhre, A.M., Thiede, J., Firth, J.V., et al., Proc. ODP, Init. Repts., 151: College Station, TX (Ocean Drilling Program), 113-158.</t>
  </si>
  <si>
    <t>In Wefer, G., Berger, W.H., and Richter, C., et al., Proc. ODP, Init. Repts., 175: College Station, TX (Ocean Drilling Program), 273-312.</t>
  </si>
  <si>
    <t>Norwegian Sea</t>
  </si>
  <si>
    <t>In Eldholm, O., Thiede, J., Taylor, E., et al., Proc. ODP, Init. Repts., 104: College Station, TX (Ocean Drilling Program), 53–453. doi:10.2973/odp.proc.ir.104.104.1987</t>
  </si>
  <si>
    <t>In Schlich, R., Wise, S.W., Jr., et al., Proc. ODP, Init. Repts., 120: College Station, TX (Ocean Drilling Program), 157–235. doi:10.2973/odp.proc.ir.120.110.1989</t>
  </si>
  <si>
    <t>Atwater Valley</t>
  </si>
  <si>
    <t>Coffin, R.B., Gardner, J., Pohlman, J., Downer, R., and Wood, W. (2006), Methane hydrate exploration, Atwater Valley, Texas-Louisiana Shelf: Geophysical and geochemical profiles, Naval Research Laboratory, Washington, DC</t>
  </si>
  <si>
    <t>Carolina Slope</t>
  </si>
  <si>
    <t>In Keigwin, L.D., Rio, D., Acton, G.D., et al., Proc. ODP, Init. Repts., 172: College Station, TX (Ocean Drilling Program), 33-76.</t>
  </si>
  <si>
    <t>Weddell Sea</t>
  </si>
  <si>
    <t>In Barker, P.E, Kennett, J.P., et al., Proc. ODP, Init. Repts., 113: College Station, TX (Ocean Drilling Program), 527–606. doi:10.2973/odp.proc.ir.113.111.1988</t>
  </si>
  <si>
    <t>Northern Congo Fan</t>
  </si>
  <si>
    <t>Kasten, S., and Zabel, M, unpublished data, AWI, Bremerhaven, Germany</t>
  </si>
  <si>
    <t>Kasten, S., Zabel, M., Heuer, V., and Hensen, C. (2003), Processes and signals of nonsteady-state diagenesis in deep-sea sediments and their pore waters, In: Wefer, G., Mulitza, S., Ratmeyer, V. (eds.) The South Atlantic in the Late Quaternary: Reconstruction of material budget and current systems. Springer, (2003) 431-459</t>
  </si>
  <si>
    <t>Ursa Basin</t>
  </si>
  <si>
    <t>In Flemings, P.B., Behrmann, J.H., John, C.M., and the Expedition 308 Scientists, Proc. IODP, 308: College Station TX (Integrated Ocean Drilling Program Management International, Inc.). doi:10.2204/iodp.proc.308.106.2006</t>
  </si>
  <si>
    <t>Nazca Ridge</t>
  </si>
  <si>
    <t xml:space="preserve">In Mix, A.C., Tiedemann, R., Blum, P., et al., Proc. ODP, Init. Repts., 202: College Station, TX (Ocean Drilling Program), 1–74. doi:10.2973/odp.proc.ir.201.107.2003 </t>
  </si>
  <si>
    <t>Westbrook, G.K., Carson, B., Musgrave, R.J., et al., Proc. ODP, Init. Repts., 146 (Part I): College Station, TX (Ocean Drilling Program), doi:10.2973/odp.proc.ir.146-1.008.1994</t>
  </si>
  <si>
    <t>Wodejebato Guyot</t>
  </si>
  <si>
    <t>Premoli Silva, I., Haggerty, J., Rack, F., et al., Proc. ODP, Init. Repts., 144: College Station, TX (Ocean Drilling Program), doi:10.2973/odp.proc.ir.144.106.1993</t>
  </si>
  <si>
    <t>Blake Nose</t>
  </si>
  <si>
    <t>In Norris, R.D., Kroon, D., Klaus, A., et al., Proc. ODP, Init. Repts., 171B: College Station, TX (Ocean Drilling Program), 241-319.</t>
  </si>
  <si>
    <t>Niewöhner, C., Hensen, C., Kasten, S., Zabel, M., and Schulz, H.D. (1998), Deep sulfate reduction completely mediated by anaerobic methane oxidation in sediments of the upwelling area off Namibia, Geochimica et Cosmochimica Acta, 62/3, 455-464</t>
  </si>
  <si>
    <t>Northwest Pacific Basin</t>
  </si>
  <si>
    <t>Sager, W.W., Winterer, E.L., Firth, J.V., et al., Proc. ODP, Init. Repts., 143: College Station, TX (Ocean Drilling Program), doi:10.2973/odp.proc.ir.143.107.1993</t>
  </si>
  <si>
    <t>Panama Basin</t>
  </si>
  <si>
    <t>Carnegie Ridge</t>
  </si>
  <si>
    <t>In Mix, A.C., Tiedemann, R., Blum, P., et al., Proc. ODP, Init. Repts., 202: College Station, TX (Ocean Drilling Program), 1–74. doi:10.2973/odp.proc.ir.201.113.2003</t>
  </si>
  <si>
    <t>In Carter, R.M., McCave, I.N., Richter, C., Carter, L., et al., Proc. ODP, Init. Repts., 181, 1-92 [CD-ROM]. Available from: Ocean Drilling Program, Texas A&amp;M University, College Station, TX 77845-9547, U.S.A.</t>
  </si>
  <si>
    <t>Exmouth Plateau</t>
  </si>
  <si>
    <t>In Haq, B.U., von Rad, U., O'Connell, S., et al., Proc. ODP, Init. Repts., 122: College Station, TX (Ocean Drilling Program), 289–352. doi:10.2973/odp.proc.ir.122.109.1990</t>
  </si>
  <si>
    <t>In Wefer, G., Berger, W.H., and Richter, C., et al., Proc. ODP, Init. Repts., 175: College Station, TX (Ocean Drilling Program), 457-484.</t>
  </si>
  <si>
    <t>Fossing, J., Ferdelman, T.G., and Berg, P. (2000), Sulfate reduction and methane oxidation in continental margin sediments influenced by irrigation (South-East Atlantic off Namibia), Geochimica et Cosmochimica Acta, 64/5, 897-910</t>
  </si>
  <si>
    <t>Cariaco Trench</t>
  </si>
  <si>
    <t>Reeburgh, W.S. (1976), Methane consumption in Cariaco Trench waters and sediments, Earth and Planetary Science Letters, 28, 337-344</t>
  </si>
  <si>
    <t>Off Uruguay and Argentina</t>
  </si>
  <si>
    <t>Henkel, S., Schwenk, T., Hanebuth, T.J.J., Strasser, M., Riedinger, N., Formolo, M., Tomasini, J., Krastel, S., and Kasten, S. (2012): Pore water geochemistry as a tool for identifying and dating young mass-transport deposits. In: Yamada, Y et al. (eds.), Submarine mass movements and their consequences, pp 87-97</t>
  </si>
  <si>
    <t>Congo Basin</t>
  </si>
  <si>
    <t>In Wefer, G., Berger, W.H., and Richter, C., et al., Proc. ODP, Init. Repts., 175: College Station, TX (Ocean Drilling Program), 87-113.</t>
  </si>
  <si>
    <t>In Mix, A.C., Tiedemann, R., Blum, P., et al., Proc. ODP, Init. Repts., 202: College Station, TX (Ocean Drilling Program), 1–93. doi:10.2973/odp.proc.ir.201.110.2003</t>
  </si>
  <si>
    <t>In Prell, W.L., Niitsuma, N., et al., Proc. ODP, Init. Repts., 117: College Station, TX (Ocean Drilling Program), 495–545. doi:10.2973/odp.proc.ir.117.115.1989</t>
  </si>
  <si>
    <t>Mahanadi Basin</t>
  </si>
  <si>
    <t>Mazumdar, A., Peketi, A., Joao, H.M., Dewangan, P., and Ramprasad, T. (2014), Pore-water chemistry of sediment cores off Mahanadi Basin, Bay of Bengal: Possible link to deep seated methane hydrate deposit, Marine and Petroleum Geology, 49, 162-175</t>
  </si>
  <si>
    <t>Brazos-Trinity Basin IV</t>
  </si>
  <si>
    <t>In Flemings, P.B., Behrmann, J.H., John, C.M., and the Expedition 308 Scientists, Proc. IODP, 308: College Station TX (Integrated Ocean Drilling Program Management International, Inc.). doi:10.2204/iodp.proc.308.103.2006</t>
  </si>
  <si>
    <t>Danubian polygon</t>
  </si>
  <si>
    <t>Gal'chenko, V.F., Lein, A.Y., and Ivanov, M.V. (2004), Methane content in the bottom sediments and water column of the Black Sea, Microbiology, 73/2. 211-223</t>
  </si>
  <si>
    <t>In Flemings, P.B., Behrmann, J.H., John, C.M., and the Expedition 308 Scientists, Proc. IODP, 308: College Station TX (Integrated Ocean Drilling Program Management International, Inc.). doi:10.2204/iodp.proc.308.104.2006</t>
  </si>
  <si>
    <t>Ninetyeast Ridge</t>
  </si>
  <si>
    <t>In Peirce, J., Weissel, J., et al., Proc. ODP, Init. Repts., 121: College Station, TX (Ocean Drilling Program), 259–303. doi:10.2973/odp.proc.ir.121.110.1989</t>
  </si>
  <si>
    <t>Allison Guyot</t>
  </si>
  <si>
    <t>Sager, W.W., Winterer, E.L., Firth, J.V., et al., Proc. ODP, Init. Repts., 143: College Station, TX (Ocean Drilling Program), 111-180. doi:10.2973/odp.proc.ir.143.106.1993</t>
  </si>
  <si>
    <t>Sal Si Puedes Basin</t>
  </si>
  <si>
    <t>Goldhaber, M.B., and Kaplan, I.R. (1980), Mechanisms of sulfur incorporation and isotope fractionation during early diagenesis in sediments of the Gulf of California, Marine Chemistry, 9, 95-143</t>
  </si>
  <si>
    <t>Mascarene Ridge</t>
  </si>
  <si>
    <t>In Backman, J., Duncan, R.A., et al., Proc. ODP, Init. Repts., 115: College Station, TX (Ocean Drilling Program), 233–399. doi:10.2973/odp.proc.ir.115.106.1988</t>
  </si>
  <si>
    <t>San Nicolas Basin</t>
  </si>
  <si>
    <t>In Lyle, M., Koizumi, I., Richter, C., et al., Proc. ODP, Init. Repts., 167: College Station, TX (Ocean Drilling Program), 157-174.</t>
  </si>
  <si>
    <t>Hensen, C., Zabel, M., Pfeifer, K., Schwenk, T., Kasten, S., Riedinger, N., Schulz, H.D., and Boetius, A. (2003), Control of sulfate pore-water profiles by sedimentary events and the significance of anaerobic oxidation of methane for the burial of sulfur in marine sediments, Geochimica et Cosmochimica Acta, 67/14, 2631-2647</t>
  </si>
  <si>
    <t>Ye. H., Yang, T., Zhu, G., Jiang, S., and Wu, L. (2016), Pore water goechemistry in shallow sediments from the northeastern continental slope of the South China Sea, Marine and Petroleum Geology, 75, 68-82</t>
  </si>
  <si>
    <t>In Norris, R.D., Kroon, D., Klaus, A., et al., Proc. ODP, Init. Repts., 171B: College Station, TX (Ocean Drilling Program), 321-348.</t>
  </si>
  <si>
    <t>In Schlich, R., Wise, S.W., Jr., et al., Proc. ODP, Init. Repts., 120: College Station, TX (Ocean Drilling Program), 339–373. doi:10.2973/odp.proc.ir.120.113.1989</t>
  </si>
  <si>
    <t>Davies, P. J., McKenzie, J. A., Palmer-Julson, A., et al., Proc. ODP, Init. Repts., 133: College Station, TX (Ocean Drilling Program), doi:10.2973/odp.proc.ir.133.116.1991</t>
  </si>
  <si>
    <t>In O'Brien, P.E., Cooper, A.K., Richter, C., et al., Proc. ODP, Init. Repts., 188, 1-97 [CD-ROM]. Available from: Ocean Drilling Program, Texas A&amp;M University, College Station TX 77845-9547, USA</t>
  </si>
  <si>
    <t>In Jansen, E., Raymo, M.E., Blum, P., et al., Proc. ODP, Init. Repts., 162: College Station, TX (Ocean Drilling Program), 169-222.</t>
  </si>
  <si>
    <t>In Peirce, J., Weissel, J., et al., Proc. ODP, Init. Repts., 121: College Station, TX (Ocean Drilling Program), 305–358. doi:10.2973/odp.proc.ir.121.111.1989</t>
  </si>
  <si>
    <t xml:space="preserve">In Jansen, E., Raymo, M.E., Blum, P., et al., Proc. ODP, Init. Repts., 162: College Station, TX (Ocean Drilling Program), 345-387. </t>
  </si>
  <si>
    <t xml:space="preserve">In Austin, J.A., Jr., Schlager, W., Palmer, A.A., et al., Proc. ODP, Init. Repts., 101: College Station, TX (Ocean Drilling Program), 439-482. doi:10.2973/odp.proc.ir.101.107.1986 </t>
  </si>
  <si>
    <t>Nöthen, K., and Kasten, S. (2011), Reconstructing changes in seep activity by means of pore water and solid phase Sr/Ca and Mg/Ca ratios in pockmark sediments of the Northern Congo Fan, Marine Geology, 287, 1-13</t>
  </si>
  <si>
    <t>In Schlich, R., Wise, S.W., Jr., et al., Proc. ODP, Init. Repts., 120: College Station, TX (Ocean Drilling Program), 89–156. doi:10.2973/odp.proc.ir.120.109.1989</t>
  </si>
  <si>
    <t>In Wefer, G., Berger, W.H., and Richter, C., et al., Proc. ODP, Init. Repts., 175: College Station, TX (Ocean Drilling Program), 385-428.</t>
  </si>
  <si>
    <t>Nankai Trough</t>
  </si>
  <si>
    <t xml:space="preserve">In Moore, G.F., Taira, A., Klaus, A., et al., Proc. ODP, Init. Repts., 190, 1-108 [CD-ROM]. Available from: Ocean Drilling Program, Texas A&amp;M University, College Station TX 77845-9547, USA. </t>
  </si>
  <si>
    <t>East Cortes Basin</t>
  </si>
  <si>
    <t>In Lyle, M., Koizumi, I., Richter, C., et al., Proc. ODP, Init. Repts., 167: College Station, TX (Ocean Drilling Program), 129-155.</t>
  </si>
  <si>
    <t>Atlantic Indian South Polar Basin</t>
  </si>
  <si>
    <t>In Ciesielski, P.F., Kristoffersen, Y., et al., Proc. ODP, Init. Repts., 114: College Station, TX (Ocean Drilling Program), 549–620. doi:10.2973/odp.proc.ir.114.110.1988</t>
  </si>
  <si>
    <t>In Myhre, A.M., Thiede, J., Firth, J.V., et al., Proc. ODP, Init. Repts., 151: College Station, TX (Ocean Drilling Program), 57-111.</t>
  </si>
  <si>
    <t>In Larsen, H.C., Saunders, A.D., Clift, P.D., et al., Proc. ODP, Init. Repts., 152: College Station, TX (Ocean Drilling Program), 177-256.</t>
  </si>
  <si>
    <t>Delgada Slope</t>
  </si>
  <si>
    <t>In Lyle, M., Koizumi, I., Richter, C., et al., Proc. ODP, Init. Repts.,, 167: College Station, TX (Ocean Drilling Program), 461-495.</t>
  </si>
  <si>
    <t>Nankai Trough, off Kii Peninsula</t>
  </si>
  <si>
    <t>Kinoshita, M., Tobin, H., Ashi, J., Kimura, G., Lallemant, S., Screaton, E.J., Curewitz, D., Masago, H., Moe, K.T., and the Expedition 314/315/316 Scientists, Proc. IODP, 314/315/316: Washington, DC (Integrated Ocean Drilling Program Management International, Inc.). doi:10.2204/​iodp.proc.314315316.121.2009</t>
  </si>
  <si>
    <t>In Prell, W.L., Niitsuma, N., et al., Proc. ODP, Init. Repts., 117: College Station, TX (Ocean Drilling Program), 197–254. doi:10.2973/odp.proc.ir.117.106.1989</t>
  </si>
  <si>
    <t>Heuer, V. (2003), Spurenelemente in Sedimenten des Südatlantik. Primärer Eintrag un frühdiagenetische Überprägung, PhD Thesis, Fachbereich Geowissenschaften, Universität Bremen, 209, 136 pp</t>
  </si>
  <si>
    <t>New Zealand Sea</t>
  </si>
  <si>
    <t>Porangahau Ridge</t>
  </si>
  <si>
    <t>Schwalenberg, K., Wood, W., Pecher, I., Hamdan, L., Henrys, S., Jegen, M., and Coffin, R. (2010), Preliminary interpretation of electromagnetic, heat flow, seismic, and geochemical data for gas hydrate distribution across the Porangahay Ridge, New Zealand, Marine Geology, 272, 89-98</t>
  </si>
  <si>
    <t>In Haq, B.U., von Rad, U., O'Connell, S., et al., Proc. ODP, Init. Repts., 122: College Station, TX (Ocean Drilling Program), 115–160. doi:10.2973/odp.proc.ir.122.106.1990</t>
  </si>
  <si>
    <t>Meteor Rise</t>
  </si>
  <si>
    <t xml:space="preserve">In Gersonde, R., Hodell, D.A., Blum, P., et al., Proc. ODP, Init. Repts., 177, 1-82 [CD-ROM]. Available from: Ocean Drilling Program, Texas A&amp;M University, College Station, TX 77845-9547, U.S.A. </t>
  </si>
  <si>
    <t>Hong, W.-L., Torres, M.E., Kim, J.-H., Choi, J., and Bahk, J.-J. (2013), Carbon cycling within the sulfate-methane transition zone in marine sediments from the Ulleung Basin, Biogeochemistry, 115, 129-148</t>
  </si>
  <si>
    <t>In Jansen, E., Raymo, M.E., Blum, P., et al., Proc. ODP, Init. Repts., 162: College Station, TX (Ocean Drilling Program), 139-167.</t>
  </si>
  <si>
    <t>In Norris, R.D., Kroon, D., Klaus, A., et al., Proc. ODP, Init. Repts., 171B: College Station, TX (Ocean Drilling Program), 171-239.</t>
  </si>
  <si>
    <t>In Comas, M.C., Zahn, R., Klaus, A., et al., Proc. ODP, Init. Repts., 161: College Station, TX (Ocean Drilling Program), 299-353.</t>
  </si>
  <si>
    <t>In Wefer, G., Berger, W.H., and Richter, C., et al., Proc. ODP, Init. Repts., 175: College Station, TX (Ocean Drilling Program), 339-384.</t>
  </si>
  <si>
    <t>Porangahau Ridge, Hikurangi Margin</t>
  </si>
  <si>
    <t>Coffin, R.B., Hamdan, L.J., Smith, J.P., Rose, P.S., Plummer, R.E., Yoza,B., Pecher, I., and Montgomery, M.T. (2014), Contribution of vertical methane flux to shallow sediment carbon pools across Porangahau Ridge, New Zealand, Energies, 7, 5332-5356</t>
  </si>
  <si>
    <t>Baffin Bay</t>
  </si>
  <si>
    <t>In Srivastava, S.P., Arthur, M., Clement, B., et al., Proc. ODP, Init. Repts., 105: College Station, TX (Ocean Drilling Program), 61–418. doi:10.2973/odp.proc.ir.105.104.1987</t>
  </si>
  <si>
    <t>Kasten, S., and Riedinger, N., unpublished data, AWI, Bremerhaven, Germany</t>
  </si>
  <si>
    <t>Animal Basin</t>
  </si>
  <si>
    <t>In Lyle, M., Koizumi, I., Richter, C., et al., Proc. ODP, Init. Repts., 167: College Station, TX (Ocean Drilling Program), 85-127.</t>
  </si>
  <si>
    <t>Cocos Ridge</t>
  </si>
  <si>
    <t xml:space="preserve">In Mix, A.C., Tiedemann, R., Blum, P., et al., Proc. ODP, Init. Repts., 202: College Station, TX (Ocean Drilling Program), 1–101. doi:10.2973/odp.proc.ir.201.112.2003 </t>
  </si>
  <si>
    <t>In Prell, W.L., Niitsuma, N., et al., Proc. ODP, Init. Repts., 117: College Station, TX (Ocean Drilling Program), 255–317. doi:10.2973/odp.proc.ir.117.107.1989</t>
  </si>
  <si>
    <t>In Wang, P., Prell, W.L., Blum, P., et al., Proc. ODP, Init. Repts., 184, 1-97 [CD-ROM]. Available from: Ocean Drilling Program, Texas A&amp;M University, College Station TX 77845-9547, USA</t>
  </si>
  <si>
    <t>In Backman, J., Duncan, R.A., et al., Proc. ODP, Init. Repts., 115: College Station, TX (Ocean Drilling Program), 847–915. doi:10.2973/odp.proc.ir.115.112.1988</t>
  </si>
  <si>
    <t>In Jansen, E., Raymo, M.E., Blum, P., et al., Proc. ODP, Init. Repts., 162: College Station, TX (Ocean Drilling Program), 287-343.</t>
  </si>
  <si>
    <t>Canary Basin</t>
  </si>
  <si>
    <t>Hartmann, M., Müller, P., Suess, E., and van der Weijden,C.H. (1973), Oxidation of organic matter in recent marine sediments, Meteor Forschungs-Ergebnisse, C, 12, 74-86</t>
  </si>
  <si>
    <t>Yamato Basin</t>
  </si>
  <si>
    <t>Ingle, J. C , Jr., Suyehiro, K., von Breymann, M. T., et al., Proc. ODP, Init. Repts., 128: College Station, TX (Ocean Drilling Program), 237-402. doi:10.2973/odp.proc.ir.128.106.1990</t>
  </si>
  <si>
    <t>Maud Rise</t>
  </si>
  <si>
    <t>In Barker, P.E, Kennett, J.P., et al., Proc. ODP, Init. Repts., 113: College Station, TX (Ocean Drilling Program), 89–181. doi:10.2973/odp.proc.ir.113.106.1988</t>
  </si>
  <si>
    <t>Agulhas Ridge</t>
  </si>
  <si>
    <t xml:space="preserve">In Gersonde, R., Hodell, D.A., Blum, P., et al., Proc. ODP, Init. Repts., 177, 1-66 [CD-ROM]. Available from: Ocean Drilling Program, Texas A&amp;M University, College Station, TX 77845-9547, U.S.A. </t>
  </si>
  <si>
    <t>Sorokin Trough</t>
  </si>
  <si>
    <t>In Larsen, H.C., Saunders, A.D., Clift, P.D., et al., Proc. ODP, Init. Repts., 152: College Station, TX (Ocean Drilling Program), 257-277.</t>
  </si>
  <si>
    <t>Guinea Basin</t>
  </si>
  <si>
    <t>In Mascle, J., Lohmann, G.P., Clift, P.D., et al., Proc. ODP, Init. Repts., 159: College Station, TX (Ocean Drilling Program), 65-150.</t>
  </si>
  <si>
    <t>In Haq, B.U., von Rad, U., O'Connell, S., et al., Proc. ODP, Init. Repts., 122: College Station, TX (Ocean Drilling Program), 81–114. doi:10.2973/odp.proc.ir.122.105.1990</t>
  </si>
  <si>
    <t>In Wang, P., Prell, W.L., Blum, P., et al., Proc. ODP, Init. Repts., 184, 1-63 [CD-ROM]. Available from: Ocean Drilling Program, Texas A&amp;M University, College Station TX 77845-9547, USA</t>
  </si>
  <si>
    <t>Carolina Rise - Blake Ridge</t>
  </si>
  <si>
    <t>Borowski, W.S. (1998), Pore-water sulfate concentration gradients, isotopic compositions, and diagenetic processes overlaying continental margin, methane-rich sediments associated with gas hydrates, PhD Thesis, Chapel Hill, North Carolina, p.351</t>
  </si>
  <si>
    <t>In Ciesielski, P.F., Kristoffersen, Y., et al., Proc. ODP, Init. Repts., 114: College Station, TX (Ocean Drilling Program), 87–150. doi:10.2973/odp.proc.ir.114.105.1988</t>
  </si>
  <si>
    <t>Eastern gyristase</t>
  </si>
  <si>
    <t>Blinova, V.N., Ivanov, M.K., and Bohrmann, G. (2003) Hydrocarbon gases in deposits from mud vulcanoes in the Sorokin Trough, north-eastern Black Sea, Geo-Marine Letters, 23, 250-257</t>
  </si>
  <si>
    <t>In Haq, B.U., von Rad, U., O'Connell, S., et al., Proc. ODP, Init. Repts., 122: College Station, TX (Ocean Drilling Program), 161–211. doi:10.2973/odp.proc.ir.122.107.1990</t>
  </si>
  <si>
    <t>Blake Ridge</t>
  </si>
  <si>
    <t>In Paull, C.K., Matsumoto, R., Wallace, P.J., et al., Proc. ODP, Init. Repts., 164: College Station, TX (Ocean Drilling Program), 241-275.</t>
  </si>
  <si>
    <t>In Keigwin, L.D., Rio, D., Acton, G.D., et al., Proc. ODP, Init. Repts., 172: College Station, TX (Ocean Drilling Program), 77-156.</t>
  </si>
  <si>
    <t>In Wefer, G., Berger, W.H., and Richter, C., et al., Proc. ODP, Init. Repts., 175: College Station, TX (Ocean Drilling Program), 313-337.</t>
  </si>
  <si>
    <t>Off Niger river mouth</t>
  </si>
  <si>
    <t xml:space="preserve">In Mix, A.C., Tiedemann, R., Blum, P., et al., Proc. ODP, Init. Repts., 202: College Station, TX (Ocean Drilling Program), 1–101. doi:10.2973/odp.proc.ir.201.109.2003 </t>
  </si>
  <si>
    <t xml:space="preserve">In Taylor, B., Huchon, P., Klaus, A., et al., Proc. ODP, Init. Repts., 180, 1-298 [CD-ROM]. Available from: Ocean Drilling Program, Texas A&amp;M University, College Station, TX 77845-9547, U.S.A. </t>
  </si>
  <si>
    <t>In Barron, J., Larsen, B., et al., Proc. ODP, Init. Repts., 119: College Station, TX (Ocean Drilling Program), 229–288. doi:10.2973/odp.proc.ir.119.106.1989</t>
  </si>
  <si>
    <t>In Backman, J., Duncan, R.A., et al., Proc. ODP, Init. Repts., 115: College Station, TX (Ocean Drilling Program), 917–1003. doi:10.2973/odp.proc.ir.115.113.1988</t>
  </si>
  <si>
    <t>In Taylor, B., Fujioka, K., et al., Proc. ODP, Init. Repts., 126: College Station, TX (Ocean Drilling Program), 127-220. doi:10.2973/odp.proc.ir.126.108.1990</t>
  </si>
  <si>
    <t>Labrador Sea</t>
  </si>
  <si>
    <t>Elrik Drift</t>
  </si>
  <si>
    <t>In Channell, J.E.T., Kanamatsu, T., Sato, T., Stein, R., Alvarez Zarikian, C.A., Malone, M.J., and the Expedition 303/306 Scientists, Proc. IODP, 303: College Station TX (Integrated Ocean Drilling Program Management International, Inc.). doi:10.2204/iodp.proc.303306.106.2006</t>
  </si>
  <si>
    <t>Northern Baffin Bay</t>
  </si>
  <si>
    <t>Algora, C., Gründger, F., Adrian, L., Damm, V., Richnow, H.-H., and Krüger, M. (2013), Geochemistry and microbial populations in sediments of the Northern Baffin Bay, Arctic, Geomicrobiology Journal, 30:8, 690-705</t>
  </si>
  <si>
    <t>In Norris, R.D., Kroon, D., Klaus, A., et al., Proc. ODP, Init. Repts., 171B: College Station, TX (Ocean Drilling Program), 93-169.</t>
  </si>
  <si>
    <t>In Taylor, B., Huchon, P., Klaus, A., et al., Proc. ODP, Init. Repts., 180, 1-213 [CD-ROM]. Available from: Ocean Drilling Program, Texas A&amp;M University, College Station, TX 77845-9547, U.S.A.</t>
  </si>
  <si>
    <t>In Barron, J., Larsen, B., et al., Proc. ODP, Init. Repts., 119: College Station, TX (Ocean Drilling Program), 477–504. doi:10.2973/odp.proc.ir.119.112.1989</t>
  </si>
  <si>
    <t>Parson, L., Hawkins, J., Allan, J., et al., Proc. ODP, Init. Repts., 135: College Station, TX (Ocean Drilling Program), doi:10.2973/odp.proc.ir.135.108.1992</t>
  </si>
  <si>
    <t>Guyana Basin</t>
  </si>
  <si>
    <t>Demara Rise</t>
  </si>
  <si>
    <t xml:space="preserve">In Erbacher, J., Mosher, D.C., Malone, M.J., et al., Proc. ODP, Init. Repts., 207: College Station, TX (Ocean Drilling Program), 1–110. doi:10.2973/odp.proc.ir.207.106.2004 </t>
  </si>
  <si>
    <t>In Barker, P.E, Kennett, J.P., et al., Proc. ODP, Init. Repts., 113: College Station, TX (Ocean Drilling Program), 329–447. doi:10.2973/odp.proc.ir.113.109.1988</t>
  </si>
  <si>
    <t>In Wefer, G., Berger, W.H., and Richter, C., et al., Proc. ODP, Init. Repts., 175: College Station, TX (Ocean Drilling Program), 115-141.</t>
  </si>
  <si>
    <t>Shatsky Rise</t>
  </si>
  <si>
    <t>In Bralower, T.J., Premoli Silva, I., Malone, M.J., et al., Proc. ODP, Init. Repts., 198: College Station, TX (Ocean Drilling Program), 1–102. doi:10.2973/odp.proc.ir.198.105.2002</t>
  </si>
  <si>
    <t>Middle Valley, Juan de Fuca Ridge</t>
  </si>
  <si>
    <t>Davis, E. E., Mottl, M. J., Fisher, A. T., et al., Proc. ODP, Init. Repts., 139: College Station, TX (Ocean Drilling Program), doi:10.2973/odp.proc.ir.139.106.1992</t>
  </si>
  <si>
    <t>Rea, D.K., Basov, LA., Janecek, T.R., Palmer-Julson, A., et al., Proc. ODP, Init. Repts., 145: College Station, TX (Ocean Drilling Program), doi:10.2973/odp.proc.ir.145.107.1993</t>
  </si>
  <si>
    <t>Juan de Fuca Ridge</t>
  </si>
  <si>
    <t>In Fouquet, Y., Zierenberg, R.A., Miller, D.J., et al., Proc. ODP, Init. Repts., 169: College Station, TX (Ocean Drilling Program), 153-203.</t>
  </si>
  <si>
    <t>Davis, E. E., Mottl, M. J., Fisher, A. T., et al., Proc. ODP, Init. Repts., 139: College Station, TX (Ocean Drilling Program), doi:10.2973/odp.proc.ir.139.107.1992</t>
  </si>
  <si>
    <t>Davis, E. E., Mottl, M. J., Fisher, A. T., et al., Proc. ODP, Init. Repts., 139: College Station, TX (Ocean Drilling Program), 101-160. doi:10.2973/odp.proc.ir.139.105.1992</t>
  </si>
  <si>
    <t>Off East Tasmania</t>
  </si>
  <si>
    <t>In Exon, N.F., Kennett, J.P., Malone, M.J., et al., Proc. ODP, Init. Repts., 189, 1-170 [CD-ROM]. Available from: Ocean Drilling Program, Texas A&amp;M University, College Station TX 77845-9547, USA.</t>
  </si>
  <si>
    <t>In Backman, J., Duncan, R.A., et al., Proc. ODP, Init. Repts., 115: College Station, TX (Ocean Drilling Program), 125–232. doi:10.2973/odp.proc.ir.115.105.1988</t>
  </si>
  <si>
    <t>Walvis Ridge</t>
  </si>
  <si>
    <t xml:space="preserve">In Zachos, J.C., Kroon, D., Blum, P., et al., Proc. ODP, Init. Repts., 208: College Station, TX (Ocean Drilling Program), 1–73. doi:10.2973/odp.proc.ir.208.105.2004 </t>
  </si>
  <si>
    <t>Westbrook, G.K., Carson, B., Musgrave, R.J., et al., Proc. ODP, Init. Repts., 146 (Part I): College Station, TX (Ocean Drilling Program), 55-125. doi:10.2973/odp.proc.ir.146-1.007.1994</t>
  </si>
  <si>
    <t>In Myhre, A.M., Thiede, J., Firth, J.V., et al., Proc. ODP, Init. Repts., 151: College Station, TX (Ocean Drilling Program), 159-220.</t>
  </si>
  <si>
    <t>Ontong Java Plateau</t>
  </si>
  <si>
    <t>In Kroenke, L.W., Berger, W.H., Janecek, T.R., et al., Proc. ODP, Init. Repts., 130: College Station, TX (Ocean Drilling Program), 291–367. doi:10.2973/odp.proc.ir.130.108.1991</t>
  </si>
  <si>
    <t>In Ciesielski, P.F., Kristoffersen, Y., et al., Proc. ODP, Init. Repts., 114: College Station, TX (Ocean Drilling Program), 621–796. doi:10.2973/odp.proc.ir.114.111.1988</t>
  </si>
  <si>
    <t xml:space="preserve">In Erbacher, J., Mosher, D.C., Malone, M.J., et al., Proc. ODP, Init. Repts., 207: College Station, TX (Ocean Drilling Program), 1–113. doi:10.2973/odp.proc.ir.207.107.2004 </t>
  </si>
  <si>
    <t>Carolina Rise</t>
  </si>
  <si>
    <t>In Paull, C.K., Matsumoto, R., Wallace, P.J., et al., Proc. ODP, Init. Repts., 164: College Station, TX (Ocean Drilling Program), 65-97.</t>
  </si>
  <si>
    <t>Japan Basin</t>
  </si>
  <si>
    <t>Tamaki, K., Pisciotto, K., Allan, J., et al., Proc. ODP, Init. Repts., 127: College Station, TX (Ocean Drilling Program), 247-322. doi:10.2973/odp.proc.ir.127.106.1990</t>
  </si>
  <si>
    <t>In Davis, E.E., Fisher, A.T., Firth, J.V., et al., Proc. ODP, Init. Repts., 168: College Station, TX (Ocean Drilling Program), 161-212.</t>
  </si>
  <si>
    <t>In Bralower, T.J., Premoli Silva, I., Malone, M.J., et al., Proc. ODP, Init. Repts., 198: College Station, TX (Ocean Drilling Program), 1–89. doi:10.2973/odp.proc.ir.198.106.2002</t>
  </si>
  <si>
    <t>In Channell, J.E.T., Kanamatsu, T., Sato, T., Stein, R., Alvarez Zarikian, C.A., Malone, M.J., and the Expedition 303/306 Scientists, Proc. IODP, 303: College Station TX (Integrated Ocean Drilling Program Management International, Inc.). doi:10.2204/iodp.proc.303306.107.2006</t>
  </si>
  <si>
    <t>Offshore Uruguay</t>
  </si>
  <si>
    <t>Henkel, S., Strasser, M., Schwenk, T., Hanebuth, T.J.J., Hüsener, J., Arnold, G.L., Winkelmann, D., Formolo, M., Tomasini, J., Krastel, S., and Kasten, S. (2011), An interdisciplinary investifation of a recent submarine mass transport deposit at the continental margin off Uruguay, Geochemistry Geophysics Geosystems, 12</t>
  </si>
  <si>
    <t>In Davis, E.E., Fisher, A.T., Firth, J.V., et al., Proc. ODP, Init. Repts., 168: College Station, TX (Ocean Drilling Program), 49-100.</t>
  </si>
  <si>
    <t>Parson, L., Hawkins, J., Allan, J., et al., Proc. ODP, Init. Repts., 135: College Station, TX (Ocean Drilling Program), doi:10.2973/odp.proc.ir.135.109.1992</t>
  </si>
  <si>
    <t>Tasman Sea</t>
  </si>
  <si>
    <t xml:space="preserve">In Exon, N.F., Kennett, J.P., Malone, M.J., et al., Proc. ODP, Init. Repts., 189, 1-149 [CD-ROM]. Available from: Ocean Drilling Program, Texas A&amp;M University, College Station TX 77845-9547, USA. </t>
  </si>
  <si>
    <t>Kinoshita, M., Tobin, H., Ashi, J., Kimura, G., Lallemant, S., Screaton, E.J., Curewitz, D., Masago, H., Moe, K.T., and the Expedition 314/315/316 Scientists, Proc. IODP, 314/315/316: Washington, DC (Integrated Ocean Drilling Program Management International, Inc.). doi:10.2204/​iodp.proc.314315316.131.2009</t>
  </si>
  <si>
    <t>In Fisher, A.T., Urabe, T., Klaus, A., and the Expedition 301 Scientists, Proc. IODP, 301: College Station TX (Integrated Ocean Drilling Program Management International, Inc.). doi:10.2204/iodp.proc.301.106.2005</t>
  </si>
  <si>
    <t>In Norris, R.D., Kroon, D., Klaus, A., et al., Proc. ODP, Init. Repts., 171B: College Station, TX (Ocean Drilling Program), 47-91.</t>
  </si>
  <si>
    <t>Westbrook, G.K., Carson, B., Musgrave, R.J., et al., Proc. ODP, Init. Repts., 146 (Part I): College Station, TX (Ocean Drilling Program), doi:10.2973/odp.proc.ir.146-1.009.1994</t>
  </si>
  <si>
    <t>In Sacks, I.S., Suyehiro, K., Acton, G.D., et al., Proc. ODP, Init. Repts., 186, 1-209 [CD-ROM]. Available from: Ocean Drilling Program, Texas A&amp;M University, College Station TX 77845-9547, USA</t>
  </si>
  <si>
    <t xml:space="preserve">In Bralower, T.J., Premoli Silva, I., Malone, M.J., et al., Proc. ODP, Init. Repts., 198: College Station, TX (Ocean Drilling Program), 1–79. doi:10.2973/odp.proc.ir.198.108.2002 </t>
  </si>
  <si>
    <t>Parson, L., Hawkins, J., Allan, J., et al., Proc. ODP, Init. Repts., 135: College Station, TX (Ocean Drilling Program), doi:10.2973/odp.proc.ir.135.104.1992</t>
  </si>
  <si>
    <t>In Mountain, G.S., Miller, K.G., Blum, P., et al., Proc. ODP, Init. Repts., 150: College Station, TX (Ocean Drilling Program), 255-308.</t>
  </si>
  <si>
    <t>Off South Tasmania</t>
  </si>
  <si>
    <t>In Exon, N.F., Kennett, J.P., Malone, M.J., et al., Proc. ODP, Init. Repts., 189, 1-167 [CD-ROM]. Available from: Ocean Drilling Program, Texas A&amp;M University, College Station TX 77845-9547, USA.</t>
  </si>
  <si>
    <t>Alaminos Canyon</t>
  </si>
  <si>
    <t>Smith, J.P., and Coffin R.B. (2014), Methane flux and authigenic carbonate in shallow sediments overlying methane hydrate bearing strata in Alaminos Canyon, Gulf of Mexico, Energies, 7, 6118-6141</t>
  </si>
  <si>
    <t>Herodutus Abyssal Plain</t>
  </si>
  <si>
    <t>Passier, H.F., Dekkers, M.J. and de Lange, G.J. (1998), Sediment chemistry and magnetic properties in an anomalously reducing core from the eastern Mediterranean Sea, Chemical Geology, 152, 287-306</t>
  </si>
  <si>
    <t>In Eldholm, O., Thiede, J., Taylor, E., et al., Proc. ODP, Init. Repts., 104: College Station, TX (Ocean Drilling Program), 455–615. doi:10.2973/odp.proc.ir.104.105.1987</t>
  </si>
  <si>
    <t>Parson, L., Hawkins, J., Allan, J., et al., Proc. ODP, Init. Repts., 135: College Station, TX (Ocean Drilling Program), doi:10.2973/odp.proc.ir.135.107.1992</t>
  </si>
  <si>
    <t>In Wefer, G., Berger, W.H., and Richter, C., et al., Proc. ODP, Init. Repts., 175: College Station, TX (Ocean Drilling Program), 201-221.</t>
  </si>
  <si>
    <t>In Paull, C.K., Matsumoto, R., Wallace, P.J., et al., Proc. ODP, Init. Repts., 164: College Station, TX (Ocean Drilling Program), 277-334.</t>
  </si>
  <si>
    <t>Carmen Basin</t>
  </si>
  <si>
    <t>Goldhaber, M.B., and Kaplan, I.R. (1975), Controls and consequences of sulfate reduction rates in marine sediments, Soil Sciences, 119/1, 42-55</t>
  </si>
  <si>
    <t>In Wang, P., Prell, W.L., Blum, P., et al., Proc. ODP, Init. Repts., 184, 1-103 [CD-ROM]. Available from: Ocean Drilling Program, Texas A&amp;M University, College Station TX 77845-9547, USA</t>
  </si>
  <si>
    <t>In Paull, C.K., Matsumoto, R., Wallace, P.J., et al., Proc. ODP, Init. Repts., 164: College Station, TX (Ocean Drilling Program), 175-240.</t>
  </si>
  <si>
    <t>In Jansen, E., Raymo, M.E., Blum, P., et al., Proc. ODP, Init. Repts., 162: College Station, TX (Ocean Drilling Program), 253-285.</t>
  </si>
  <si>
    <t>Amazon Deep-Sea Fan</t>
  </si>
  <si>
    <t>In Flood, R.D., Piper, D.J.W., Klaus, A., et al., Proc. ODP, Init. Repts., 155: College Station, TX (Ocean Drilling Program), 437-461.</t>
  </si>
  <si>
    <t>In Paull, C.K., Matsumoto, R., Wallace, P.J., et al., Proc. ODP, Init. Repts., 164: College Station, TX (Ocean Drilling Program), 99-174.</t>
  </si>
  <si>
    <t>Collot, J.-Y., Greene, H. G., Stokking, L. B., et al., Proc. ODP, Init. Repts., 134: College Station, TX (Ocean Drilling Program), doi:10.2973/odp.proc.ir.134.107.1992</t>
  </si>
  <si>
    <t>In Kroenke, L.W., Berger, W.H., Janecek, T.R., et al., Proc. ODP, Init. Repts., 130: College Station, TX (Ocean Drilling Program), 369–493. doi:10.2973/odp.proc.ir.130.109.1991</t>
  </si>
  <si>
    <t>Atlantic-Indic Ridge</t>
  </si>
  <si>
    <t>In Gersonde, R., Hodell, D.A., Blum, P., et al., Proc. ODP, Init. Repts., 177, 1-73 [CD-ROM]. Available from: Ocean Drilling Program, Texas A&amp;M University, College Station, TX 77845-9547, U.S.A.</t>
  </si>
  <si>
    <t>Tamaki, K., Pisciotto, K., Allan, J., et al., Proc. ODP, Init. Repts., 127: College Station, TX (Ocean Drilling Program), 71-167. doi:10.2973/odp.proc.ir.127.104.1990</t>
  </si>
  <si>
    <t>Caribbean Sea</t>
  </si>
  <si>
    <t>Colombian Rise</t>
  </si>
  <si>
    <t>In Sigurdsson, H., Leckie, R.M., Acton, G.D., et al., Proc. ODP, Init. Repts., 165: College Station, TX (Ocean Drilling Program), 131-230.</t>
  </si>
  <si>
    <t>Morrocan Basin</t>
  </si>
  <si>
    <t>Off Gran Canaria</t>
  </si>
  <si>
    <t>In Schmincke, H.-U., Weaver, P.P.E., Firth, J.V., et al., Proc. ODP, Init. Repts., 157: College Station, TX (Ocean Drilling Program), 433-496.</t>
  </si>
  <si>
    <t>Nascent Ridge (offshore Pakistan)</t>
  </si>
  <si>
    <t>Fischer, D., Mogollón, J.M., Strasser, M., Pape, T., Bohrmann, G., Fekete, N., Spiess, V., and Kasten, S. (2013), Subduction zone earthquake as potential trigger of submarine hydrocarbon seepage, Nature Geoscience, 6, 647-651</t>
  </si>
  <si>
    <t>Tamaki, K., Pisciotto, K., Allan, J., et al., Proc. ODP, Init. Repts., 127: College Station, TX (Ocean Drilling Program), 323-421. doi:10.2973/odp.proc.ir.127.107.1990</t>
  </si>
  <si>
    <t>Le Friant, A., Ishizuka, O., Stroncik, N.A., and the Expedition 340 Scientists, Proc. IODP, 340: Tokyo (Integrated Ocean Drilling Program Management International, Inc.). doi:10.2204/​iodp.proc.340.101.2013</t>
  </si>
  <si>
    <t>Parson, L., Hawkins, J., Allan, J., et al., Proc. ODP, Init. Repts., 135: College Station, TX (Ocean Drilling Program), doi:10.2973/odp.proc.ir.135.105.1992</t>
  </si>
  <si>
    <t>In Bralower, T.J., Premoli Silva, I., Malone, M.J., et al., Proc. ODP, Init. Repts., 198: College Station, TX (Ocean Drilling Program), 1–81. doi:10.2973/odp.proc.ir.198.107.2002</t>
  </si>
  <si>
    <t>East China Sea</t>
  </si>
  <si>
    <t>Off North Taiwan</t>
  </si>
  <si>
    <t>In Salisbury, M.H., Shinohara, M., Richter, C., et al., Proc. ODP, Init. Repts., 195: College Station, TX (Ocean Drilling Program), 1–173. doi:10.2973/odp.proc.ir.195.103.2002</t>
  </si>
  <si>
    <t>In Barker, P.E, Kennett, J.P., et al., Proc. ODP, Init. Repts., 113: College Station, TX (Ocean Drilling Program), 183–292. doi:10.2973/odp.proc.ir.113.107.1988</t>
  </si>
  <si>
    <t>In Backman, J., Duncan, R.A., et al., Proc. ODP, Init. Repts., 115: College Station, TX (Ocean Drilling Program), 733–845. doi:10.2973/odp.proc.ir.115.111.1988</t>
  </si>
  <si>
    <t xml:space="preserve">In Mix, A.C., Tiedemann, R., Blum, P., et al., Proc. ODP, Init. Repts., 202: College Station, TX (Ocean Drilling Program), 1–82. doi:10.2973/odp.proc.ir.201.111.2003 </t>
  </si>
  <si>
    <t>In Peirce, J., Weissel, J., et al., Proc. ODP, Init. Repts., 121: College Station, TX (Ocean Drilling Program), 359–453. doi:10.2973/odp.proc.ir.121.112.1989</t>
  </si>
  <si>
    <t xml:space="preserve">In Erbacher, J., Mosher, D.C., Malone, M.J., et al., Proc. ODP, Init. Repts., 207: College Station, TX (Ocean Drilling Program), 1–111. doi:10.2973/odp.proc.ir.207.104.2004 </t>
  </si>
  <si>
    <t>In Fryer, P., Pearce, J. A., Stokking, L. B., et al., Proc. ODP, Init. Repts., 125: College Station, TX (Ocean Drilling Program), 197-252. doi:10.2973/odp.proc.ir.125.110.1990</t>
  </si>
  <si>
    <t>In Wefer, G., Berger, W.H., and Richter, C., et al., Proc. ODP, Init. Repts., 175: College Station, TX (Ocean Drilling Program), 49-86.</t>
  </si>
  <si>
    <t>In Moore, G.F., Taira, A., Klaus, A., et al., Proc. ODP, Init. Repts., 190, 1-92 [CD-ROM]. Available from: Ocean Drilling Program, Texas A&amp;M University, College Station TX 77845-9547, USA.</t>
  </si>
  <si>
    <t>In Moore, G.F., Taira, A., Klaus, A., et al., Proc. ODP, Init. Repts., 190, 1-80 [CD-ROM]. Available from: Ocean Drilling Program, Texas A&amp;M University, College Station TX 77845-9547, USA.</t>
  </si>
  <si>
    <t>Eastern flank, Gorda Ridge</t>
  </si>
  <si>
    <t>In Lyle, M., Koizumi, I., Richter, C., et al., Proc. ODP, Init. Repts., 167: College Station, TX (Ocean Drilling Program), 389-429.</t>
  </si>
  <si>
    <t>CearaRise</t>
  </si>
  <si>
    <t>In Curry, W.B., Shackleton, N.J., Richter, C., et al., Proc. ODP, Init. Repts., 154: College Station, TX (Ocean Drilling Program), 55-152.</t>
  </si>
  <si>
    <t>In Fryer, P., Pearce, J. A., Stokking, L. B., et al., Proc. ODP, Init. Repts., 125: College Station, TX (Ocean Drilling Program), 313-363. doi:10.2973/odp.proc.ir.125.114.1990</t>
  </si>
  <si>
    <t xml:space="preserve">In Zachos, J.C., Kroon, D., Blum, P., et al., Proc. ODP, Init. Repts., 208: College Station, TX (Ocean Drilling Program), 1–107. doi:10.2973/odp.proc.ir.208.106.2004 </t>
  </si>
  <si>
    <t>Reykjanes Ridge</t>
  </si>
  <si>
    <t>In Channell, J.E.T., Kanamatsu, T., Sato, T., Stein, R., Alvarez Zarikian, C.A., Malone, M.J., and the Expedition 303/306 Scientists, Proc. IODP, 303: College Station TX (Integrated Ocean Drilling Program Management International, Inc.). doi:10.2204/iodp.proc.303306.104.2006</t>
  </si>
  <si>
    <t>Henry, P., Kanamatsu, T., Moe, K., and the Expedition 333 Scientists, Proc. IODP, 333: Tokyo (Integrated Ocean Drilling Program Management International, Inc.). doi:10.2204/iodp.proc.333.101.2012</t>
  </si>
  <si>
    <t>In Ciesielski, P.F., Kristoffersen, Y., et al., Proc. ODP, Init. Repts., 114: College Station, TX (Ocean Drilling Program), 483–548. doi:10.2973/odp.proc.ir.114.109.1988</t>
  </si>
  <si>
    <t>Collot, J.-Y., Greene, H. G., Stokking, L. B., et al., Proc. ODP, Init. Repts., 134: College Station, TX (Ocean Drilling Program), doi:10.2973/odp.proc.ir.134.108.1992</t>
  </si>
  <si>
    <t>North Aoba Basin</t>
  </si>
  <si>
    <t>Collot, J.-Y., Greene, H. G., Stokking, L. B., et al., Proc. ODP, Init. Repts., 134: College Station, TX (Ocean Drilling Program), doi:10.2973/odp.proc.ir.134.112.1992</t>
  </si>
  <si>
    <t>Northern Congo fan</t>
  </si>
  <si>
    <t>Kasten, S., Nöthen, K., Hensen, C., Spiess, V., Blumenberg, M., and Schneider R.R. (2012), Gas hydrate decomposition recorded by authigenic barite at pcokmark sites of the northern Congo Fan, Geo-Mar Lett., 32, 515-524</t>
  </si>
  <si>
    <t>In Bralower, T.J., Premoli Silva, I., Malone, M.J., et al., Proc. ODP, Init. Repts., 198: College Station, TX (Ocean Drilling Program), 1–140. doi:10.2973/odp.proc.ir.198.103.2002</t>
  </si>
  <si>
    <t>Pruysers, P.A. (1998), Early diagenetic processes in sediments of the Angola Basin, eastern South Atlantic, PhD Thesis, Medelingen van de Faculteit Aardwetenschappen, Universiteit Utrecht</t>
  </si>
  <si>
    <t>In Barker, P.F., Camerlenghi, A., Acton, G.D., et al., Proc. ODP, Init. Repts., 178, 1-144 [CD-ROM]. Available from: Ocean Drilling Program, Texas A&amp;M University, College Station, TX 77845-9547, U.S.A.</t>
  </si>
  <si>
    <t>Schulz, H.D., and Zabel, M., unpublished dta, University of Bremen, Germany</t>
  </si>
  <si>
    <t>Cayman Rise</t>
  </si>
  <si>
    <t>In Sigurdsson, H., Leckie, R.M., Acton, G.D., et al., Proc. ODP, Init. Repts., 165: College Station, TX (Ocean Drilling Program), 49-130.</t>
  </si>
  <si>
    <t>In Kroenke, L.W., Berger, W.H., Janecek, T.R., et al., Proc. ODP, Init. Repts., 130: College Station, TX (Ocean Drilling Program), 223–290. doi:10.2973/odp.proc.ir.130.107.1991</t>
  </si>
  <si>
    <t>In Flood, R.D., Piper, D.J.W., Klaus, A., et al., Proc. ODP, Init. Repts., 155: College Station, TX (Ocean Drilling Program), 463-501.</t>
  </si>
  <si>
    <t xml:space="preserve">In Erbacher, J., Mosher, D.C., Malone, M.J., et al., Proc. ODP, Init. Repts., 207: College Station, TX (Ocean Drilling Program), 1–117. doi:10.2973/odp.proc.ir.207.105.2004 </t>
  </si>
  <si>
    <t xml:space="preserve">In Mix, A.C., Tiedemann, R., Blum, P., et al., Proc. ODP, Init. Repts., 202: College Station, TX (Ocean Drilling Program), 1–107. doi:10.2973/odp.proc.ir.201.108.2003 </t>
  </si>
  <si>
    <t>In Fouquet, Y., Zierenberg, R.A., Miller, D.J., et al., Proc. ODP, Init. Repts., 169: College Station, TX (Ocean Drilling Program), 253-298.</t>
  </si>
  <si>
    <t>Detroit Seamount</t>
  </si>
  <si>
    <t>Rea, D.K., Basov, LA., Janecek, T.R., Palmer-Julson, A., et al., Proc. ODP, Init. Repts., 145: College Station, TX (Ocean Drilling Program), 85-119. doi:10.2973/odp.proc.ir.145.106.1993</t>
  </si>
  <si>
    <t>In Taylor, B., Fujioka, K., et al., Proc. ODP, Init. Repts., 126: College Station, TX (Ocean Drilling Program), 63-96. doi:10.2973/odp.proc.ir.126.106.1990</t>
  </si>
  <si>
    <t>Lower Nicaraguan Rise</t>
  </si>
  <si>
    <t>In Sigurdsson, H., Leckie, R.M., Acton, G.D., et al., Proc. ODP, Init. Repts., 165: College Station, TX (Ocean Drilling Program), 291-357.</t>
  </si>
  <si>
    <t xml:space="preserve">In Barker, P.F., Camerlenghi, A., Acton, G.D., et al., Proc. ODP, Init. Repts., 178, 1-83 [CD-ROM]. Available from: Ocean Drilling Program, Texas A&amp;M University, College Station, TX 77845-9547, U.S.A. </t>
  </si>
  <si>
    <t xml:space="preserve">In Carter, R.M., McCave, I.N., Richter, C., Carter, L., et al., Proc. ODP, Init. Repts., 181, 1-184 [CD-ROM]. Available from: Ocean Drilling Program, Texas A&amp;M University, College Station, TX 77845-9547, U.S.A. </t>
  </si>
  <si>
    <t>In Wang, P., Prell, W.L., Blum, P., et al., Proc. ODP, Init. Repts., 184, 1-121 [CD-ROM]. Available from: Ocean Drilling Program, Texas A&amp;M University, College Station TX 77845-9547, USA</t>
  </si>
  <si>
    <t>South of Galapagos</t>
  </si>
  <si>
    <t>Mayer, L., Pisias, N., Janecek, T., et al., Proc. ODP, Init. Repts., 138: College Station, TX (Ocean Drilling Program), 265-333. doi:10.2973/odp.proc.ir.138.111.1992</t>
  </si>
  <si>
    <t>South of the Galapagos Islands</t>
  </si>
  <si>
    <t xml:space="preserve">In D'Hondt, S.L., Jørgensen, B.B., Miller, D.J., et al., Proc. ODP, Init. Repts., 201: College Station, TX (Ocean Drilling Program), 1–96. doi:10.2973/odp.proc.ir.201.107.2003 </t>
  </si>
  <si>
    <t>Tamaki, K., Pisciotto, K., Allan, J., et al., Proc. ODP, Init. Repts., 127: College Station, TX (Ocean Drilling Program), 169-245. doi:10.2973/odp.proc.ir.127.105.1990</t>
  </si>
  <si>
    <t>In Fouquet, Y., Zierenberg, R.A., Miller, D.J., et al., Proc. ODP, Init. Repts., 169: College Station, TX (Ocean Drilling Program), 205-251.</t>
  </si>
  <si>
    <t>West off Costa Rica</t>
  </si>
  <si>
    <t>In Kimura, G., Silver, E., Blum, P., et al., Proc. ODP, Init. Repts., 170: College Station, TX (Ocean Drilling Program), 153-188.</t>
  </si>
  <si>
    <t>Ceara Rise</t>
  </si>
  <si>
    <t>In Curry, W.B., Shackleton, N.J., Richter, C., et al., Proc. ODP, Init. Repts., 154: College Station, TX (Ocean Drilling Program), 281-335</t>
  </si>
  <si>
    <t>In Myhre, A.M., Thiede, J., Firth, J.V., et al., Proc. ODP, Init. Repts., 151: College Station, TX (Ocean Drilling Program), 345-382.</t>
  </si>
  <si>
    <t>West of Galapagos</t>
  </si>
  <si>
    <t>Mayer, L., Pisias, N., Janecek, T., et al., Proc. ODP, Init. Repts., 138: College Station, TX (Ocean Drilling Program), 335-393. doi:10.2973/odp.proc.ir.138.112.1992</t>
  </si>
  <si>
    <t>In Flood, R.D., Piper, D.J.W., Klaus, A., et al., Proc. ODP, Init. Repts., 155: College Station, TX (Ocean Drilling Program), 537-567.</t>
  </si>
  <si>
    <t>In Bralower, T.J., Premoli Silva, I., Malone, M.J., et al., Proc. ODP, Init. Repts., 198: College Station, TX (Ocean Drilling Program), 1–93. doi:10.2973/odp.proc.ir.198.104.2002</t>
  </si>
  <si>
    <t>Pescadero Basin</t>
  </si>
  <si>
    <t>Northwest of the Azores</t>
  </si>
  <si>
    <t>In Channell, J.E.T., Kanamatsu, T., Sato, T., Stein, R., Alvarez Zarikian, C.A., Malone, M.J., and the Expedition 303/306 Scientists, Proc. IODP, 306: College Station TX (Integrated Ocean Drilling Program Management International, Inc.). doi:10.2204/iodp.proc.303306.112.2006</t>
  </si>
  <si>
    <t>In Kroenke, L.W., Berger, W. H., Janecek, T.R., et al., Proc. ODP, Init. Repts., 130: College Station, TX (Ocean Drilling Program), 101–176. doi:10.2973/odp.proc.ir.130.105.1991</t>
  </si>
  <si>
    <t>Eastern Equatorial Pacific</t>
  </si>
  <si>
    <t>Mayer, L., Pisias, N., Janecek, T., et al., Proc. ODP, Init. Repts., 138: College Station, TX (Ocean Drilling Program), 119-188. doi:10.2973/odp.proc.ir.138.109.1992</t>
  </si>
  <si>
    <t>Tada, R., Murray, R.W., Alvarez Zarikian, C.A., and the Expedition 346 Scientists, Proc. IODP, 346: College Station, TX (Integrated Ocean Drilling Program). doi:10.2204/iodp.proc.346.101.2015</t>
  </si>
  <si>
    <t>Tyrrhenian Sea</t>
  </si>
  <si>
    <t>In Comas, M.C., Zahn, R., Klaus, A., et al., Proc. ODP, Init. Repts., 161: College Station, TX (Ocean Drilling Program), 55-111.</t>
  </si>
  <si>
    <t>Ecuador Rift</t>
  </si>
  <si>
    <t>In Becker, K., Sakai, H., et al., Proc. ODP, Init. Repts., 111: College Station, TX (Ocean Drilling Program), 253–346. doi:10.2973/odp.proc.ir.111.104.1988</t>
  </si>
  <si>
    <t>Eirik Drift</t>
  </si>
  <si>
    <t>In Channell, J.E.T., Kanamatsu, T., Sato, T., Stein, R., Alvarez Zarikian, C.A., Malone, M.J., and the Expedition 303/306 Scientists, Proc. IODP, 303: College Station TX (Integrated Ocean Drilling Program Management International, Inc.). doi:10.2204/iodp.proc.303306.105.2006</t>
  </si>
  <si>
    <t>Ocean crust near Guadalupe Island</t>
  </si>
  <si>
    <t>In Lyle, M., Koizumi, I., Richter, C., et al., Proc. ODP, Init. Repts., 167: College Station, TX (Ocean Drilling Program), 49-84.</t>
  </si>
  <si>
    <t>In Flood, R.D., Piper, D.J.W., Klaus, A., et al., Proc. ODP, Init. Repts., 155: College Station, TX (Ocean Drilling Program), 123-174.</t>
  </si>
  <si>
    <t>In Barker, P.E, Kennett, J.P., et al., Proc. ODP, Init. Repts., 113: College Station, TX (Ocean Drilling Program), 607–704. doi:10.2973/odp.proc.ir.113.112.1988</t>
  </si>
  <si>
    <t>In Schmincke, H.-U., Weaver, P.P.E., Firth, J.V., et al., Proc. ODP, Init. Repts., 157: College Station, TX (Ocean Drilling Program), 395-431.</t>
  </si>
  <si>
    <t>In Keigwin, L.D., Rio, D., Acton, G.D., et al., Proc. ODP, Init. Repts., 172: College Station, TX (Ocean Drilling Program), 157-250.</t>
  </si>
  <si>
    <t>Kasten, S., Freudenthal, T., Gingele, F.X., and Schulz, H.D. (1998), Simultaneous formation of iron-rich layers at different redox boundaries in sediments of the Amazon deep-sea fan, Geochimica et Cosmochimica Acta, 62/13, 2253-2264</t>
  </si>
  <si>
    <t>Kasten, S., Freudenthal, T., Gingele, F.X., and Schulz, H.D. (1998), Simultaneous formation of iron-rich layers at different redox boundaries in sediments of the Amazon deep-sea fan, Geochimica et Cosmochimica Acta 62/13, 2253-2264</t>
  </si>
  <si>
    <t>Northeast of the Azores</t>
  </si>
  <si>
    <t>In Channell, J.E.T., Kanamatsu, T., Sato, T., Stein, R., Alvarez Zarikian, C.A., Malone, M.J., and the Expedition 303/306 Scientists, Proc. IODP, 306: College Station TX (Integrated Ocean Drilling Program Management International, Inc.). doi:10.2204/iodp.proc.303306.111.2006</t>
  </si>
  <si>
    <t>Sierra Leone Basin</t>
  </si>
  <si>
    <t>In Ruddiman, W., Sarnthein, M., Baldauf, J., et al., Proc. ODP, Init. Repts., 108: College Station, TX (Ocean Drilling Program), 833–930. doi:10.2973/odp.proc.ir.108.112.1988</t>
  </si>
  <si>
    <t xml:space="preserve">In O'Brien, P.E., Cooper, A.K., Richter, C., et al., Proc. ODP, Init. Repts., 188, 1-191 [CD-ROM]. Available from: Ocean Drilling Program, Texas A&amp;M University, College Station TX 77845-9547, USA. </t>
  </si>
  <si>
    <t>Off Rio de la Plata</t>
  </si>
  <si>
    <t>In Exon, N.F., Kennett, J.P., Malone, M.J., et al., Proc. ODP, Init. Repts., 189, 1-64 [CD-ROM]. Available from: Ocean Drilling Program, Texas A&amp;M University, College Station TX 77845-9547, USA.</t>
  </si>
  <si>
    <t>Orphan Knoll</t>
  </si>
  <si>
    <t>In Channell, J.E.T., Kanamatsu, T., Sato, T., Stein, R., Alvarez Zarikian, C.A., Malone, M.J., and the Expedition 303/306 Scientists, Proc. IODP, 303: College Station TX (Integrated Ocean Drilling Program Management International, Inc.). doi:10.2204/iodp.proc.303306.103.2006</t>
  </si>
  <si>
    <t>In Curry, W.B., Shackleton, N.J., Richter, C., et al., Proc. ODP, Init. Repts., 154: College Station, TX (Ocean Drilling Program), 153-232.</t>
  </si>
  <si>
    <t>In Ciesielski, P.F., Kristoffersen, Y., et al., Proc. ODP, Init. Repts., 114: College Station, TX (Ocean Drilling Program), 255–362. doi:10.2973/odp.proc.ir.114.107.1988</t>
  </si>
  <si>
    <t>Rio de la Plata</t>
  </si>
  <si>
    <t>Riedinger, N., Formolo, M.J., Lyons, T.W., Henkel, S., Beck, A., and Kasten, S. (2014), An inorganic geochemical argument for coupled anaerobic oxidation of methane and iron reduction in marine sediments, Geobiology</t>
  </si>
  <si>
    <t>Shonar Ridge</t>
  </si>
  <si>
    <t xml:space="preserve">In Gersonde, R., Hodell, D.A., Blum, P., et al., Proc. ODP, Init. Repts., 177, 1-104 [CD-ROM]. Available from: Ocean Drilling Program, Texas A&amp;M University, College Station, TX 77845-9547, U.S.A. </t>
  </si>
  <si>
    <t>Patton-Murray Seamounts</t>
  </si>
  <si>
    <t>Rea, D.K., Basov, LA., Janecek, T.R., Palmer-Julson, A., et al., Proc. ODP, Init. Repts., 145: College Station, TX (Ocean Drilling Program), doi:10.2973/odp.proc.ir.145.110.1993</t>
  </si>
  <si>
    <t>In Wilson, D.S., Teagle, D.A.H., Acton, G.D., et al., Proc. ODP, Init. Repts., 206: College Station, TX (Ocean Drilling Program), 1–396. doi:10.2973/odp.proc.ir.206.103.2003</t>
  </si>
  <si>
    <t>Sulu Sea</t>
  </si>
  <si>
    <t>Se Sulu Basin</t>
  </si>
  <si>
    <t>In Rangin, C., Silver, E.A., von Breymann, M.T., et al., Proc. ODP, Init. Repts., 124: College Station, TX (Ocean Drilling Program), 299–342. doi:10.2973/odp.proc.ir.124.112.1990</t>
  </si>
  <si>
    <t>Ionian Basin</t>
  </si>
  <si>
    <t>In Emeis, K.-C., Robertson, A.H.F., Richter, C., et al., Proc. ODP, Init. Repts., 160: College Station, TX (Ocean Drilling Program), 85-123.</t>
  </si>
  <si>
    <t xml:space="preserve">In Gersonde, R., Hodell, D.A., Blum, P., et al., Proc. ODP, Init. Repts., 177, 1-101 [CD-ROM]. Available from: Ocean Drilling Program, Texas A&amp;M University, College Station, TX 77845-9547, U.S.A. </t>
  </si>
  <si>
    <t>In Flood, R.D., Piper, D.J.W., Klaus, A., et al., Proc. ODP, Init. Repts., 155: College Station, TX (Ocean Drilling Program), 591-633.</t>
  </si>
  <si>
    <t>Mayer, L., Pisias, N., Janecek, T., et al., Proc. ODP, Init. Repts., 138: College Station, TX (Ocean Drilling Program), 189-263. doi:10.2973/odp.proc.ir.138.110.1992</t>
  </si>
  <si>
    <t>In Ciesielski, P.F., Kristoffersen, Y., et al., Proc. ODP, Init. Repts., 114: College Station, TX (Ocean Drilling Program), 151–254. doi:10.2973/odp.proc.ir.114.106.1988</t>
  </si>
  <si>
    <t>Mayer, L., Pisias, N., Janecek, T., et al., Proc. ODP, Init. Repts., 138: College Station, TX (Ocean Drilling Program), 1023-1063. doi:10.2973/odp.proc.ir.138.118.1992</t>
  </si>
  <si>
    <t>Mayer, L., Pisias, N., Janecek, T., et al., Proc. ODP, Init. Repts., 138: College Station, TX (Ocean Drilling Program), 891-965. doi:10.2973/odp.proc.ir.138.116.1992</t>
  </si>
  <si>
    <t xml:space="preserve">In D'Hondt, S.L., Jørgensen, B.B., Miller, D.J., et al., Proc. ODP, Init. Repts., 201: College Station, TX (Ocean Drilling Program), 1–86. doi:10.2973/odp.proc.ir.201.106.2003 </t>
  </si>
  <si>
    <t>Mayer, L., Pisias, N., Janecek, T., et al., Proc. ODP, Init. Repts., 138: College Station, TX (Ocean Drilling Program), 809-889. doi:10.2973/odp.proc.ir.138.115.1992</t>
  </si>
  <si>
    <t>In Suess, E., von Huene, R., et al., Proc. ODP, Init. Repts., 112: College Station, TX (Ocean Drilling Program), 363–435. doi:10.2973/odp.proc.ir.112.113.1988</t>
  </si>
  <si>
    <t xml:space="preserve">In Zachos, J.C., Kroon, D., Blum, P., et al., Proc. ODP, Init. Repts., 208: College Station, TX (Ocean Drilling Program), 1–79. doi:10.2973/odp.proc.ir.208.107.2004 </t>
  </si>
  <si>
    <t>In Ruddiman, W., Sarnthein, M., Baldauf, J., et al., Proc. ODP, Init. Repts., 108: College Station, TX (Ocean Drilling Program), 619–740. doi:10.2973/odp.proc.ir.108.109.1988</t>
  </si>
  <si>
    <t>In Ruddiman, W., Sarnthein, M., Baldauf, J., et al., Proc. ODP, Init. Repts., 108: College Station, TX (Ocean Drilling Program), 487–556. doi:10.2973/odp.proc.ir.108.107.1988</t>
  </si>
  <si>
    <t>Rea, D.K., Basov, LA., Janecek, T.R., Palmer-Julson, A., et al., Proc. ODP, Init. Repts., 145: College Station, TX (Ocean Drilling Program), doi:10.2973/odp.proc.ir.145.108.1993</t>
  </si>
  <si>
    <t>Pelagic site, off Point Conception</t>
  </si>
  <si>
    <t>In Lyle, M., Koizumi, I., Richter, C., et al., Proc. ODP, Init. Repts., 167: College Station, TX (Ocean Drilling Program), 239-283.</t>
  </si>
  <si>
    <t>Mayer, L., Pisias, N., Janecek, T., et al., Proc. ODP, Init. Repts., 138: College Station, TX (Ocean Drilling Program), 735-807. doi:10.2973/odp.proc.ir.138.114.1992</t>
  </si>
  <si>
    <t xml:space="preserve">In Barker, P.F., Camerlenghi, A., Acton, G.D., et al., Proc. ODP, Init. Repts., 178, 1-173 [CD-ROM]. Available from: Ocean Drilling Program, Texas A&amp;M University, College Station, TX 77845-9547, U.S.A. </t>
  </si>
  <si>
    <t>Kasten, S., and Hensen, C., unpublished data, AWI, Bremerhaven, Germany</t>
  </si>
  <si>
    <t>Mayer, L., Pisias, N., Janecek, T., et al., Proc. ODP, Init. Repts., 138: College Station, TX (Ocean Drilling Program), 677-734. doi:10.2973/odp.proc.ir.138.113.1992</t>
  </si>
  <si>
    <t>Mayer, L., Pisias, N., Janecek, T., et al., Proc. ODP, Init. Repts., 138: College Station, TX (Ocean Drilling Program), 967-1021. doi:10.2973/odp.proc.ir.138.117.1992</t>
  </si>
  <si>
    <t>In Kroenke, L.W., Berger, W.H., Janecek, T.R., et al., Proc. ODP, Init. Repts., 130: College Station, TX (Ocean Drilling Program), 177–222. doi:10.2973/odp.proc.ir.130.106.1991</t>
  </si>
  <si>
    <t>In Channell, J.E.T., Kanamatsu, T., Sato, T., Stein, R., Alvarez Zarikian, C.A., Malone, M.J., and the Expedition 303/306 Scientists, Proc. IODP, 303: College Station TX (Integrated Ocean Drilling Program Management International, Inc.). doi:10.2204/iodp.proc.303306.108.2006</t>
  </si>
  <si>
    <t xml:space="preserve">In Feary, D.A., Hine, A.C., Malone, M.J., et al., Proc. ODP, Init. Repts., 182, 1-113 [CD-ROM]. Available from: Ocean Drilling Program, Texas A&amp;M University, College Station, TX 77845-9547, U.S.A. </t>
  </si>
  <si>
    <t>In Carter, R.M., McCave, I.N., Richter, C., Carter, L., et al., Proc. ODP, Init. Repts., 181, 1-137 [CD-ROM]. Available from: Ocean Drilling Program, Texas A&amp;M University, College Station, TX 77845-9547, U.S.A.</t>
  </si>
  <si>
    <t>Off Congo river mouth</t>
  </si>
  <si>
    <t>Zabel, M., and Schulz, H.D. (2001), Importance of submarines landslides for non-steady state conditions in pore water systems, Marine Geology, 176, 87-99</t>
  </si>
  <si>
    <t>North Australian Basin</t>
  </si>
  <si>
    <t>Argo Abyssal Plain</t>
  </si>
  <si>
    <t xml:space="preserve">In Ludden, J. N., Gradstein, F. M., et al., Proc. ODP, Init. Repts., 123: College Station, TX (Ocean Drilling Program), 269-352. </t>
  </si>
  <si>
    <t>In Ruddiman, W., Sarnthein, M., Baldauf, J., et al., Proc. ODP, Init. Repts., 108: College Station, TX (Ocean Drilling Program), 409–486. doi:10.2973/odp.proc.ir.108.106.1988</t>
  </si>
  <si>
    <t>In Curry, W.B., Shackleton, N.J., Richter, C., et al., Proc. ODP, Init. Repts., 154: College Station, TX (Ocean Drilling Program), 337-417.</t>
  </si>
  <si>
    <t>In Prell, W.L., Niitsuma, N., et al., Proc. ODP, Init. Repts., 117: College Station, TX (Ocean Drilling Program), 157–195. doi:10.2973/odp.proc.ir.117.104.1989</t>
  </si>
  <si>
    <t xml:space="preserve">In Mix, A.C., Tiedemann, R., Blum, P., et al., Proc. ODP, Init. Repts., 202: College Station, TX (Ocean Drilling Program), 1–54. doi:10.2973/odp.proc.ir.201.103.2003 </t>
  </si>
  <si>
    <t>In Barron, J., Larsen, B., et al., Proc. ODP, Init. Repts., 119: College Station, TX (Ocean Drilling Program), 505–535. doi:10.2973/odp.proc.ir.119.113.1989</t>
  </si>
  <si>
    <t>Somalia Basin</t>
  </si>
  <si>
    <t>In Backman, J., Duncan, R.A., et al., Proc. ODP, Init. Repts., 115: College Station, TX (Ocean Drilling Program), 401–457. doi:10.2973/odp.proc.ir.115.107.1988</t>
  </si>
  <si>
    <t>In Kimura, G., Silver, E., Blum, P., et al., Proc. ODP, Init. Repts., 170: College Station, TX (Ocean Drilling Program), 95-152.</t>
  </si>
  <si>
    <t>In Ruddiman, W., Sarnthein, M., Baldauf, J., et al., Proc. ODP, Init. Repts., 108: College Station, TX (Ocean Drilling Program), 31–104. doi:10.2973/odp.proc.ir.108.102.1988</t>
  </si>
  <si>
    <t>In Kimura, G., Silver, E., Blum, P., et al., Proc. ODP, Init. Repts., 170: College Station, TX (Ocean Drilling Program), 215-247.</t>
  </si>
  <si>
    <t>In Ruddiman, W., Sarnthein, M., Baldauf, J., et al., Proc. ODP, Init. Repts., 108: College Station, TX (Ocean Drilling Program), 327–407. doi:10.2973/odp.proc.ir.108.105.1988</t>
  </si>
  <si>
    <t>West of Costa Rica</t>
  </si>
  <si>
    <t>In Kimura, G., Silver, E., Blum, P., et al., Proc. ODP, Init. Repts., 170: College Station, TX (Ocean Drilling Program), 45-93.</t>
  </si>
  <si>
    <t>In Zachos, J.C., Kroon, D., Blum, P., et al., Proc. ODP, Init. Repts., 208: College Station, TX (Ocean Drilling Program), 1–77. doi:10.2973/odp.proc.ir.208.108.2004</t>
  </si>
  <si>
    <t>In Curry, W.B., Shackleton, N.J., Richter, C., et al., Proc. ODP, Init. Repts., 154: College Station, TX (Ocean Drilling Program), 421-442.</t>
  </si>
  <si>
    <t xml:space="preserve">In Gersonde, R., Hodell, D.A., Blum, P., et al., Proc. ODP, Init. Repts., 177, 1-84 [CD-ROM]. Available from: Ocean Drilling Program, Texas A&amp;M University, College Station, TX 77845-9547, U.S.A. </t>
  </si>
  <si>
    <t>In Rangin, C., Silver, E.A., von Breymann, M.T., et al., Proc. ODP, Init. Repts., 124: College Station, TX (Ocean Drilling Program), 195–297. doi:10.2973/odp.proc.ir.124.111.1990</t>
  </si>
  <si>
    <t>Hawaiian Arch</t>
  </si>
  <si>
    <t>Dziewonski, A., Wilkens, R., Firth, J., et al., Proc. ODP, Init. Repts., 136: College Station, TX (Ocean Drilling Program), 37-63. doi:10.2973/odp.proc.ir.136.104.1993</t>
  </si>
  <si>
    <t xml:space="preserve">In Carter, R.M., McCave, I.N., Richter, C., Carter, L., et al., Proc. ODP, Init. Repts., 181, 1-146 [CD-ROM]. Available from: Ocean Drilling Program, Texas A&amp;M University, College Station, TX 77845-9547, U.S.A. </t>
  </si>
  <si>
    <t>Mid-Atlantic Ocean Ridge</t>
  </si>
  <si>
    <t>In Becker, K., Malone, M.J., et al., Proc. ODP, Init. Repts., 174B: College Station, TX (Ocean Drilling Program), 25-35.</t>
  </si>
  <si>
    <t xml:space="preserve">In Carter, R.M., McCave, I.N., Richter, C., Carter, L., et al., Proc. ODP, Init. Repts., 181, 1-62 [CD-ROM]. Available from: Ocean Drilling Program, Texas A&amp;M University, College Station, TX 77845-9547, U.S.A. </t>
  </si>
  <si>
    <t>Celebes Sea</t>
  </si>
  <si>
    <t>In Rangin, C., Silver, E.A., von Breymann, M.T., et al., Proc. ODP, Init. Repts., 124: College Station, TX (Ocean Drilling Program), 343–397. doi:10.2973/odp.proc.ir.124.113.1990</t>
  </si>
  <si>
    <t>Bermuda Rise</t>
  </si>
  <si>
    <t>In Keigwin, L.D., Rio, D., Acton, G.D., et al., Proc. ODP, Init. Repts., 172: College Station, TX (Ocean Drilling Program), 251-308.</t>
  </si>
  <si>
    <t xml:space="preserve">In Gersonde, R., Hodell, D.A., Blum, P., et al., Proc. ODP, Init. Repts., 177, 1-97 [CD-ROM]. Available from: Ocean Drilling Program, Texas A&amp;M University, College Station, TX 77845-9547, U.S.A. </t>
  </si>
  <si>
    <t>Galicia Margin</t>
  </si>
  <si>
    <t>In Boillot, G., Winterer, E.L., Meyer, A.W., et al., Proc. ODP, Init. Repts., 103: College Station, TX (Ocean Drilling Program), 571–649. doi:10.2973/odp.proc.ir.103.112.1987</t>
  </si>
  <si>
    <t>In Ciesielski, P.F., Kristoffersen, Y., et al., Proc. ODP, Init. Repts., 114: College Station, TX (Ocean Drilling Program), 363–482. doi:10.2973/odp.proc.ir.114.108.1988</t>
  </si>
  <si>
    <t>In Fryer, P., Pearce, J. A., Stokking, L. B., et al., Proc. ODP, Init. Repts., 125: College Station, TX (Ocean Drilling Program), 253-272. doi:10.2973/odp.proc.ir.125.111.1990</t>
  </si>
  <si>
    <t>In Barker, P.E, Kennett, J.P., et al., Proc. ODP, Init. Repts., 113: College Station, TX (Ocean Drilling Program), 449–525. doi:10.2973/odp.proc.ir.113.110.1988</t>
  </si>
  <si>
    <t>In Boillot, G., Winterer, E.L., Meyer, A.W., et al., Proc. ODP, Init. Repts., 103: College Station, TX (Ocean Drilling Program), 221–407. doi:10.2973/odp.proc.ir.103.109.1987</t>
  </si>
  <si>
    <t>Northern Barbados Ridge</t>
  </si>
  <si>
    <t>In Mascle, A., Moore, J.C., et al., Proc. ODP, Init. Repts., 110: College Station, TX (Ocean Drilling Program), 311–388. doi:10.2973/odp.proc.ir.110.106.1988</t>
  </si>
  <si>
    <t>In Moore, G.F., Taira, A., Klaus, A., et al., Proc. ODP, Init. Repts., 190, 1-149 [CD-ROM]. Available from: Ocean Drilling Program, Texas A&amp;M University, College Station TX 77845-9547, USA.</t>
  </si>
  <si>
    <t xml:space="preserve">In Zachos, J.C., Kroon, D., Blum, P., et al., Proc. ODP, Init. Repts., 208: College Station, TX (Ocean Drilling Program), 1–92. doi:10.2973/odp.proc.ir.208.103.2004 </t>
  </si>
  <si>
    <t>In Moore, G.F., Taira, A., Klaus, A., et al., Proc. ODP, Init. Repts., 190, 1-147 [CD-ROM]. Available from: Ocean Drilling Program, Texas A&amp;M University, College Station TX 77845-9547, USA.</t>
  </si>
  <si>
    <t>Tonga Trench</t>
  </si>
  <si>
    <t>Parson, L., Hawkins, J., Allan, J., et al., Proc. ODP, Init. Repts., 135: College Station, TX (Ocean Drilling Program), doi:10.2973/odp.proc.ir.135.111.1992</t>
  </si>
  <si>
    <t>In D'Hondt, S.L., Jørgensen, B.B., Miller, D.J., et al., Proc. ODP, Init. Repts., 201: College Station, TX (Ocean Drilling Program), 1–64. doi:10.2973/odp.proc.ir.201.112.2003</t>
  </si>
  <si>
    <t>In Lyle, M., Wilson, P.A., Janecek, T.R., et al., Proc. ODP, Init. Repts., 199: College Station, TX (Ocean Drilling Program), 1–126. doi:10.2973/odp.proc.ir.199.111.2002</t>
  </si>
  <si>
    <t>Sager, W.W., Winterer, E.L., Firth, J.V., et al., Proc. ODP, Init. Repts., 143: College Station, TX (Ocean Drilling Program), doi:10.2973/odp.proc.ir.143.109.1993</t>
  </si>
  <si>
    <t>In Fryer, P., Pearce, J. A., Stokking, L. B., et al., Proc. ODP, Init. Repts., 125: College Station, TX (Ocean Drilling Program), 273-305. doi:10.2973/odp.proc.ir.125.112.1990</t>
  </si>
  <si>
    <t>In Rangin, C., Silver, E.A., von Breymann, M.T., et al., Proc. ODP, Init. Repts., 124: College Station, TX (Ocean Drilling Program), 121–193. doi:10.2973/odp.proc.ir.124.110.1990</t>
  </si>
  <si>
    <t>In Mascle, A., Moore, J.C., et al., Proc. ODP, Init. Repts., 110: College Station, TX (Ocean Drilling Program), 67–204. doi:10.2973/odp.proc.ir.110.104.1988</t>
  </si>
  <si>
    <t>In Mascle, A., Moore, J.C., et al., Proc. ODP, Init. Repts., 110: College Station, TX (Ocean Drilling Program), 205–310. doi:10.2973/odp.proc.ir.110.105.1988</t>
  </si>
  <si>
    <t xml:space="preserve">In Lyle, M., Wilson, P.A., Janecek, T.R., et al., Proc. ODP, Init. Repts., 199: College Station, TX (Ocean Drilling Program), 1–57. doi:10.2973/odp.proc.ir.199.115.2002 </t>
  </si>
  <si>
    <t>In Sawyer, D.S., Whitmarsh, R.B., Klaus, A., et al., Proc. ODP, Init. Repts., 149: College Station, TX (Ocean Drilling Program), 211-262.</t>
  </si>
  <si>
    <t>In Mascle, A., Moore, J.C., et al., Proc. ODP, Init. Repts., 110: College Station, TX (Ocean Drilling Program), 509–573. doi:10.2973/odp.proc.ir.110.109.1988</t>
  </si>
  <si>
    <t>In Lyle, M., Wilson, P.A., Janecek, T.R., et al., Proc. ODP, Init. Repts., 199: College Station, TX (Ocean Drilling Program), 1–129. doi:10.2973/odp.proc.ir.199.112.2002</t>
  </si>
  <si>
    <t xml:space="preserve">In D'Hondt, S.L., Jørgensen, B.B., Miller, D.J., et al., Proc. ODP, Init. Repts., 201: College Station, TX (Ocean Drilling Program), 1–107. doi:10.2973/odp.proc.ir.201.111.2003 </t>
  </si>
  <si>
    <t>In Lyle, M., Wilson, P.A., Janecek, T.R., et al., Proc. ODP, Init. Repts., 199: College Station, TX (Ocean Drilling Program), 1–48. doi:10.2973/odp.proc.ir.199.109.2002</t>
  </si>
  <si>
    <t>In Lyle, M., Wilson, P.A., Janecek, T.R., et al., Proc. ODP, Init. Repts., 199: College Station, TX (Ocean Drilling Program), 1–66. doi:10.2973/odp.proc.ir.199.114.2002</t>
  </si>
  <si>
    <t>In Lyle, M., Wilson, P.A., Janecek, T.R., et al., Proc. ODP, Init. Repts., 199: College Station, TX (Ocean Drilling Program), 1–93. doi:10.2973/odp.proc.ir.199.113.2002</t>
  </si>
  <si>
    <t>In Sawyer, D.S., Whitmarsh, R.B., Klaus, A., et al., Proc. ODP, Init. Repts., 149: College Station, TX (Ocean Drilling Program), 115-146.</t>
  </si>
  <si>
    <t>In Sawyer, D.S., Whitmarsh, R.B., Klaus, A., et al., Proc. ODP, Init. Repts., 149: College Station, TX (Ocean Drilling Program), 147-209.</t>
  </si>
  <si>
    <t>In Lyle, M., Wilson, P.A., Janecek, T.R., et al., Proc. ODP, Init. Repts., 199: College Station, TX (Ocean Drilling Program), 1–65. doi:10.2973/odp.proc.ir.199.110.2002</t>
  </si>
  <si>
    <t>Japan Trench</t>
  </si>
  <si>
    <t>Felden, J., Ruff, S.E., Ertefai, T., Inagaki, F., Hinrichs, K.-U., and Wenzhöfer, F. (2014), Anaerobic methanotrophic community of a 5346-m-deep vesicomyid clam colony in the Japan Trench, Geobiology, 12, 183-199</t>
  </si>
  <si>
    <t>In Lyle, M., Wilson, P.A., Janecek, T.R., et al., Proc. ODP, Init. Repts., 199: College Station, TX (Ocean Drilling Program), 1–60. doi:10.2973/odp.proc.ir.199.108.2002</t>
  </si>
  <si>
    <t xml:space="preserve">In Schmincke, H.-U., Weaver, P.P.E., Firth, J.V., et al., Proc. ODP, Init. Repts., 157: College Station, TX (Ocean Drilling Program), 135-178. </t>
  </si>
  <si>
    <t>Rea, D.K., Basov, LA., Janecek, T.R., Palmer-Julson, A., et al., Proc. ODP, Init. Repts., 145: College Station, TX (Ocean Drilling Program), 37-83. doi:10.2973/odp.proc.ir.145.105.1993</t>
  </si>
  <si>
    <t>Western Pacific</t>
  </si>
  <si>
    <t>In Kanazawa, T., Sager, W.W., Escutia, C., et al., Proc. ODP, Init. Repts., 191, 1-159 [CD-ROM]. Available from: Ocean Drilling Program, Texas A&amp;M University, College Station TX 77845-9547, USA.</t>
  </si>
  <si>
    <t>In Salisbury, M.H., Shinohara, M., Richter, C., et al., Proc. ODP, Init. Repts., 195: College Station, TX (Ocean Drilling Program), 1–233. doi:10.2973/odp.proc.ir.195.104.2002</t>
  </si>
  <si>
    <t>Rea, D.K., Basov, LA., Janecek, T.R., Palmer-Julson, A., et al., Proc. ODP, Init. Repts., 145: College Station, TX (Ocean Drilling Program), 303-334. doi:10.2973/odp.proc.ir.145.109.1993</t>
  </si>
  <si>
    <t>West Australian Basin</t>
  </si>
  <si>
    <t xml:space="preserve">In Ludden, J. N., Gradstein, F. M., et al., Proc. ODP, Init. Repts., 123: College Station, TX (Ocean Drilling Program), 63-267. </t>
  </si>
  <si>
    <t>Izu-Mariana Margin</t>
  </si>
  <si>
    <t>In Plank, T., Ludden, J.N., Escutia, C., et al., Proc. ODP, Init. Repts., 185, 1-190 [CD-ROM]. Available from: Ocean Drilling Program, Texas A&amp;M University, College Station TX 77845-9547, USA</t>
  </si>
  <si>
    <t>ID</t>
  </si>
  <si>
    <t>Core/Site</t>
  </si>
  <si>
    <t>Cruise</t>
  </si>
  <si>
    <t>Ship</t>
  </si>
  <si>
    <t>Project</t>
  </si>
  <si>
    <t>Core type</t>
  </si>
  <si>
    <t>Data availability</t>
  </si>
  <si>
    <t>Depth [m]</t>
  </si>
  <si>
    <t>JCH4 (0.714*SO4)</t>
  </si>
  <si>
    <t>DIC Deep</t>
  </si>
  <si>
    <t>TOTAL DIC</t>
  </si>
  <si>
    <t>79-BH</t>
  </si>
  <si>
    <t>Gravity corer</t>
  </si>
  <si>
    <t>profile</t>
  </si>
  <si>
    <t>PO250-1MUC</t>
  </si>
  <si>
    <t>PO 250/2</t>
  </si>
  <si>
    <t>RV Poseidon</t>
  </si>
  <si>
    <t>Multiple corer</t>
  </si>
  <si>
    <t>raw data</t>
  </si>
  <si>
    <t>MIC-5</t>
  </si>
  <si>
    <t>M52/1</t>
  </si>
  <si>
    <t>RV Meteor</t>
  </si>
  <si>
    <t>MARAGASCH</t>
  </si>
  <si>
    <t>MIC-4</t>
  </si>
  <si>
    <t>SO206-39</t>
  </si>
  <si>
    <t>SO206</t>
  </si>
  <si>
    <t>RV Sonne</t>
  </si>
  <si>
    <t>PO317/3-821</t>
  </si>
  <si>
    <t>PO 317/3</t>
  </si>
  <si>
    <t>METROL</t>
  </si>
  <si>
    <t>Push corer</t>
  </si>
  <si>
    <t>80-PC</t>
  </si>
  <si>
    <t>Piston corer</t>
  </si>
  <si>
    <t>Y3</t>
  </si>
  <si>
    <t>table</t>
  </si>
  <si>
    <t>90-3PCT</t>
  </si>
  <si>
    <t>Plexiglass core tube</t>
  </si>
  <si>
    <t>QB2</t>
  </si>
  <si>
    <t>Box corer</t>
  </si>
  <si>
    <t>6K-955-CY</t>
  </si>
  <si>
    <t>YK06-05</t>
  </si>
  <si>
    <t>RV Yokosuka</t>
  </si>
  <si>
    <t>73-SC1</t>
  </si>
  <si>
    <t>US5B 2012</t>
  </si>
  <si>
    <t>Combine 3, leg 2</t>
  </si>
  <si>
    <t>RV Aranda</t>
  </si>
  <si>
    <t>Gemax</t>
  </si>
  <si>
    <t>SO173-110/1</t>
  </si>
  <si>
    <t>AH84-A</t>
  </si>
  <si>
    <t>AH 062</t>
  </si>
  <si>
    <t>RV Alpha Helix</t>
  </si>
  <si>
    <t>AUBO14-BB03-GC03</t>
  </si>
  <si>
    <t>AUB014</t>
  </si>
  <si>
    <t>RV Aurora</t>
  </si>
  <si>
    <t>NB8</t>
  </si>
  <si>
    <t>RV  Lotty</t>
  </si>
  <si>
    <t>COCOA</t>
  </si>
  <si>
    <t>Gemini</t>
  </si>
  <si>
    <t>HN04F-165GC</t>
  </si>
  <si>
    <t>HN04F</t>
  </si>
  <si>
    <t>ST.F. Henry</t>
  </si>
  <si>
    <t>GT_12</t>
  </si>
  <si>
    <t>CH91-61c</t>
  </si>
  <si>
    <t>CH 82</t>
  </si>
  <si>
    <t>RRS Challenger</t>
  </si>
  <si>
    <t>Large box corer</t>
  </si>
  <si>
    <t>profile &amp; raw data</t>
  </si>
  <si>
    <t>US2</t>
  </si>
  <si>
    <t>HYPER</t>
  </si>
  <si>
    <t>P94_G1</t>
  </si>
  <si>
    <t>FS Planet</t>
  </si>
  <si>
    <t>Coastal Benthic</t>
  </si>
  <si>
    <t>M54-155</t>
  </si>
  <si>
    <t>QAS4</t>
  </si>
  <si>
    <t>KC-Denmark</t>
  </si>
  <si>
    <t>94_L3</t>
  </si>
  <si>
    <t>Rumohr-Lot</t>
  </si>
  <si>
    <t>RV Lotty</t>
  </si>
  <si>
    <t>N7</t>
  </si>
  <si>
    <t>JR211-26</t>
  </si>
  <si>
    <t>JR211</t>
  </si>
  <si>
    <t>RSS James Clark Ross</t>
  </si>
  <si>
    <t>72-BS2</t>
  </si>
  <si>
    <t>US5B 2013</t>
  </si>
  <si>
    <t>LV50-07GC</t>
  </si>
  <si>
    <t>SSGH-10</t>
  </si>
  <si>
    <t>RV Akademic M.A. Lavrentyev</t>
  </si>
  <si>
    <t>Sakhalin Slope Gas Hydrate (SSGH)</t>
  </si>
  <si>
    <t>QAS2</t>
  </si>
  <si>
    <t>HE191_821</t>
  </si>
  <si>
    <t>HE 191</t>
  </si>
  <si>
    <t>RV Heincke</t>
  </si>
  <si>
    <t>GT04-276MUC</t>
  </si>
  <si>
    <t>GT 04</t>
  </si>
  <si>
    <t>RV Gunnar Thorson</t>
  </si>
  <si>
    <t>RV Gyre</t>
  </si>
  <si>
    <t>PLU15_005</t>
  </si>
  <si>
    <t>Fe-Baltic</t>
  </si>
  <si>
    <t>RV Pelagia</t>
  </si>
  <si>
    <t>GeoB12306-1</t>
  </si>
  <si>
    <t>QAS5</t>
  </si>
  <si>
    <t>PLU15_002</t>
  </si>
  <si>
    <t xml:space="preserve">Fe-Baltic </t>
  </si>
  <si>
    <t>RV Pelagi</t>
  </si>
  <si>
    <t>AUBO14-BB01-GC01</t>
  </si>
  <si>
    <t>AL201-SL49</t>
  </si>
  <si>
    <t>AL 201</t>
  </si>
  <si>
    <t>RV Alkor</t>
  </si>
  <si>
    <t>QAS3</t>
  </si>
  <si>
    <t>GeoB8205-2</t>
  </si>
  <si>
    <t>M56/1b</t>
  </si>
  <si>
    <t>Gas Hydrates in Hemipelagic Sediments</t>
  </si>
  <si>
    <t>M54-164</t>
  </si>
  <si>
    <t>IS-4221</t>
  </si>
  <si>
    <t>RV Iselin</t>
  </si>
  <si>
    <t>AmasSeds</t>
  </si>
  <si>
    <t>10G</t>
  </si>
  <si>
    <t>SP1215</t>
  </si>
  <si>
    <t>LV50-27HC</t>
  </si>
  <si>
    <t>Hydro corer</t>
  </si>
  <si>
    <t>GT04-217RL</t>
  </si>
  <si>
    <t>GT04-365MUC</t>
  </si>
  <si>
    <t>HH13-GC51</t>
  </si>
  <si>
    <t>HH13</t>
  </si>
  <si>
    <t>RV Helmer Hanssen</t>
  </si>
  <si>
    <t>2092-BC</t>
  </si>
  <si>
    <t>RV Alkor (?)</t>
  </si>
  <si>
    <t>226750-GC</t>
  </si>
  <si>
    <t>M 48/2</t>
  </si>
  <si>
    <t>HH13-203</t>
  </si>
  <si>
    <t>HN05S-184GC</t>
  </si>
  <si>
    <t>HN05S</t>
  </si>
  <si>
    <t>HE 376-007</t>
  </si>
  <si>
    <t>HE376</t>
  </si>
  <si>
    <t>226680-GC</t>
  </si>
  <si>
    <t>C8-GI</t>
  </si>
  <si>
    <t>RV Mytillus</t>
  </si>
  <si>
    <t>NH01-10</t>
  </si>
  <si>
    <t>CalMex</t>
  </si>
  <si>
    <t>RV New Horizon</t>
  </si>
  <si>
    <t>HH13-200</t>
  </si>
  <si>
    <t>C17</t>
  </si>
  <si>
    <t>HE191_772</t>
  </si>
  <si>
    <t>15G</t>
  </si>
  <si>
    <t>LV47-8HC</t>
  </si>
  <si>
    <t>SSGH-09</t>
  </si>
  <si>
    <t>PC04</t>
  </si>
  <si>
    <t>JR253</t>
  </si>
  <si>
    <t>RRS James Clark Ross</t>
  </si>
  <si>
    <t>LV47-29HC</t>
  </si>
  <si>
    <t>HN05S-188GC</t>
  </si>
  <si>
    <t>ODP Leg 195</t>
  </si>
  <si>
    <t>JOIDES Resolution</t>
  </si>
  <si>
    <t>Seafloor Observatories and the Kuroshio Current</t>
  </si>
  <si>
    <t>Drilling</t>
  </si>
  <si>
    <t>SO173-135/1</t>
  </si>
  <si>
    <t>GeoB8208-4</t>
  </si>
  <si>
    <t>PC13</t>
  </si>
  <si>
    <t>USCGC Polar Sea</t>
  </si>
  <si>
    <t>LV47-2HC</t>
  </si>
  <si>
    <t>UBGH2-3</t>
  </si>
  <si>
    <t>UBGH2</t>
  </si>
  <si>
    <t>DV Fugro Synergy</t>
  </si>
  <si>
    <t>2nd Ulleung Basin Gas Hydrate Drilling Expedition</t>
  </si>
  <si>
    <t>LV47-24HC</t>
  </si>
  <si>
    <t>QAS1</t>
  </si>
  <si>
    <t>HH13-GC52</t>
  </si>
  <si>
    <t>N10</t>
  </si>
  <si>
    <t>GeoB 3918-2</t>
  </si>
  <si>
    <t>M 34/4</t>
  </si>
  <si>
    <t>M66-197</t>
  </si>
  <si>
    <t>LV47-15HC</t>
  </si>
  <si>
    <t>KL72</t>
  </si>
  <si>
    <t>M 44/1</t>
  </si>
  <si>
    <t>U1328</t>
  </si>
  <si>
    <t>IODP Leg 311</t>
  </si>
  <si>
    <t>Cascadia Margin Gas Hydrates</t>
  </si>
  <si>
    <t>GT03-33GC</t>
  </si>
  <si>
    <t>GT 03</t>
  </si>
  <si>
    <t>GeoB6520</t>
  </si>
  <si>
    <t>M47/5</t>
  </si>
  <si>
    <t>PC12</t>
  </si>
  <si>
    <t>PC707</t>
  </si>
  <si>
    <t>UT07</t>
  </si>
  <si>
    <t>RV Umitaka-maru</t>
  </si>
  <si>
    <t>NH01-15</t>
  </si>
  <si>
    <t>GeoB8203-3</t>
  </si>
  <si>
    <t>GeoB 2809-4</t>
  </si>
  <si>
    <t>M 29/2</t>
  </si>
  <si>
    <t>BB26</t>
  </si>
  <si>
    <t>NH1319</t>
  </si>
  <si>
    <t>LV47-17HC</t>
  </si>
  <si>
    <t>AL95-93</t>
  </si>
  <si>
    <t>73-TH21</t>
  </si>
  <si>
    <t>LV50-05GC</t>
  </si>
  <si>
    <t>HE191_816</t>
  </si>
  <si>
    <t>NH01-3</t>
  </si>
  <si>
    <t>HE191_839</t>
  </si>
  <si>
    <t>G44</t>
  </si>
  <si>
    <t>AUBO14-BB02-GC02</t>
  </si>
  <si>
    <t>MC118</t>
  </si>
  <si>
    <t>RV Pelican</t>
  </si>
  <si>
    <t>PC17</t>
  </si>
  <si>
    <t>TAN0607</t>
  </si>
  <si>
    <t>RV Tangaroa</t>
  </si>
  <si>
    <t>LV47-25HC</t>
  </si>
  <si>
    <t>ME-21G</t>
  </si>
  <si>
    <t>RV Melville</t>
  </si>
  <si>
    <t>table &amp; profile</t>
  </si>
  <si>
    <t>BB35</t>
  </si>
  <si>
    <t>N6</t>
  </si>
  <si>
    <t>CAG-3</t>
  </si>
  <si>
    <t>RV Sismik</t>
  </si>
  <si>
    <t>LV47-13HC</t>
  </si>
  <si>
    <t>LV50-03HC</t>
  </si>
  <si>
    <t>GeoB 4417-7</t>
  </si>
  <si>
    <t>M 38/2</t>
  </si>
  <si>
    <t>SV81-B</t>
  </si>
  <si>
    <t>RV Svanic</t>
  </si>
  <si>
    <t>SO173-115</t>
  </si>
  <si>
    <t>HH13-GC36</t>
  </si>
  <si>
    <t>HE191_846</t>
  </si>
  <si>
    <t>HE191_777</t>
  </si>
  <si>
    <t>C7</t>
  </si>
  <si>
    <t>U1325</t>
  </si>
  <si>
    <t>GeoB 3911-2</t>
  </si>
  <si>
    <t>73-TH51</t>
  </si>
  <si>
    <t>VG04-C10</t>
  </si>
  <si>
    <t>VD 07</t>
  </si>
  <si>
    <t>OSV Vidal Gormaz</t>
  </si>
  <si>
    <t>CAG-1</t>
  </si>
  <si>
    <t>LV50-23HC</t>
  </si>
  <si>
    <t>SV81-C</t>
  </si>
  <si>
    <t>AL201-SL35</t>
  </si>
  <si>
    <t>PC801</t>
  </si>
  <si>
    <t>UT08</t>
  </si>
  <si>
    <t>GeoB 7155-4</t>
  </si>
  <si>
    <t>SO 156/3</t>
  </si>
  <si>
    <t>ODP Leg 190</t>
  </si>
  <si>
    <t>Deformation and Fluid Flow Processes in the Nankai Trough Accretionary Prism</t>
  </si>
  <si>
    <t>C11-GO</t>
  </si>
  <si>
    <t>GeoB 6214-7</t>
  </si>
  <si>
    <t>M 46/2</t>
  </si>
  <si>
    <t>GeoB 6219-5</t>
  </si>
  <si>
    <t>GC03</t>
  </si>
  <si>
    <t>GT03-44GC</t>
  </si>
  <si>
    <t>GeoB 3703-7</t>
  </si>
  <si>
    <t>M34/2</t>
  </si>
  <si>
    <t>GeoB 7186-2</t>
  </si>
  <si>
    <t>74-20C</t>
  </si>
  <si>
    <t>PC614</t>
  </si>
  <si>
    <t>UT06</t>
  </si>
  <si>
    <t>IS-RMT2</t>
  </si>
  <si>
    <t>ME-38G</t>
  </si>
  <si>
    <t>C6</t>
  </si>
  <si>
    <t>PGC02-08</t>
  </si>
  <si>
    <t>CCGS John P. Tully</t>
  </si>
  <si>
    <t>PO250-13GC</t>
  </si>
  <si>
    <t>C14</t>
  </si>
  <si>
    <t>ME-50G</t>
  </si>
  <si>
    <t>PC7</t>
  </si>
  <si>
    <t>GeoB 8426-3</t>
  </si>
  <si>
    <t>M 57/2</t>
  </si>
  <si>
    <t>C4</t>
  </si>
  <si>
    <t>HN03S-108GC</t>
  </si>
  <si>
    <t>HN03S</t>
  </si>
  <si>
    <t>MD052911</t>
  </si>
  <si>
    <t>Marion Dufresne</t>
  </si>
  <si>
    <t>GT03-26GC</t>
  </si>
  <si>
    <t>MD05–2911</t>
  </si>
  <si>
    <t>MD147/Marco Polo 1/IMAGES XII, Leg 2</t>
  </si>
  <si>
    <t>RV Marion Dufresne</t>
  </si>
  <si>
    <t>PO317/3-824</t>
  </si>
  <si>
    <t>GT_7a</t>
  </si>
  <si>
    <t>RV Gunnar Thorsen</t>
  </si>
  <si>
    <t>GeoB 2806-5</t>
  </si>
  <si>
    <t>HE191_770</t>
  </si>
  <si>
    <t>GT04-201GC</t>
  </si>
  <si>
    <t>GeoB12802</t>
  </si>
  <si>
    <t>M76/1</t>
  </si>
  <si>
    <t>FS Meteor</t>
  </si>
  <si>
    <t>ODP Leg 204</t>
  </si>
  <si>
    <t>Drilling Gas Hydrates on Hydrate Ridge, Cascadia Continental Margin</t>
  </si>
  <si>
    <t>ML05</t>
  </si>
  <si>
    <t>RV Urania</t>
  </si>
  <si>
    <t>PC-14</t>
  </si>
  <si>
    <t>AC-07</t>
  </si>
  <si>
    <t>RV Cape Hatteras</t>
  </si>
  <si>
    <t>GeoB 1511-4</t>
  </si>
  <si>
    <t>M 16/2</t>
  </si>
  <si>
    <t>HH13-197</t>
  </si>
  <si>
    <t>HE191_789</t>
  </si>
  <si>
    <t>GeoB 9309-1</t>
  </si>
  <si>
    <t>M 63/1</t>
  </si>
  <si>
    <t>C2</t>
  </si>
  <si>
    <t>PHOXY 11</t>
  </si>
  <si>
    <t>PHOXY</t>
  </si>
  <si>
    <t>HE191_807</t>
  </si>
  <si>
    <t>Ty89-P17</t>
  </si>
  <si>
    <t>RV Tyro</t>
  </si>
  <si>
    <t>HN04F-173GC</t>
  </si>
  <si>
    <t>GeoB 8455-2</t>
  </si>
  <si>
    <t>PC06</t>
  </si>
  <si>
    <t>CH11-12PC</t>
  </si>
  <si>
    <t>CH-11-92</t>
  </si>
  <si>
    <t>NH01-21</t>
  </si>
  <si>
    <t>PC08</t>
  </si>
  <si>
    <t>GT04-308GC</t>
  </si>
  <si>
    <t>GeoB 3714-10</t>
  </si>
  <si>
    <t>M 34/2</t>
  </si>
  <si>
    <t>PC619</t>
  </si>
  <si>
    <t>Site 79</t>
  </si>
  <si>
    <t>RV KeXueYiHao</t>
  </si>
  <si>
    <t>GT03-36GC</t>
  </si>
  <si>
    <t>ARK XXV/3</t>
  </si>
  <si>
    <t>Polarstern</t>
  </si>
  <si>
    <t>LV28 20-2 SL</t>
  </si>
  <si>
    <t>LV28</t>
  </si>
  <si>
    <t>RV Akademik M.A. Lavrentyev</t>
  </si>
  <si>
    <t>UBGH2-6</t>
  </si>
  <si>
    <t>GeoB 4409-3</t>
  </si>
  <si>
    <t>GeoB 7165-2</t>
  </si>
  <si>
    <t>PUCK</t>
  </si>
  <si>
    <t>PC-5</t>
  </si>
  <si>
    <t>RV Shikmona</t>
  </si>
  <si>
    <t>GeoB13809-1</t>
  </si>
  <si>
    <t>M78/3A</t>
  </si>
  <si>
    <t>GH4-GC30</t>
  </si>
  <si>
    <t>P317/2</t>
  </si>
  <si>
    <t>PC4</t>
  </si>
  <si>
    <t>PC-3</t>
  </si>
  <si>
    <t>ODP Leg 155</t>
  </si>
  <si>
    <t>UBGH2-10</t>
  </si>
  <si>
    <t>Ty89-P19</t>
  </si>
  <si>
    <t>GeoB 2811-2</t>
  </si>
  <si>
    <t>PHOXY 4</t>
  </si>
  <si>
    <t>GeoB 1514-6</t>
  </si>
  <si>
    <t>U1326</t>
  </si>
  <si>
    <t>ORI–860–21</t>
  </si>
  <si>
    <t>ORI-860</t>
  </si>
  <si>
    <t>RV Ocean Researcher I</t>
  </si>
  <si>
    <t>GH4-GC33</t>
  </si>
  <si>
    <t>3/284-1</t>
  </si>
  <si>
    <t>ANT-XXIX/4</t>
  </si>
  <si>
    <t>RV Polarstern</t>
  </si>
  <si>
    <t>GH4-GC48</t>
  </si>
  <si>
    <t>PC618</t>
  </si>
  <si>
    <t>PK97-6GC</t>
  </si>
  <si>
    <t>RV Petr Kottsov</t>
  </si>
  <si>
    <t>PO317/3-771</t>
  </si>
  <si>
    <t>GeoB 13863-1</t>
  </si>
  <si>
    <t>M78/3</t>
  </si>
  <si>
    <t>M72/1</t>
  </si>
  <si>
    <t>PC-21</t>
  </si>
  <si>
    <t>9-113GC</t>
  </si>
  <si>
    <t>GeoB 6223-6</t>
  </si>
  <si>
    <t>PO250-12GC</t>
  </si>
  <si>
    <t>GeoB 13820-1</t>
  </si>
  <si>
    <t>PO317/3-806</t>
  </si>
  <si>
    <t>MD04-2804</t>
  </si>
  <si>
    <t>PRIVILEGE</t>
  </si>
  <si>
    <t>Kasten corer</t>
  </si>
  <si>
    <t>C0008</t>
  </si>
  <si>
    <t>IODP Leg 316</t>
  </si>
  <si>
    <t>Chikyu</t>
  </si>
  <si>
    <t>NanTroSEIZE Stage 1 Shallow Megasplay and Frontal Thrusts</t>
  </si>
  <si>
    <t>PK97-3GC</t>
  </si>
  <si>
    <t>PHOXY 5</t>
  </si>
  <si>
    <t>GeoB 6308-4</t>
  </si>
  <si>
    <t>M 46/3</t>
  </si>
  <si>
    <t>9-117GC</t>
  </si>
  <si>
    <t>GT03-41GC</t>
  </si>
  <si>
    <t>GH4-GC1</t>
  </si>
  <si>
    <t>9-115GC</t>
  </si>
  <si>
    <t>130m from LWL</t>
  </si>
  <si>
    <t>Vibro corer</t>
  </si>
  <si>
    <t>GeoB 6229-6</t>
  </si>
  <si>
    <t>U1344</t>
  </si>
  <si>
    <t>IODP Leg 323</t>
  </si>
  <si>
    <t>Bering Sea Paleoceanography</t>
  </si>
  <si>
    <t>ODP Leg 184</t>
  </si>
  <si>
    <t>GeoB13804-1</t>
  </si>
  <si>
    <t>PHOXY 3</t>
  </si>
  <si>
    <t>CH15-3PC</t>
  </si>
  <si>
    <t>CH-15-91</t>
  </si>
  <si>
    <t>9-101GC</t>
  </si>
  <si>
    <t>75m from LWL</t>
  </si>
  <si>
    <t>9-111GC</t>
  </si>
  <si>
    <t>ORI–860–1</t>
  </si>
  <si>
    <t>PK97-5GC</t>
  </si>
  <si>
    <t>6/280-1</t>
  </si>
  <si>
    <t>PC-6</t>
  </si>
  <si>
    <t>GeoB 2718-9</t>
  </si>
  <si>
    <t>GT03-02GC</t>
  </si>
  <si>
    <t>GeoB 4914-3</t>
  </si>
  <si>
    <t>M 41/1</t>
  </si>
  <si>
    <t>ODP Leg 201</t>
  </si>
  <si>
    <t>Controls on Microbial Communities in Deeply Buried Sediments, Eastern Equatorial Pacific and Peru Margin</t>
  </si>
  <si>
    <t>9-107GC</t>
  </si>
  <si>
    <t>U1345</t>
  </si>
  <si>
    <t>MD161-7</t>
  </si>
  <si>
    <t>MD161</t>
  </si>
  <si>
    <t>PK97-4GC</t>
  </si>
  <si>
    <t>GeoB 4913-5</t>
  </si>
  <si>
    <t>ODP Leg 178</t>
  </si>
  <si>
    <t>Antarctic Glacial History and Sea-Level Change</t>
  </si>
  <si>
    <t>UBGH2-5</t>
  </si>
  <si>
    <t>GeoB 2107-2</t>
  </si>
  <si>
    <t>M 23/2</t>
  </si>
  <si>
    <t>ODP Leg 128</t>
  </si>
  <si>
    <t>Ge87-1</t>
  </si>
  <si>
    <t>RV Genetica</t>
  </si>
  <si>
    <t>MD161-12</t>
  </si>
  <si>
    <t>CH11-11PC</t>
  </si>
  <si>
    <t>ODP Leg 164</t>
  </si>
  <si>
    <t>Blake Ridge and Carolina Rise</t>
  </si>
  <si>
    <t>MD161-3</t>
  </si>
  <si>
    <t>CH31-16PC</t>
  </si>
  <si>
    <t>CH-31-93</t>
  </si>
  <si>
    <t>10-200 GC</t>
  </si>
  <si>
    <t>HS148</t>
  </si>
  <si>
    <t>RV Haiyang Sihao</t>
  </si>
  <si>
    <t>ODP Leg 174A</t>
  </si>
  <si>
    <t>Continuing the New Jersey Sea-Level Transect</t>
  </si>
  <si>
    <t>Ge87-2</t>
  </si>
  <si>
    <t>12891 &amp; 13948</t>
  </si>
  <si>
    <t>ODP Leg 175</t>
  </si>
  <si>
    <t>Benguela Current</t>
  </si>
  <si>
    <t>U1343</t>
  </si>
  <si>
    <t>GeoB 8425-7</t>
  </si>
  <si>
    <t>GT04-348GC</t>
  </si>
  <si>
    <t>PC-07</t>
  </si>
  <si>
    <t>MD161-10</t>
  </si>
  <si>
    <t>HS217</t>
  </si>
  <si>
    <t>GeoB 3707-9</t>
  </si>
  <si>
    <t>MD161-11</t>
  </si>
  <si>
    <t>20A</t>
  </si>
  <si>
    <t>NGHP-01 Expedition</t>
  </si>
  <si>
    <t>MD05–2912</t>
  </si>
  <si>
    <t>9-103GC</t>
  </si>
  <si>
    <t>U1339</t>
  </si>
  <si>
    <t>ODP Leg 146</t>
  </si>
  <si>
    <t>Cascadia Margin</t>
  </si>
  <si>
    <t>PC-05</t>
  </si>
  <si>
    <t>9-105GC</t>
  </si>
  <si>
    <t>PC05</t>
  </si>
  <si>
    <t>PC14</t>
  </si>
  <si>
    <t>U1329</t>
  </si>
  <si>
    <t>PC09</t>
  </si>
  <si>
    <t>CH11-10PC</t>
  </si>
  <si>
    <t>ODP Leg 167</t>
  </si>
  <si>
    <t>California Margin</t>
  </si>
  <si>
    <t>CH11-8PC</t>
  </si>
  <si>
    <t>Site B</t>
  </si>
  <si>
    <t>Ocean IV cruise</t>
  </si>
  <si>
    <t>RV Haiyang</t>
  </si>
  <si>
    <t>GeoB 2704-2</t>
  </si>
  <si>
    <t>M 29/1</t>
  </si>
  <si>
    <t>BP01-26</t>
  </si>
  <si>
    <t>BP 01</t>
  </si>
  <si>
    <t>RV Akademik Boris Petrov</t>
  </si>
  <si>
    <t>12379-1</t>
  </si>
  <si>
    <t>M 25/1971</t>
  </si>
  <si>
    <t>U1327</t>
  </si>
  <si>
    <t>HN03S-106GC</t>
  </si>
  <si>
    <t>GH4-GC2R</t>
  </si>
  <si>
    <t>GeoB 4901-9</t>
  </si>
  <si>
    <t>ODP Leg 172</t>
  </si>
  <si>
    <t>Northwest Atlantic Sediment Drifts</t>
  </si>
  <si>
    <t>C0002</t>
  </si>
  <si>
    <t>IODP Leg 315</t>
  </si>
  <si>
    <t>NanTroSEIZE Stage 1 Megasplay Riser Pilot</t>
  </si>
  <si>
    <t>CH15-5PC</t>
  </si>
  <si>
    <t>CH11-14PC</t>
  </si>
  <si>
    <t>9-119GC</t>
  </si>
  <si>
    <t>MD161-13</t>
  </si>
  <si>
    <t>SO178 10-6 SL</t>
  </si>
  <si>
    <t>SO178</t>
  </si>
  <si>
    <t>GeoB 1711-3</t>
  </si>
  <si>
    <t>M 20/2</t>
  </si>
  <si>
    <t>ODP Leg 161</t>
  </si>
  <si>
    <t>Mediterranean Sea II</t>
  </si>
  <si>
    <t>MD161-1</t>
  </si>
  <si>
    <t>ODP Leg 112</t>
  </si>
  <si>
    <t>Peru Continental Margin</t>
  </si>
  <si>
    <t>Ty89-P28</t>
  </si>
  <si>
    <t>KC19C</t>
  </si>
  <si>
    <t>MD69</t>
  </si>
  <si>
    <t>Marflux</t>
  </si>
  <si>
    <t>Kullenberg corer</t>
  </si>
  <si>
    <t>CH31-15PC</t>
  </si>
  <si>
    <t>GeoB 8470-4</t>
  </si>
  <si>
    <t>ODP Leg 202</t>
  </si>
  <si>
    <t>Southeast Pacific Paleoceanographic Transects</t>
  </si>
  <si>
    <t>GeoB 2724-4</t>
  </si>
  <si>
    <t>M29/1</t>
  </si>
  <si>
    <t>MD161-27</t>
  </si>
  <si>
    <t>ORV Marion Dufresne</t>
  </si>
  <si>
    <t>ODP Leg 169</t>
  </si>
  <si>
    <t>Sedimented Ridges II (NE Pacific Ocean)</t>
  </si>
  <si>
    <t>U1319</t>
  </si>
  <si>
    <t>IODP Leg 308</t>
  </si>
  <si>
    <t>USIO</t>
  </si>
  <si>
    <t xml:space="preserve">Gulf of Mexico Hydrogeology </t>
  </si>
  <si>
    <t>CH31-10PC</t>
  </si>
  <si>
    <t>CH11-7PC</t>
  </si>
  <si>
    <t>MD161-25</t>
  </si>
  <si>
    <t>CH11-9PC</t>
  </si>
  <si>
    <t>CH11-13PC</t>
  </si>
  <si>
    <t>C0018</t>
  </si>
  <si>
    <t>IODP Leg 333</t>
  </si>
  <si>
    <t>NanTroSEIZE 2: subduction inputs 2 and heat flow</t>
  </si>
  <si>
    <t>CH15-4PC</t>
  </si>
  <si>
    <t>CH31-21PC</t>
  </si>
  <si>
    <t>14A</t>
  </si>
  <si>
    <t>C0001</t>
  </si>
  <si>
    <t>U1390</t>
  </si>
  <si>
    <t>IODP Leg 339</t>
  </si>
  <si>
    <t>Mediterranean Outflow</t>
  </si>
  <si>
    <t>U1378</t>
  </si>
  <si>
    <t>IODP Leg 334</t>
  </si>
  <si>
    <t>Costa Rica Seismogenesis Project (CRISP)</t>
  </si>
  <si>
    <t>ODP Leg 186</t>
  </si>
  <si>
    <t>Western Pacific Geophysical Observatories</t>
  </si>
  <si>
    <t>MD161-19</t>
  </si>
  <si>
    <t>PK97-7GC</t>
  </si>
  <si>
    <t>U1352</t>
  </si>
  <si>
    <t>IODP Leg 317</t>
  </si>
  <si>
    <t>Canterbury Basin Sea Level</t>
  </si>
  <si>
    <t>SH7B</t>
  </si>
  <si>
    <t>RV Haiyang sihao</t>
  </si>
  <si>
    <t>ODP Leg 170</t>
  </si>
  <si>
    <t>Costa Rica Accretionary Wedge</t>
  </si>
  <si>
    <t>GT03-58VC</t>
  </si>
  <si>
    <t>ODP Leg 162</t>
  </si>
  <si>
    <t>North Atlantic-Arctic Gateways II</t>
  </si>
  <si>
    <t>ODP Leg 181</t>
  </si>
  <si>
    <t>Southwest Pacific Gateways</t>
  </si>
  <si>
    <t>ODP Leg 182</t>
  </si>
  <si>
    <t>Great Australian Bight: Cenozoic Cool-Water Carbonates</t>
  </si>
  <si>
    <t>ODP Leg 127</t>
  </si>
  <si>
    <t>ODP Leg 160</t>
  </si>
  <si>
    <t>Mediterranean Sea I</t>
  </si>
  <si>
    <t>U1391</t>
  </si>
  <si>
    <t>ODP Leg 134</t>
  </si>
  <si>
    <t>Vanuatu, New Hebrides</t>
  </si>
  <si>
    <t>ODP Leg 133</t>
  </si>
  <si>
    <t>Northeast Australian Margin</t>
  </si>
  <si>
    <t>ODP Leg 150</t>
  </si>
  <si>
    <t>New Jersey Sea-Level Transect</t>
  </si>
  <si>
    <t>PHOXY 12</t>
  </si>
  <si>
    <t>ODP Leg 117</t>
  </si>
  <si>
    <t>ODP Leg 166</t>
  </si>
  <si>
    <t>Bahamas Transect</t>
  </si>
  <si>
    <t>C0004</t>
  </si>
  <si>
    <t>ODP Leg 168</t>
  </si>
  <si>
    <t>U1419</t>
  </si>
  <si>
    <t>IODP Leg 341</t>
  </si>
  <si>
    <t>Southern Alaska Margin</t>
  </si>
  <si>
    <t>U1320</t>
  </si>
  <si>
    <t>U1385</t>
  </si>
  <si>
    <t>U1422</t>
  </si>
  <si>
    <t>IODP Leg 346</t>
  </si>
  <si>
    <t>Asian Monsoon</t>
  </si>
  <si>
    <t>U1322</t>
  </si>
  <si>
    <t>U1324</t>
  </si>
  <si>
    <t>U1354</t>
  </si>
  <si>
    <t>C0006</t>
  </si>
  <si>
    <t>ODP Leg 177</t>
  </si>
  <si>
    <t>Southern Ocean Paleoceanography</t>
  </si>
  <si>
    <t>U1421</t>
  </si>
  <si>
    <t>U1351</t>
  </si>
  <si>
    <t>U1305</t>
  </si>
  <si>
    <t>IODP Leg 303</t>
  </si>
  <si>
    <t>North Atlantic Climate 1</t>
  </si>
  <si>
    <t>ODP Leg 149</t>
  </si>
  <si>
    <t>Iberia Abyssal Plain</t>
  </si>
  <si>
    <t>U1307</t>
  </si>
  <si>
    <t>ODP Leg 157</t>
  </si>
  <si>
    <t>Gran Canaria and Madeira Abyssal Plain</t>
  </si>
  <si>
    <t>ODP Leg 189</t>
  </si>
  <si>
    <t>The Tasmanian Gateway between Australia and Antarctica–Paleoclimate and Paleoceanography</t>
  </si>
  <si>
    <t>C0014</t>
  </si>
  <si>
    <t>IODP Leg 331</t>
  </si>
  <si>
    <t>Deep Hot Biosphere</t>
  </si>
  <si>
    <t>ODP Leg 110</t>
  </si>
  <si>
    <t>ODP Leg 188</t>
  </si>
  <si>
    <t>Prydz Bay-Cooperation Sea, Antarctica</t>
  </si>
  <si>
    <t>ODP Leg 152</t>
  </si>
  <si>
    <t>ODP Leg 180</t>
  </si>
  <si>
    <t>Woodlark Basin, Papua New Guinea</t>
  </si>
  <si>
    <t>ODP Leg 124</t>
  </si>
  <si>
    <t>Celebes and Sulu Seas</t>
  </si>
  <si>
    <t>U1418</t>
  </si>
  <si>
    <t>ODP Leg 122</t>
  </si>
  <si>
    <t>U1398</t>
  </si>
  <si>
    <t>IODP Leg 340</t>
  </si>
  <si>
    <t>Lesser Antilles Volcanism and Landslides</t>
  </si>
  <si>
    <t>ODP Leg 159</t>
  </si>
  <si>
    <t>Côte D'Ivoire-Ghana Transform Margin</t>
  </si>
  <si>
    <t>U1306</t>
  </si>
  <si>
    <t>ODP Leg 151</t>
  </si>
  <si>
    <t>North Atlantic-Arctic Gateways I</t>
  </si>
  <si>
    <t>ODP Leg 207</t>
  </si>
  <si>
    <t>Demerara Rise: Equatorial Cretaceous and Paleogene Paleoceanographic Transect, Western Atlantic</t>
  </si>
  <si>
    <t>C0012</t>
  </si>
  <si>
    <t>U1301</t>
  </si>
  <si>
    <t>IDOP Leg 301</t>
  </si>
  <si>
    <t>Juan de Fuca Hydrogeology</t>
  </si>
  <si>
    <t>ODP Leg 113</t>
  </si>
  <si>
    <t>Weddell Sea, Antarctica</t>
  </si>
  <si>
    <t>U1399</t>
  </si>
  <si>
    <t>ODP Leg 125</t>
  </si>
  <si>
    <t>Bonin/Mariana Region</t>
  </si>
  <si>
    <t>U1302</t>
  </si>
  <si>
    <t>ODP Leg 105</t>
  </si>
  <si>
    <t>Baffin Bay and Labrador Sea</t>
  </si>
  <si>
    <t>U1316</t>
  </si>
  <si>
    <t>IODP Leg 307</t>
  </si>
  <si>
    <t xml:space="preserve">Porcupine Basin Carbonate Mounds </t>
  </si>
  <si>
    <t>M0002A</t>
  </si>
  <si>
    <t>IODP Leg 302</t>
  </si>
  <si>
    <t>Arctic Coring Expedition, ACEX</t>
  </si>
  <si>
    <t>U1317</t>
  </si>
  <si>
    <t>U1304</t>
  </si>
  <si>
    <t>ODP Leg 119</t>
  </si>
  <si>
    <t>Kerguelen Plateau and Prydz Bay</t>
  </si>
  <si>
    <t>ODP Leg 171B</t>
  </si>
  <si>
    <t>Blake Nose Paleoceanographic Transect</t>
  </si>
  <si>
    <t>ODP Leg 154</t>
  </si>
  <si>
    <t>K141</t>
  </si>
  <si>
    <t>39/TGC-6</t>
  </si>
  <si>
    <t>M52/1 MARGASCH</t>
  </si>
  <si>
    <t>OMEGA INGGAS</t>
  </si>
  <si>
    <t>VI84-839</t>
  </si>
  <si>
    <t>RV Vitayaz</t>
  </si>
  <si>
    <t>VI84-852</t>
  </si>
  <si>
    <t>T147-E</t>
  </si>
  <si>
    <t>RV Trident</t>
  </si>
  <si>
    <t>STENCH-2</t>
  </si>
  <si>
    <t>T147-W</t>
  </si>
  <si>
    <t>226840-GC</t>
  </si>
  <si>
    <t>GT04-322GC</t>
  </si>
  <si>
    <t>GT03-47VC</t>
  </si>
  <si>
    <t>GT04-291GC</t>
  </si>
  <si>
    <t>GT04-314GC</t>
  </si>
  <si>
    <t>GT04-371GC</t>
  </si>
  <si>
    <t>GT04-387GC</t>
  </si>
  <si>
    <t>GT04-388GC</t>
  </si>
  <si>
    <t>HN05S-900GC</t>
  </si>
  <si>
    <t>HN05S-902GC</t>
  </si>
  <si>
    <t>HN05S-904GC</t>
  </si>
  <si>
    <t>HN05S-906GC</t>
  </si>
  <si>
    <t>12A</t>
  </si>
  <si>
    <t>MRS-DV5-PC01</t>
  </si>
  <si>
    <t>MARSITE</t>
  </si>
  <si>
    <t>RV Pourquoi Pas</t>
  </si>
  <si>
    <t>Push core</t>
  </si>
  <si>
    <t>ODP Leg 139</t>
  </si>
  <si>
    <t>ODP Leg 185</t>
  </si>
  <si>
    <t>ODP Leg 191</t>
  </si>
  <si>
    <t>West Pacific ION Project/ Hammer Drill Engineering</t>
  </si>
  <si>
    <t>ODP Leg 194</t>
  </si>
  <si>
    <t>Sea Level Magnitudes Recorded by Continental Margin Sequences on the Marion Plateau, Northeast Australia</t>
  </si>
  <si>
    <t>ODP Leg 198</t>
  </si>
  <si>
    <t>Extreme Warmth in the Cretaceous and Paleogene: a Depth Transect on Shatsky Rise, Central Pacific</t>
  </si>
  <si>
    <t>ODP Leg 199</t>
  </si>
  <si>
    <t>Paleogene Equatorial Transect (Pacific Ocean)</t>
  </si>
  <si>
    <t>ODP Leg 206</t>
  </si>
  <si>
    <t>An In Situ Section of Upper Oceanic Crust Formed by Superfast Seafloor Spreading</t>
  </si>
  <si>
    <t>ODP Leg 208</t>
  </si>
  <si>
    <t>Early Cenozoic Extreme Climates: The Walvis Ridge Transect</t>
  </si>
  <si>
    <t>ODP Leg 303</t>
  </si>
  <si>
    <t>ODP Leg 306</t>
  </si>
  <si>
    <t>North Atlantic Climate 2</t>
  </si>
  <si>
    <t>ODP Leg 307</t>
  </si>
  <si>
    <t>ODP Leg 143</t>
  </si>
  <si>
    <t>Northwest Pacific Atolls and Guyots</t>
  </si>
  <si>
    <t>ODP Leg 144</t>
  </si>
  <si>
    <t>ODP Leg 145</t>
  </si>
  <si>
    <t>North Pacific Transect</t>
  </si>
  <si>
    <t>ODP Leg 165</t>
  </si>
  <si>
    <t>Caribbean Ocean History</t>
  </si>
  <si>
    <t>ODP Leg 174B</t>
  </si>
  <si>
    <t>CORK Hole 395A (N Atlantic Ocean)</t>
  </si>
  <si>
    <t>ODP Leg 101</t>
  </si>
  <si>
    <t>Bahamas</t>
  </si>
  <si>
    <t>ODP Leg 103</t>
  </si>
  <si>
    <t>ODP Leg 104</t>
  </si>
  <si>
    <t>ODP Leg 108</t>
  </si>
  <si>
    <t>Eastern Tropical Atlantic</t>
  </si>
  <si>
    <t>ODP Leg 111</t>
  </si>
  <si>
    <t>Costa Rica Rift</t>
  </si>
  <si>
    <t>ODP Leg 114</t>
  </si>
  <si>
    <t>Subantarctic South Atlantic</t>
  </si>
  <si>
    <t>ODP Leg 115</t>
  </si>
  <si>
    <t>Mascarene Plateau</t>
  </si>
  <si>
    <t>ODP Leg 120</t>
  </si>
  <si>
    <t>ODP Leg 121</t>
  </si>
  <si>
    <t>Broken Ridge and Ninetyeast Ridge</t>
  </si>
  <si>
    <t>ODP Leg 123</t>
  </si>
  <si>
    <t>Argo Abyssal Plain and Exmouth Plateau</t>
  </si>
  <si>
    <t>ODP Leg 126</t>
  </si>
  <si>
    <t>Izu-Bonin Arc-Trench System</t>
  </si>
  <si>
    <t>ODP Leg 130</t>
  </si>
  <si>
    <t>ODP Leg 135</t>
  </si>
  <si>
    <t>ODP Leg 136</t>
  </si>
  <si>
    <t>ODP Leg 138</t>
  </si>
  <si>
    <t>Region  (water depth (m))</t>
  </si>
  <si>
    <t>Egger et al., (2018)</t>
  </si>
  <si>
    <t>Fcarb = 20%</t>
  </si>
  <si>
    <t>FSOM = 5%</t>
  </si>
  <si>
    <t>FDIC out =75%</t>
  </si>
  <si>
    <r>
      <t>SO</t>
    </r>
    <r>
      <rPr>
        <b/>
        <vertAlign val="subscript"/>
        <sz val="11"/>
        <color theme="1"/>
        <rFont val="Calibri"/>
        <family val="2"/>
        <scheme val="minor"/>
      </rPr>
      <t>4</t>
    </r>
    <r>
      <rPr>
        <b/>
        <vertAlign val="superscript"/>
        <sz val="11"/>
        <color theme="1"/>
        <rFont val="Calibri"/>
        <family val="2"/>
        <scheme val="minor"/>
      </rPr>
      <t>2-</t>
    </r>
    <r>
      <rPr>
        <b/>
        <sz val="11"/>
        <color theme="1"/>
        <rFont val="Calibri"/>
        <family val="2"/>
        <scheme val="minor"/>
      </rPr>
      <t xml:space="preserve"> flux               (Tmol yr</t>
    </r>
    <r>
      <rPr>
        <b/>
        <vertAlign val="superscript"/>
        <sz val="11"/>
        <color theme="1"/>
        <rFont val="Calibri"/>
        <family val="2"/>
        <scheme val="minor"/>
      </rPr>
      <t>-1</t>
    </r>
    <r>
      <rPr>
        <b/>
        <sz val="11"/>
        <color theme="1"/>
        <rFont val="Calibri"/>
        <family val="2"/>
        <scheme val="minor"/>
      </rPr>
      <t>)</t>
    </r>
  </si>
  <si>
    <r>
      <t>DIC sequesterd via Carbonates                     (Tmol yr</t>
    </r>
    <r>
      <rPr>
        <b/>
        <vertAlign val="superscript"/>
        <sz val="11"/>
        <color theme="1"/>
        <rFont val="Calibri"/>
        <family val="2"/>
        <scheme val="minor"/>
      </rPr>
      <t>-1</t>
    </r>
    <r>
      <rPr>
        <b/>
        <sz val="11"/>
        <color theme="1"/>
        <rFont val="Calibri"/>
        <family val="2"/>
        <scheme val="minor"/>
      </rPr>
      <t>)</t>
    </r>
  </si>
  <si>
    <r>
      <t>DIC sequesterd via SOM                        (Tmol yr</t>
    </r>
    <r>
      <rPr>
        <b/>
        <vertAlign val="superscript"/>
        <sz val="11"/>
        <color theme="1"/>
        <rFont val="Calibri"/>
        <family val="2"/>
        <scheme val="minor"/>
      </rPr>
      <t>-1</t>
    </r>
    <r>
      <rPr>
        <b/>
        <sz val="11"/>
        <color theme="1"/>
        <rFont val="Calibri"/>
        <family val="2"/>
        <scheme val="minor"/>
      </rPr>
      <t>)</t>
    </r>
  </si>
  <si>
    <r>
      <t>DIC Out                             (Tmol yr</t>
    </r>
    <r>
      <rPr>
        <b/>
        <vertAlign val="superscript"/>
        <sz val="11"/>
        <color theme="1"/>
        <rFont val="Calibri"/>
        <family val="2"/>
        <scheme val="minor"/>
      </rPr>
      <t>-1</t>
    </r>
    <r>
      <rPr>
        <b/>
        <sz val="11"/>
        <color theme="1"/>
        <rFont val="Calibri"/>
        <family val="2"/>
        <scheme val="minor"/>
      </rPr>
      <t>)</t>
    </r>
  </si>
  <si>
    <r>
      <t>CH</t>
    </r>
    <r>
      <rPr>
        <b/>
        <vertAlign val="subscript"/>
        <sz val="11"/>
        <color theme="1"/>
        <rFont val="Calibri"/>
        <family val="2"/>
        <scheme val="minor"/>
      </rPr>
      <t>4</t>
    </r>
    <r>
      <rPr>
        <b/>
        <sz val="11"/>
        <color theme="1"/>
        <rFont val="Calibri"/>
        <family val="2"/>
        <scheme val="minor"/>
      </rPr>
      <t xml:space="preserve"> flux                (Tmol yr</t>
    </r>
    <r>
      <rPr>
        <b/>
        <vertAlign val="superscript"/>
        <sz val="11"/>
        <color theme="1"/>
        <rFont val="Calibri"/>
        <family val="2"/>
        <scheme val="minor"/>
      </rPr>
      <t>-1</t>
    </r>
    <r>
      <rPr>
        <b/>
        <sz val="11"/>
        <color theme="1"/>
        <rFont val="Calibri"/>
        <family val="2"/>
        <scheme val="minor"/>
      </rPr>
      <t>)</t>
    </r>
  </si>
  <si>
    <r>
      <t>DIC Via AOM                     (Tmol yr</t>
    </r>
    <r>
      <rPr>
        <b/>
        <vertAlign val="superscript"/>
        <sz val="11"/>
        <color theme="1"/>
        <rFont val="Calibri"/>
        <family val="2"/>
        <scheme val="minor"/>
      </rPr>
      <t>-1</t>
    </r>
    <r>
      <rPr>
        <b/>
        <sz val="11"/>
        <color theme="1"/>
        <rFont val="Calibri"/>
        <family val="2"/>
        <scheme val="minor"/>
      </rPr>
      <t>)</t>
    </r>
  </si>
  <si>
    <r>
      <t>DIC via OSR  (Tmol yr</t>
    </r>
    <r>
      <rPr>
        <b/>
        <vertAlign val="superscript"/>
        <sz val="11"/>
        <color theme="1"/>
        <rFont val="Calibri"/>
        <family val="2"/>
        <scheme val="minor"/>
      </rPr>
      <t>-1</t>
    </r>
    <r>
      <rPr>
        <b/>
        <sz val="11"/>
        <color theme="1"/>
        <rFont val="Calibri"/>
        <family val="2"/>
        <scheme val="minor"/>
      </rPr>
      <t>)</t>
    </r>
  </si>
  <si>
    <r>
      <t>DIC from deep sediments          (Tmol yr-</t>
    </r>
    <r>
      <rPr>
        <b/>
        <vertAlign val="superscript"/>
        <sz val="11"/>
        <color theme="1"/>
        <rFont val="Calibri"/>
        <family val="2"/>
        <scheme val="minor"/>
      </rPr>
      <t>1</t>
    </r>
    <r>
      <rPr>
        <b/>
        <sz val="11"/>
        <color theme="1"/>
        <rFont val="Calibri"/>
        <family val="2"/>
        <scheme val="minor"/>
      </rPr>
      <t>)</t>
    </r>
  </si>
  <si>
    <r>
      <t>Total DIC at SMTZ                     (Tmol yr</t>
    </r>
    <r>
      <rPr>
        <b/>
        <vertAlign val="superscript"/>
        <sz val="11"/>
        <color theme="1"/>
        <rFont val="Calibri"/>
        <family val="2"/>
        <scheme val="minor"/>
      </rPr>
      <t>-1</t>
    </r>
    <r>
      <rPr>
        <b/>
        <sz val="11"/>
        <color theme="1"/>
        <rFont val="Calibri"/>
        <family val="2"/>
        <scheme val="minor"/>
      </rPr>
      <t>)</t>
    </r>
  </si>
  <si>
    <t>Inner shelf (10–50)</t>
  </si>
  <si>
    <t>0-2</t>
  </si>
  <si>
    <r>
      <t>DIC sequestered via SOM                        (Tmol yr</t>
    </r>
    <r>
      <rPr>
        <b/>
        <vertAlign val="superscript"/>
        <sz val="11"/>
        <color theme="1"/>
        <rFont val="Calibri"/>
        <family val="2"/>
        <scheme val="minor"/>
      </rPr>
      <t>-1</t>
    </r>
    <r>
      <rPr>
        <b/>
        <sz val="11"/>
        <color theme="1"/>
        <rFont val="Calibri"/>
        <family val="2"/>
        <scheme val="minor"/>
      </rPr>
      <t>)</t>
    </r>
  </si>
  <si>
    <r>
      <t>DIC sequestered via Carbonates                     (Tmol yr</t>
    </r>
    <r>
      <rPr>
        <b/>
        <vertAlign val="superscript"/>
        <sz val="11"/>
        <color theme="1"/>
        <rFont val="Calibri"/>
        <family val="2"/>
        <scheme val="minor"/>
      </rPr>
      <t>-1</t>
    </r>
    <r>
      <rPr>
        <b/>
        <sz val="11"/>
        <color theme="1"/>
        <rFont val="Calibri"/>
        <family val="2"/>
        <scheme val="minor"/>
      </rPr>
      <t>)</t>
    </r>
  </si>
  <si>
    <r>
      <t>SO</t>
    </r>
    <r>
      <rPr>
        <b/>
        <i/>
        <vertAlign val="subscript"/>
        <sz val="11"/>
        <color theme="9" tint="-0.249977111117893"/>
        <rFont val="Times New Roman"/>
        <family val="1"/>
      </rPr>
      <t>4</t>
    </r>
    <r>
      <rPr>
        <b/>
        <i/>
        <vertAlign val="superscript"/>
        <sz val="11"/>
        <color theme="9" tint="-0.249977111117893"/>
        <rFont val="Times New Roman"/>
        <family val="1"/>
      </rPr>
      <t>2</t>
    </r>
    <r>
      <rPr>
        <b/>
        <i/>
        <sz val="11"/>
        <color theme="9" tint="-0.249977111117893"/>
        <rFont val="Times New Roman"/>
        <family val="1"/>
      </rPr>
      <t>: DIC</t>
    </r>
  </si>
  <si>
    <t>Fdeep DIC = 50%</t>
  </si>
  <si>
    <t>0.1—0.5</t>
  </si>
  <si>
    <t>0.1—0.2</t>
  </si>
  <si>
    <t>0.01—0.05</t>
  </si>
  <si>
    <t>0.02—0.3</t>
  </si>
  <si>
    <t>0.2—0.8</t>
  </si>
  <si>
    <t>0.02—0.07</t>
  </si>
  <si>
    <t>0.01—0.2</t>
  </si>
  <si>
    <t>0.001—0.02</t>
  </si>
  <si>
    <t>0.2—1.2</t>
  </si>
  <si>
    <t>0.01—0.1</t>
  </si>
  <si>
    <t>Of DIC at SMTZ</t>
  </si>
  <si>
    <r>
      <t>of CH</t>
    </r>
    <r>
      <rPr>
        <vertAlign val="subscript"/>
        <sz val="11"/>
        <color theme="1"/>
        <rFont val="Calibri"/>
        <family val="2"/>
        <scheme val="minor"/>
      </rPr>
      <t>4</t>
    </r>
    <r>
      <rPr>
        <sz val="11"/>
        <color theme="1"/>
        <rFont val="Calibri"/>
        <family val="2"/>
        <scheme val="minor"/>
      </rPr>
      <t xml:space="preserve"> flux</t>
    </r>
  </si>
  <si>
    <t>DIC via AOM</t>
  </si>
  <si>
    <t>DIC via OSR</t>
  </si>
  <si>
    <t>DIC via deep flux</t>
  </si>
  <si>
    <t>Net DIC at SMTZ</t>
  </si>
  <si>
    <t>TA/DIC of</t>
  </si>
  <si>
    <t>Setting</t>
  </si>
  <si>
    <r>
      <t>MAX TA/DIC Setting</t>
    </r>
    <r>
      <rPr>
        <vertAlign val="superscript"/>
        <sz val="16"/>
        <color theme="1"/>
        <rFont val="Calibri"/>
        <family val="2"/>
        <scheme val="minor"/>
      </rPr>
      <t>*</t>
    </r>
  </si>
  <si>
    <r>
      <t>MIN TA/DIC Setting</t>
    </r>
    <r>
      <rPr>
        <vertAlign val="superscript"/>
        <sz val="16"/>
        <color theme="1"/>
        <rFont val="Calibri"/>
        <family val="2"/>
        <scheme val="minor"/>
      </rPr>
      <t>#</t>
    </r>
  </si>
  <si>
    <r>
      <t>DIC Input (Tmol yr</t>
    </r>
    <r>
      <rPr>
        <vertAlign val="superscript"/>
        <sz val="11"/>
        <color theme="1"/>
        <rFont val="Calibri"/>
        <family val="2"/>
        <scheme val="minor"/>
      </rPr>
      <t>-1</t>
    </r>
    <r>
      <rPr>
        <sz val="11"/>
        <color theme="1"/>
        <rFont val="Calibri"/>
        <family val="2"/>
        <scheme val="minor"/>
      </rPr>
      <t>)</t>
    </r>
  </si>
  <si>
    <r>
      <t>Total DIC entering SMTZ (Tmol yr</t>
    </r>
    <r>
      <rPr>
        <vertAlign val="superscript"/>
        <sz val="11"/>
        <color theme="1"/>
        <rFont val="Calibri"/>
        <family val="2"/>
        <scheme val="minor"/>
      </rPr>
      <t>-1</t>
    </r>
    <r>
      <rPr>
        <sz val="11"/>
        <color theme="1"/>
        <rFont val="Calibri"/>
        <family val="2"/>
        <scheme val="minor"/>
      </rPr>
      <t>)</t>
    </r>
  </si>
  <si>
    <r>
      <t>Average TA/DIC Setting</t>
    </r>
    <r>
      <rPr>
        <vertAlign val="superscript"/>
        <sz val="11"/>
        <color theme="1"/>
        <rFont val="Calibri"/>
        <family val="2"/>
        <scheme val="minor"/>
      </rPr>
      <t>§</t>
    </r>
  </si>
  <si>
    <r>
      <rPr>
        <vertAlign val="superscript"/>
        <sz val="11"/>
        <color theme="1"/>
        <rFont val="Calibri"/>
        <family val="2"/>
        <scheme val="minor"/>
      </rPr>
      <t>¶</t>
    </r>
    <r>
      <rPr>
        <sz val="11"/>
        <color theme="1"/>
        <rFont val="Calibri"/>
        <family val="2"/>
        <scheme val="minor"/>
      </rPr>
      <t>TA/DIC(DIC-Out) = 2(*%AOM-DIC)+ 1(*%OSR-DIC) + 1(*%Deep-DIC) – 2 (Fcarb)</t>
    </r>
  </si>
  <si>
    <r>
      <t>DIC outflux with F</t>
    </r>
    <r>
      <rPr>
        <vertAlign val="subscript"/>
        <sz val="11"/>
        <color theme="1"/>
        <rFont val="Calibri"/>
        <family val="2"/>
        <scheme val="minor"/>
      </rPr>
      <t>carb</t>
    </r>
    <r>
      <rPr>
        <vertAlign val="superscript"/>
        <sz val="11"/>
        <color theme="1"/>
        <rFont val="Calibri"/>
        <family val="2"/>
        <scheme val="minor"/>
      </rPr>
      <t>¶</t>
    </r>
  </si>
  <si>
    <r>
      <t>DIC Via AOM</t>
    </r>
    <r>
      <rPr>
        <b/>
        <vertAlign val="superscript"/>
        <sz val="11"/>
        <color theme="1"/>
        <rFont val="Calibri"/>
        <family val="2"/>
        <scheme val="minor"/>
      </rPr>
      <t>¶</t>
    </r>
    <r>
      <rPr>
        <b/>
        <sz val="11"/>
        <color theme="1"/>
        <rFont val="Calibri"/>
        <family val="2"/>
        <scheme val="minor"/>
      </rPr>
      <t xml:space="preserve">                     (Tmol yr</t>
    </r>
    <r>
      <rPr>
        <b/>
        <vertAlign val="superscript"/>
        <sz val="11"/>
        <color theme="1"/>
        <rFont val="Calibri"/>
        <family val="2"/>
        <scheme val="minor"/>
      </rPr>
      <t>-1</t>
    </r>
    <r>
      <rPr>
        <b/>
        <sz val="11"/>
        <color theme="1"/>
        <rFont val="Calibri"/>
        <family val="2"/>
        <scheme val="minor"/>
      </rPr>
      <t>)</t>
    </r>
  </si>
  <si>
    <r>
      <t>DIC from deep sediments</t>
    </r>
    <r>
      <rPr>
        <b/>
        <vertAlign val="superscript"/>
        <sz val="11"/>
        <color theme="1"/>
        <rFont val="Calibri"/>
        <family val="2"/>
        <scheme val="minor"/>
      </rPr>
      <t>#</t>
    </r>
    <r>
      <rPr>
        <b/>
        <sz val="11"/>
        <color theme="1"/>
        <rFont val="Calibri"/>
        <family val="2"/>
        <scheme val="minor"/>
      </rPr>
      <t xml:space="preserve">         (Tmol yr-</t>
    </r>
    <r>
      <rPr>
        <b/>
        <vertAlign val="superscript"/>
        <sz val="11"/>
        <color theme="1"/>
        <rFont val="Calibri"/>
        <family val="2"/>
        <scheme val="minor"/>
      </rPr>
      <t>1</t>
    </r>
    <r>
      <rPr>
        <b/>
        <sz val="11"/>
        <color theme="1"/>
        <rFont val="Calibri"/>
        <family val="2"/>
        <scheme val="minor"/>
      </rPr>
      <t>)</t>
    </r>
  </si>
  <si>
    <r>
      <t>DIC via OSR</t>
    </r>
    <r>
      <rPr>
        <b/>
        <vertAlign val="superscript"/>
        <sz val="12"/>
        <color theme="1"/>
        <rFont val="Calibri"/>
        <family val="2"/>
        <scheme val="minor"/>
      </rPr>
      <t>*</t>
    </r>
    <r>
      <rPr>
        <b/>
        <sz val="11"/>
        <color theme="1"/>
        <rFont val="Calibri"/>
        <family val="2"/>
        <scheme val="minor"/>
      </rPr>
      <t xml:space="preserve"> (Tmol yr</t>
    </r>
    <r>
      <rPr>
        <b/>
        <vertAlign val="superscript"/>
        <sz val="11"/>
        <color theme="1"/>
        <rFont val="Calibri"/>
        <family val="2"/>
        <scheme val="minor"/>
      </rPr>
      <t>-1</t>
    </r>
    <r>
      <rPr>
        <b/>
        <sz val="11"/>
        <color theme="1"/>
        <rFont val="Calibri"/>
        <family val="2"/>
        <scheme val="minor"/>
      </rPr>
      <t>)</t>
    </r>
  </si>
  <si>
    <t>Wallmann et al., (2012)</t>
  </si>
  <si>
    <t>2-27</t>
  </si>
  <si>
    <t>1-19</t>
  </si>
  <si>
    <t>1-15</t>
  </si>
  <si>
    <t>2-33</t>
  </si>
  <si>
    <r>
      <t>SO</t>
    </r>
    <r>
      <rPr>
        <b/>
        <vertAlign val="subscript"/>
        <sz val="11"/>
        <color theme="1"/>
        <rFont val="Calibri"/>
        <family val="2"/>
        <scheme val="minor"/>
      </rPr>
      <t>4</t>
    </r>
    <r>
      <rPr>
        <b/>
        <vertAlign val="superscript"/>
        <sz val="11"/>
        <color theme="1"/>
        <rFont val="Calibri"/>
        <family val="2"/>
        <scheme val="minor"/>
      </rPr>
      <t>2-</t>
    </r>
    <r>
      <rPr>
        <b/>
        <sz val="11"/>
        <color theme="1"/>
        <rFont val="Calibri"/>
        <family val="2"/>
        <scheme val="minor"/>
      </rPr>
      <t xml:space="preserve"> flux</t>
    </r>
    <r>
      <rPr>
        <b/>
        <vertAlign val="superscript"/>
        <sz val="16"/>
        <color theme="1"/>
        <rFont val="Calibri"/>
        <family val="2"/>
        <scheme val="minor"/>
      </rPr>
      <t>*</t>
    </r>
    <r>
      <rPr>
        <b/>
        <sz val="11"/>
        <color theme="1"/>
        <rFont val="Calibri"/>
        <family val="2"/>
        <scheme val="minor"/>
      </rPr>
      <t xml:space="preserve">               (Tmol yr</t>
    </r>
    <r>
      <rPr>
        <b/>
        <vertAlign val="superscript"/>
        <sz val="11"/>
        <color theme="1"/>
        <rFont val="Calibri"/>
        <family val="2"/>
        <scheme val="minor"/>
      </rPr>
      <t>-1</t>
    </r>
    <r>
      <rPr>
        <b/>
        <sz val="11"/>
        <color theme="1"/>
        <rFont val="Calibri"/>
        <family val="2"/>
        <scheme val="minor"/>
      </rPr>
      <t>)</t>
    </r>
  </si>
  <si>
    <r>
      <t>*SO</t>
    </r>
    <r>
      <rPr>
        <vertAlign val="subscript"/>
        <sz val="11"/>
        <color theme="1"/>
        <rFont val="Calibri"/>
        <family val="2"/>
        <scheme val="minor"/>
      </rPr>
      <t>4</t>
    </r>
    <r>
      <rPr>
        <vertAlign val="superscript"/>
        <sz val="11"/>
        <color theme="1"/>
        <rFont val="Calibri"/>
        <family val="2"/>
        <scheme val="minor"/>
      </rPr>
      <t xml:space="preserve">2- </t>
    </r>
    <r>
      <rPr>
        <sz val="11"/>
        <color theme="1"/>
        <rFont val="Calibri"/>
        <family val="2"/>
        <scheme val="minor"/>
      </rPr>
      <t>flux =1.4 * CH</t>
    </r>
    <r>
      <rPr>
        <vertAlign val="subscript"/>
        <sz val="11"/>
        <color theme="1"/>
        <rFont val="Calibri"/>
        <family val="2"/>
        <scheme val="minor"/>
      </rPr>
      <t>4</t>
    </r>
    <r>
      <rPr>
        <sz val="11"/>
        <color theme="1"/>
        <rFont val="Calibri"/>
        <family val="2"/>
        <scheme val="minor"/>
      </rPr>
      <t xml:space="preserve"> flux</t>
    </r>
  </si>
  <si>
    <t>AOM: OSR = 100:0</t>
  </si>
  <si>
    <t>AOM: OSR = 30:70</t>
  </si>
  <si>
    <t>Max DIC Setting</t>
  </si>
  <si>
    <t>Min DIC Setting</t>
  </si>
  <si>
    <t>Max</t>
  </si>
  <si>
    <t>Min</t>
  </si>
  <si>
    <r>
      <t>Fdeep DIC = 20% of the CH</t>
    </r>
    <r>
      <rPr>
        <vertAlign val="subscript"/>
        <sz val="11"/>
        <color theme="1"/>
        <rFont val="Calibri"/>
        <family val="2"/>
        <scheme val="minor"/>
      </rPr>
      <t>4</t>
    </r>
    <r>
      <rPr>
        <sz val="11"/>
        <color theme="1"/>
        <rFont val="Calibri"/>
        <family val="2"/>
        <scheme val="minor"/>
      </rPr>
      <t xml:space="preserve"> flux</t>
    </r>
  </si>
  <si>
    <r>
      <t>Fdeep DIC = 75% of the CH</t>
    </r>
    <r>
      <rPr>
        <vertAlign val="subscript"/>
        <sz val="11"/>
        <color theme="1"/>
        <rFont val="Calibri"/>
        <family val="2"/>
        <scheme val="minor"/>
      </rPr>
      <t>4</t>
    </r>
    <r>
      <rPr>
        <sz val="11"/>
        <color theme="1"/>
        <rFont val="Calibri"/>
        <family val="2"/>
        <scheme val="minor"/>
      </rPr>
      <t xml:space="preserve"> flux</t>
    </r>
  </si>
  <si>
    <t>of the total DIC at SMTZ</t>
  </si>
  <si>
    <r>
      <t>F</t>
    </r>
    <r>
      <rPr>
        <vertAlign val="subscript"/>
        <sz val="11"/>
        <color theme="1"/>
        <rFont val="Calibri"/>
        <family val="2"/>
        <scheme val="minor"/>
      </rPr>
      <t>SOM</t>
    </r>
    <r>
      <rPr>
        <sz val="11"/>
        <color theme="1"/>
        <rFont val="Calibri"/>
        <family val="2"/>
        <scheme val="minor"/>
      </rPr>
      <t xml:space="preserve"> = 1%</t>
    </r>
  </si>
  <si>
    <r>
      <t>F</t>
    </r>
    <r>
      <rPr>
        <vertAlign val="subscript"/>
        <sz val="11"/>
        <color theme="1"/>
        <rFont val="Calibri"/>
        <family val="2"/>
        <scheme val="minor"/>
      </rPr>
      <t>SOM</t>
    </r>
    <r>
      <rPr>
        <sz val="11"/>
        <color theme="1"/>
        <rFont val="Calibri"/>
        <family val="2"/>
        <scheme val="minor"/>
      </rPr>
      <t xml:space="preserve"> = 5%</t>
    </r>
  </si>
  <si>
    <r>
      <t>F</t>
    </r>
    <r>
      <rPr>
        <vertAlign val="subscript"/>
        <sz val="11"/>
        <color theme="1"/>
        <rFont val="Calibri"/>
        <family val="2"/>
        <scheme val="minor"/>
      </rPr>
      <t>carb</t>
    </r>
    <r>
      <rPr>
        <sz val="11"/>
        <color theme="1"/>
        <rFont val="Calibri"/>
        <family val="2"/>
        <scheme val="minor"/>
      </rPr>
      <t xml:space="preserve"> = 10%</t>
    </r>
  </si>
  <si>
    <r>
      <t>F</t>
    </r>
    <r>
      <rPr>
        <vertAlign val="subscript"/>
        <sz val="11"/>
        <color theme="1"/>
        <rFont val="Calibri"/>
        <family val="2"/>
        <scheme val="minor"/>
      </rPr>
      <t>carb</t>
    </r>
    <r>
      <rPr>
        <sz val="11"/>
        <color theme="1"/>
        <rFont val="Calibri"/>
        <family val="2"/>
        <scheme val="minor"/>
      </rPr>
      <t xml:space="preserve"> = 35%</t>
    </r>
  </si>
  <si>
    <r>
      <t>F</t>
    </r>
    <r>
      <rPr>
        <vertAlign val="subscript"/>
        <sz val="11"/>
        <color theme="1"/>
        <rFont val="Calibri"/>
        <family val="2"/>
        <scheme val="minor"/>
      </rPr>
      <t>SOM</t>
    </r>
    <r>
      <rPr>
        <sz val="11"/>
        <color theme="1"/>
        <rFont val="Calibri"/>
        <family val="2"/>
        <scheme val="minor"/>
      </rPr>
      <t xml:space="preserve"> = 10%</t>
    </r>
  </si>
  <si>
    <r>
      <t>F</t>
    </r>
    <r>
      <rPr>
        <vertAlign val="subscript"/>
        <sz val="11"/>
        <color theme="1"/>
        <rFont val="Calibri"/>
        <family val="2"/>
        <scheme val="minor"/>
      </rPr>
      <t>DIC out</t>
    </r>
    <r>
      <rPr>
        <sz val="11"/>
        <color theme="1"/>
        <rFont val="Calibri"/>
        <family val="2"/>
        <scheme val="minor"/>
      </rPr>
      <t xml:space="preserve"> =90%</t>
    </r>
  </si>
  <si>
    <t>AOM: OSR = 70:30 (Average Setting)</t>
  </si>
  <si>
    <r>
      <t>AOM:OSR = 30:70—100:0 for the 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flux consumption</t>
    </r>
  </si>
  <si>
    <r>
      <t>AOM:OSR = 30:70 for the 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flux consumption</t>
    </r>
  </si>
  <si>
    <r>
      <t>AOM:OSR = 100:0 for the 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flux consumption</t>
    </r>
  </si>
  <si>
    <r>
      <t>AOM:OSR = 70:30 for the 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flux consumption</t>
    </r>
  </si>
  <si>
    <t>0.3—1</t>
  </si>
  <si>
    <t>0.03—0.1</t>
  </si>
  <si>
    <t>1.6—5.3</t>
  </si>
  <si>
    <t>0.5—1.6</t>
  </si>
  <si>
    <t>0.5—1.7</t>
  </si>
  <si>
    <t>0—2.24</t>
  </si>
  <si>
    <t>0—2.38</t>
  </si>
  <si>
    <t>0—1.4</t>
  </si>
  <si>
    <t>0—1.12</t>
  </si>
  <si>
    <t>0—0.098</t>
  </si>
  <si>
    <t>0—0.14</t>
  </si>
  <si>
    <t>0—7.4</t>
  </si>
  <si>
    <t>0.1—1.2</t>
  </si>
  <si>
    <t>0.1—1.3</t>
  </si>
  <si>
    <t>0.06—0.8</t>
  </si>
  <si>
    <t>0.05—0.6</t>
  </si>
  <si>
    <t>0.004—0.1</t>
  </si>
  <si>
    <t>0.3—4.0</t>
  </si>
  <si>
    <r>
      <t>F</t>
    </r>
    <r>
      <rPr>
        <vertAlign val="subscript"/>
        <sz val="11"/>
        <color theme="1"/>
        <rFont val="Calibri"/>
        <family val="2"/>
        <scheme val="minor"/>
      </rPr>
      <t>DIC-deep</t>
    </r>
    <r>
      <rPr>
        <sz val="11"/>
        <color theme="1"/>
        <rFont val="Calibri"/>
        <family val="2"/>
        <scheme val="minor"/>
      </rPr>
      <t xml:space="preserve"> = 20—75% of the CH</t>
    </r>
    <r>
      <rPr>
        <vertAlign val="subscript"/>
        <sz val="11"/>
        <color theme="1"/>
        <rFont val="Calibri"/>
        <family val="2"/>
        <scheme val="minor"/>
      </rPr>
      <t>4</t>
    </r>
    <r>
      <rPr>
        <sz val="11"/>
        <color theme="1"/>
        <rFont val="Calibri"/>
        <family val="2"/>
        <scheme val="minor"/>
      </rPr>
      <t xml:space="preserve"> flux</t>
    </r>
  </si>
  <si>
    <t>Extended Range</t>
  </si>
  <si>
    <r>
      <t>F</t>
    </r>
    <r>
      <rPr>
        <vertAlign val="subscript"/>
        <sz val="11"/>
        <color theme="1"/>
        <rFont val="Calibri"/>
        <family val="2"/>
        <scheme val="minor"/>
      </rPr>
      <t>DIC-deep</t>
    </r>
    <r>
      <rPr>
        <sz val="11"/>
        <color theme="1"/>
        <rFont val="Calibri"/>
        <family val="2"/>
        <scheme val="minor"/>
      </rPr>
      <t xml:space="preserve"> = 50% of the CH</t>
    </r>
    <r>
      <rPr>
        <vertAlign val="subscript"/>
        <sz val="11"/>
        <color theme="1"/>
        <rFont val="Calibri"/>
        <family val="2"/>
        <scheme val="minor"/>
      </rPr>
      <t>4</t>
    </r>
    <r>
      <rPr>
        <sz val="11"/>
        <color theme="1"/>
        <rFont val="Calibri"/>
        <family val="2"/>
        <scheme val="minor"/>
      </rPr>
      <t xml:space="preserve"> flux</t>
    </r>
  </si>
  <si>
    <t>Fcarb =  20%</t>
  </si>
  <si>
    <r>
      <t>F</t>
    </r>
    <r>
      <rPr>
        <vertAlign val="subscript"/>
        <sz val="11"/>
        <color theme="1"/>
        <rFont val="Calibri"/>
        <family val="2"/>
        <scheme val="minor"/>
      </rPr>
      <t>DIC-out</t>
    </r>
    <r>
      <rPr>
        <sz val="11"/>
        <color theme="1"/>
        <rFont val="Calibri"/>
        <family val="2"/>
        <scheme val="minor"/>
      </rPr>
      <t xml:space="preserve"> = 75%</t>
    </r>
  </si>
  <si>
    <r>
      <t>F</t>
    </r>
    <r>
      <rPr>
        <vertAlign val="subscript"/>
        <sz val="11"/>
        <color theme="1"/>
        <rFont val="Calibri"/>
        <family val="2"/>
        <scheme val="minor"/>
      </rPr>
      <t xml:space="preserve">carb </t>
    </r>
    <r>
      <rPr>
        <sz val="11"/>
        <color theme="1"/>
        <rFont val="Calibri"/>
        <family val="2"/>
        <scheme val="minor"/>
      </rPr>
      <t>=  20%</t>
    </r>
  </si>
  <si>
    <r>
      <t>¶</t>
    </r>
    <r>
      <rPr>
        <sz val="11"/>
        <color rgb="FF000000"/>
        <rFont val="Calibri"/>
        <family val="2"/>
        <scheme val="minor"/>
      </rPr>
      <t>DIC via AOM = CH</t>
    </r>
    <r>
      <rPr>
        <vertAlign val="subscript"/>
        <sz val="11"/>
        <color rgb="FF000000"/>
        <rFont val="Calibri"/>
        <family val="2"/>
        <scheme val="minor"/>
      </rPr>
      <t>4</t>
    </r>
    <r>
      <rPr>
        <sz val="11"/>
        <color rgb="FF000000"/>
        <rFont val="Calibri"/>
        <family val="2"/>
        <scheme val="minor"/>
      </rPr>
      <t xml:space="preserve"> flux (quantitative methane consumption)</t>
    </r>
  </si>
  <si>
    <r>
      <t>*</t>
    </r>
    <r>
      <rPr>
        <sz val="11"/>
        <color rgb="FF000000"/>
        <rFont val="Calibri"/>
        <family val="2"/>
        <scheme val="minor"/>
      </rPr>
      <t>DIC via OSR = 2 * (SO</t>
    </r>
    <r>
      <rPr>
        <vertAlign val="subscript"/>
        <sz val="11"/>
        <color rgb="FF000000"/>
        <rFont val="Calibri"/>
        <family val="2"/>
        <scheme val="minor"/>
      </rPr>
      <t>4</t>
    </r>
    <r>
      <rPr>
        <vertAlign val="superscript"/>
        <sz val="11"/>
        <color rgb="FF000000"/>
        <rFont val="Calibri"/>
        <family val="2"/>
        <scheme val="minor"/>
      </rPr>
      <t>2-</t>
    </r>
    <r>
      <rPr>
        <sz val="11"/>
        <color rgb="FF000000"/>
        <rFont val="Calibri"/>
        <family val="2"/>
        <scheme val="minor"/>
      </rPr>
      <t xml:space="preserve"> flux - CH</t>
    </r>
    <r>
      <rPr>
        <vertAlign val="subscript"/>
        <sz val="11"/>
        <color rgb="FF000000"/>
        <rFont val="Calibri"/>
        <family val="2"/>
        <scheme val="minor"/>
      </rPr>
      <t>4</t>
    </r>
    <r>
      <rPr>
        <sz val="11"/>
        <color rgb="FF000000"/>
        <rFont val="Calibri"/>
        <family val="2"/>
        <scheme val="minor"/>
      </rPr>
      <t xml:space="preserve"> flux)</t>
    </r>
  </si>
  <si>
    <r>
      <t>#</t>
    </r>
    <r>
      <rPr>
        <sz val="11"/>
        <color rgb="FF000000"/>
        <rFont val="Calibri"/>
        <family val="2"/>
        <scheme val="minor"/>
      </rPr>
      <t>DIC from deep sediments = 0.5*CH</t>
    </r>
    <r>
      <rPr>
        <vertAlign val="subscript"/>
        <sz val="11"/>
        <color rgb="FF000000"/>
        <rFont val="Calibri"/>
        <family val="2"/>
        <scheme val="minor"/>
      </rPr>
      <t>4</t>
    </r>
    <r>
      <rPr>
        <sz val="11"/>
        <color rgb="FF000000"/>
        <rFont val="Calibri"/>
        <family val="2"/>
        <scheme val="minor"/>
      </rPr>
      <t xml:space="preserve"> flux</t>
    </r>
  </si>
  <si>
    <r>
      <t>¶¶</t>
    </r>
    <r>
      <rPr>
        <sz val="11"/>
        <color rgb="FF000000"/>
        <rFont val="Calibri"/>
        <family val="2"/>
        <scheme val="minor"/>
      </rPr>
      <t>DIC sequestered via Carbonates (F</t>
    </r>
    <r>
      <rPr>
        <vertAlign val="subscript"/>
        <sz val="11"/>
        <color rgb="FF000000"/>
        <rFont val="Calibri"/>
        <family val="2"/>
        <scheme val="minor"/>
      </rPr>
      <t>carb</t>
    </r>
    <r>
      <rPr>
        <sz val="11"/>
        <color rgb="FF000000"/>
        <rFont val="Calibri"/>
        <family val="2"/>
        <scheme val="minor"/>
      </rPr>
      <t>) = Total</t>
    </r>
    <r>
      <rPr>
        <vertAlign val="subscript"/>
        <sz val="11"/>
        <color rgb="FF000000"/>
        <rFont val="Calibri"/>
        <family val="2"/>
        <scheme val="minor"/>
      </rPr>
      <t>(DIC)</t>
    </r>
    <r>
      <rPr>
        <sz val="11"/>
        <color rgb="FF000000"/>
        <rFont val="Calibri"/>
        <family val="2"/>
        <scheme val="minor"/>
      </rPr>
      <t>*0.2</t>
    </r>
  </si>
  <si>
    <r>
      <t>**</t>
    </r>
    <r>
      <rPr>
        <sz val="12"/>
        <color rgb="FF000000"/>
        <rFont val="Calibri"/>
        <family val="2"/>
        <scheme val="minor"/>
      </rPr>
      <t>DIC sequestered via SOC (F</t>
    </r>
    <r>
      <rPr>
        <vertAlign val="subscript"/>
        <sz val="12"/>
        <color rgb="FF000000"/>
        <rFont val="Calibri"/>
        <family val="2"/>
        <scheme val="minor"/>
      </rPr>
      <t>SOC</t>
    </r>
    <r>
      <rPr>
        <sz val="12"/>
        <color rgb="FF000000"/>
        <rFont val="Calibri"/>
        <family val="2"/>
        <scheme val="minor"/>
      </rPr>
      <t xml:space="preserve">) = </t>
    </r>
    <r>
      <rPr>
        <sz val="11"/>
        <color rgb="FF000000"/>
        <rFont val="Calibri"/>
        <family val="2"/>
        <scheme val="minor"/>
      </rPr>
      <t>Total</t>
    </r>
    <r>
      <rPr>
        <vertAlign val="subscript"/>
        <sz val="11"/>
        <color rgb="FF000000"/>
        <rFont val="Calibri"/>
        <family val="2"/>
        <scheme val="minor"/>
      </rPr>
      <t>(DIC</t>
    </r>
    <r>
      <rPr>
        <sz val="11"/>
        <color rgb="FF000000"/>
        <rFont val="Calibri"/>
        <family val="2"/>
        <scheme val="minor"/>
      </rPr>
      <t>)*0.05</t>
    </r>
  </si>
  <si>
    <r>
      <t>##</t>
    </r>
    <r>
      <rPr>
        <sz val="11"/>
        <color rgb="FF000000"/>
        <rFont val="Calibri"/>
        <family val="2"/>
        <scheme val="minor"/>
      </rPr>
      <t xml:space="preserve"> DIC Outflux (F</t>
    </r>
    <r>
      <rPr>
        <vertAlign val="subscript"/>
        <sz val="11"/>
        <color rgb="FF000000"/>
        <rFont val="Calibri"/>
        <family val="2"/>
        <scheme val="minor"/>
      </rPr>
      <t>DIC-out</t>
    </r>
    <r>
      <rPr>
        <sz val="11"/>
        <color rgb="FF000000"/>
        <rFont val="Calibri"/>
        <family val="2"/>
        <scheme val="minor"/>
      </rPr>
      <t>) = Total</t>
    </r>
    <r>
      <rPr>
        <vertAlign val="subscript"/>
        <sz val="11"/>
        <color rgb="FF000000"/>
        <rFont val="Calibri"/>
        <family val="2"/>
        <scheme val="minor"/>
      </rPr>
      <t>(DIC)</t>
    </r>
    <r>
      <rPr>
        <sz val="11"/>
        <color rgb="FF000000"/>
        <rFont val="Calibri"/>
        <family val="2"/>
        <scheme val="minor"/>
      </rPr>
      <t>*0.75</t>
    </r>
  </si>
  <si>
    <t>From Egger et al., (2018)</t>
  </si>
  <si>
    <t>Calculated</t>
  </si>
  <si>
    <r>
      <t>SO</t>
    </r>
    <r>
      <rPr>
        <b/>
        <vertAlign val="subscript"/>
        <sz val="11"/>
        <color rgb="FF000000"/>
        <rFont val="Calibri"/>
        <family val="2"/>
        <scheme val="minor"/>
      </rPr>
      <t>4</t>
    </r>
    <r>
      <rPr>
        <b/>
        <vertAlign val="superscript"/>
        <sz val="11"/>
        <color rgb="FF000000"/>
        <rFont val="Calibri"/>
        <family val="2"/>
        <scheme val="minor"/>
      </rPr>
      <t>2-</t>
    </r>
    <r>
      <rPr>
        <b/>
        <sz val="11"/>
        <color rgb="FF000000"/>
        <rFont val="Calibri"/>
        <family val="2"/>
        <scheme val="minor"/>
      </rPr>
      <t xml:space="preserve"> flux               (Tmol Yr</t>
    </r>
    <r>
      <rPr>
        <b/>
        <vertAlign val="superscript"/>
        <sz val="11"/>
        <color rgb="FF000000"/>
        <rFont val="Calibri"/>
        <family val="2"/>
        <scheme val="minor"/>
      </rPr>
      <t>-1</t>
    </r>
    <r>
      <rPr>
        <b/>
        <sz val="11"/>
        <color rgb="FF000000"/>
        <rFont val="Calibri"/>
        <family val="2"/>
        <scheme val="minor"/>
      </rPr>
      <t>)</t>
    </r>
  </si>
  <si>
    <r>
      <t>CH</t>
    </r>
    <r>
      <rPr>
        <b/>
        <vertAlign val="subscript"/>
        <sz val="11"/>
        <color rgb="FF000000"/>
        <rFont val="Calibri"/>
        <family val="2"/>
        <scheme val="minor"/>
      </rPr>
      <t>4</t>
    </r>
    <r>
      <rPr>
        <b/>
        <sz val="11"/>
        <color rgb="FF000000"/>
        <rFont val="Calibri"/>
        <family val="2"/>
        <scheme val="minor"/>
      </rPr>
      <t xml:space="preserve"> flux                (Tmol Yr</t>
    </r>
    <r>
      <rPr>
        <b/>
        <vertAlign val="superscript"/>
        <sz val="11"/>
        <color rgb="FF000000"/>
        <rFont val="Calibri"/>
        <family val="2"/>
        <scheme val="minor"/>
      </rPr>
      <t>-1</t>
    </r>
    <r>
      <rPr>
        <b/>
        <sz val="11"/>
        <color rgb="FF000000"/>
        <rFont val="Calibri"/>
        <family val="2"/>
        <scheme val="minor"/>
      </rPr>
      <t>)</t>
    </r>
  </si>
  <si>
    <r>
      <t>DIC Via AOM</t>
    </r>
    <r>
      <rPr>
        <vertAlign val="superscript"/>
        <sz val="11"/>
        <color rgb="FF000000"/>
        <rFont val="Calibri"/>
        <family val="2"/>
        <scheme val="minor"/>
      </rPr>
      <t>¶</t>
    </r>
    <r>
      <rPr>
        <b/>
        <sz val="11"/>
        <color rgb="FF000000"/>
        <rFont val="Calibri"/>
        <family val="2"/>
        <scheme val="minor"/>
      </rPr>
      <t xml:space="preserve">                     (Tmol Yr</t>
    </r>
    <r>
      <rPr>
        <b/>
        <vertAlign val="superscript"/>
        <sz val="11"/>
        <color rgb="FF000000"/>
        <rFont val="Calibri"/>
        <family val="2"/>
        <scheme val="minor"/>
      </rPr>
      <t>-1</t>
    </r>
    <r>
      <rPr>
        <b/>
        <sz val="11"/>
        <color rgb="FF000000"/>
        <rFont val="Calibri"/>
        <family val="2"/>
        <scheme val="minor"/>
      </rPr>
      <t>)</t>
    </r>
  </si>
  <si>
    <r>
      <t>DIC via OSR</t>
    </r>
    <r>
      <rPr>
        <b/>
        <vertAlign val="superscript"/>
        <sz val="11"/>
        <color rgb="FF000000"/>
        <rFont val="Calibri"/>
        <family val="2"/>
        <scheme val="minor"/>
      </rPr>
      <t>*</t>
    </r>
    <r>
      <rPr>
        <b/>
        <sz val="11"/>
        <color rgb="FF000000"/>
        <rFont val="Calibri"/>
        <family val="2"/>
        <scheme val="minor"/>
      </rPr>
      <t xml:space="preserve">  (Tmol Yr</t>
    </r>
    <r>
      <rPr>
        <b/>
        <vertAlign val="superscript"/>
        <sz val="11"/>
        <color rgb="FF000000"/>
        <rFont val="Calibri"/>
        <family val="2"/>
        <scheme val="minor"/>
      </rPr>
      <t>-1</t>
    </r>
    <r>
      <rPr>
        <b/>
        <sz val="11"/>
        <color rgb="FF000000"/>
        <rFont val="Calibri"/>
        <family val="2"/>
        <scheme val="minor"/>
      </rPr>
      <t>)</t>
    </r>
  </si>
  <si>
    <r>
      <t>DIC from deep sediments</t>
    </r>
    <r>
      <rPr>
        <b/>
        <vertAlign val="superscript"/>
        <sz val="11"/>
        <color rgb="FF000000"/>
        <rFont val="Calibri"/>
        <family val="2"/>
        <scheme val="minor"/>
      </rPr>
      <t>#</t>
    </r>
    <r>
      <rPr>
        <b/>
        <sz val="11"/>
        <color rgb="FF000000"/>
        <rFont val="Calibri"/>
        <family val="2"/>
        <scheme val="minor"/>
      </rPr>
      <t xml:space="preserve">          (Tmol Yr</t>
    </r>
    <r>
      <rPr>
        <b/>
        <vertAlign val="superscript"/>
        <sz val="11"/>
        <color rgb="FF000000"/>
        <rFont val="Calibri"/>
        <family val="2"/>
        <scheme val="minor"/>
      </rPr>
      <t>-1</t>
    </r>
    <r>
      <rPr>
        <b/>
        <sz val="11"/>
        <color rgb="FF000000"/>
        <rFont val="Calibri"/>
        <family val="2"/>
        <scheme val="minor"/>
      </rPr>
      <t>)</t>
    </r>
  </si>
  <si>
    <r>
      <t>Total DIC at SMTZ                     (Tmol Yr</t>
    </r>
    <r>
      <rPr>
        <b/>
        <vertAlign val="superscript"/>
        <sz val="11"/>
        <color rgb="FF000000"/>
        <rFont val="Calibri"/>
        <family val="2"/>
        <scheme val="minor"/>
      </rPr>
      <t>-1</t>
    </r>
    <r>
      <rPr>
        <b/>
        <sz val="11"/>
        <color rgb="FF000000"/>
        <rFont val="Calibri"/>
        <family val="2"/>
        <scheme val="minor"/>
      </rPr>
      <t>)</t>
    </r>
  </si>
  <si>
    <r>
      <t>DIC sequestered via Carbonates</t>
    </r>
    <r>
      <rPr>
        <vertAlign val="superscript"/>
        <sz val="11"/>
        <color rgb="FF000000"/>
        <rFont val="Calibri"/>
        <family val="2"/>
        <scheme val="minor"/>
      </rPr>
      <t>¶¶</t>
    </r>
    <r>
      <rPr>
        <b/>
        <sz val="11"/>
        <color rgb="FF000000"/>
        <rFont val="Calibri"/>
        <family val="2"/>
        <scheme val="minor"/>
      </rPr>
      <t xml:space="preserve">                     (Tmol Yr</t>
    </r>
    <r>
      <rPr>
        <b/>
        <vertAlign val="superscript"/>
        <sz val="11"/>
        <color rgb="FF000000"/>
        <rFont val="Calibri"/>
        <family val="2"/>
        <scheme val="minor"/>
      </rPr>
      <t>-1</t>
    </r>
    <r>
      <rPr>
        <b/>
        <sz val="11"/>
        <color rgb="FF000000"/>
        <rFont val="Calibri"/>
        <family val="2"/>
        <scheme val="minor"/>
      </rPr>
      <t>)</t>
    </r>
  </si>
  <si>
    <r>
      <t>DIC sequestered via SOC</t>
    </r>
    <r>
      <rPr>
        <b/>
        <vertAlign val="superscript"/>
        <sz val="11"/>
        <color rgb="FF000000"/>
        <rFont val="Calibri"/>
        <family val="2"/>
        <scheme val="minor"/>
      </rPr>
      <t>**</t>
    </r>
    <r>
      <rPr>
        <b/>
        <sz val="11"/>
        <color rgb="FF000000"/>
        <rFont val="Calibri"/>
        <family val="2"/>
        <scheme val="minor"/>
      </rPr>
      <t xml:space="preserve">                        (Tmol Yr</t>
    </r>
    <r>
      <rPr>
        <b/>
        <vertAlign val="superscript"/>
        <sz val="11"/>
        <color rgb="FF000000"/>
        <rFont val="Calibri"/>
        <family val="2"/>
        <scheme val="minor"/>
      </rPr>
      <t>-1</t>
    </r>
    <r>
      <rPr>
        <b/>
        <sz val="11"/>
        <color rgb="FF000000"/>
        <rFont val="Calibri"/>
        <family val="2"/>
        <scheme val="minor"/>
      </rPr>
      <t>)</t>
    </r>
  </si>
  <si>
    <r>
      <t>DIC Out</t>
    </r>
    <r>
      <rPr>
        <b/>
        <vertAlign val="superscript"/>
        <sz val="11"/>
        <color rgb="FF000000"/>
        <rFont val="Calibri"/>
        <family val="2"/>
        <scheme val="minor"/>
      </rPr>
      <t>##</t>
    </r>
    <r>
      <rPr>
        <b/>
        <sz val="11"/>
        <color rgb="FF000000"/>
        <rFont val="Calibri"/>
        <family val="2"/>
        <scheme val="minor"/>
      </rPr>
      <t xml:space="preserve">                             (Tmol Yr</t>
    </r>
    <r>
      <rPr>
        <b/>
        <vertAlign val="superscript"/>
        <sz val="11"/>
        <color rgb="FF000000"/>
        <rFont val="Calibri"/>
        <family val="2"/>
        <scheme val="minor"/>
      </rPr>
      <t>-1</t>
    </r>
    <r>
      <rPr>
        <b/>
        <sz val="11"/>
        <color rgb="FF000000"/>
        <rFont val="Calibri"/>
        <family val="2"/>
        <scheme val="minor"/>
      </rPr>
      <t>)</t>
    </r>
  </si>
  <si>
    <t>1.9—3.1</t>
  </si>
  <si>
    <t>2.0—3.3</t>
  </si>
  <si>
    <t>1.2—1.9</t>
  </si>
  <si>
    <t>1.0—1.5</t>
  </si>
  <si>
    <t>0.08—0.13</t>
  </si>
  <si>
    <t>6.4—10.2</t>
  </si>
  <si>
    <t>0.12—0.7</t>
  </si>
  <si>
    <t>0.19—1.0</t>
  </si>
  <si>
    <t>0.01—0.07</t>
  </si>
  <si>
    <t>0.6—3.6</t>
  </si>
  <si>
    <r>
      <t>F</t>
    </r>
    <r>
      <rPr>
        <vertAlign val="subscript"/>
        <sz val="9"/>
        <color rgb="FF000000"/>
        <rFont val="Calibri"/>
        <family val="2"/>
        <scheme val="minor"/>
      </rPr>
      <t>Carb</t>
    </r>
    <r>
      <rPr>
        <sz val="9"/>
        <color rgb="FF000000"/>
        <rFont val="Calibri"/>
        <family val="2"/>
        <scheme val="minor"/>
      </rPr>
      <t xml:space="preserve"> =  10</t>
    </r>
    <r>
      <rPr>
        <sz val="11"/>
        <color theme="1"/>
        <rFont val="Calibri"/>
        <family val="2"/>
        <scheme val="minor"/>
      </rPr>
      <t xml:space="preserve"> </t>
    </r>
    <r>
      <rPr>
        <sz val="9"/>
        <color rgb="FF000000"/>
        <rFont val="Calibri"/>
        <family val="2"/>
        <scheme val="minor"/>
      </rPr>
      <t>— 35%</t>
    </r>
  </si>
  <si>
    <r>
      <t>F</t>
    </r>
    <r>
      <rPr>
        <vertAlign val="subscript"/>
        <sz val="9"/>
        <color rgb="FF000000"/>
        <rFont val="Calibri"/>
        <family val="2"/>
        <scheme val="minor"/>
      </rPr>
      <t>SOC</t>
    </r>
    <r>
      <rPr>
        <sz val="9"/>
        <color rgb="FF000000"/>
        <rFont val="Calibri"/>
        <family val="2"/>
        <scheme val="minor"/>
      </rPr>
      <t xml:space="preserve"> = 1</t>
    </r>
    <r>
      <rPr>
        <sz val="11"/>
        <color theme="1"/>
        <rFont val="Calibri"/>
        <family val="2"/>
        <scheme val="minor"/>
      </rPr>
      <t xml:space="preserve"> </t>
    </r>
    <r>
      <rPr>
        <sz val="9"/>
        <color rgb="FF000000"/>
        <rFont val="Calibri"/>
        <family val="2"/>
        <scheme val="minor"/>
      </rPr>
      <t>— 10%</t>
    </r>
  </si>
  <si>
    <r>
      <t>F</t>
    </r>
    <r>
      <rPr>
        <vertAlign val="subscript"/>
        <sz val="9"/>
        <color rgb="FF000000"/>
        <rFont val="Calibri"/>
        <family val="2"/>
        <scheme val="minor"/>
      </rPr>
      <t xml:space="preserve">DIC-out </t>
    </r>
    <r>
      <rPr>
        <sz val="9"/>
        <color rgb="FF000000"/>
        <rFont val="Calibri"/>
        <family val="2"/>
        <scheme val="minor"/>
      </rPr>
      <t>= 50</t>
    </r>
    <r>
      <rPr>
        <sz val="11"/>
        <color theme="1"/>
        <rFont val="Calibri"/>
        <family val="2"/>
        <scheme val="minor"/>
      </rPr>
      <t xml:space="preserve"> </t>
    </r>
    <r>
      <rPr>
        <sz val="9"/>
        <color rgb="FF000000"/>
        <rFont val="Calibri"/>
        <family val="2"/>
        <scheme val="minor"/>
      </rPr>
      <t>— 90%</t>
    </r>
  </si>
  <si>
    <t>Of the DIC at the SMTZ</t>
  </si>
  <si>
    <r>
      <t>F</t>
    </r>
    <r>
      <rPr>
        <vertAlign val="subscript"/>
        <sz val="11"/>
        <color theme="1"/>
        <rFont val="Calibri"/>
        <family val="2"/>
        <scheme val="minor"/>
      </rPr>
      <t>DIC out</t>
    </r>
    <r>
      <rPr>
        <sz val="11"/>
        <color theme="1"/>
        <rFont val="Calibri"/>
        <family val="2"/>
        <scheme val="minor"/>
      </rPr>
      <t xml:space="preserve"> = 50%</t>
    </r>
  </si>
  <si>
    <t>0.001—0.01</t>
  </si>
  <si>
    <t>0.1—1</t>
  </si>
  <si>
    <t>1.0—2.8</t>
  </si>
  <si>
    <t>1.0—3.0</t>
  </si>
  <si>
    <t>0.6—1.7</t>
  </si>
  <si>
    <t>0.5—1.4</t>
  </si>
  <si>
    <t>0.04—0.12</t>
  </si>
  <si>
    <t>0.06—0.2</t>
  </si>
  <si>
    <r>
      <t>(Total SO42- flux = 5.3 Tmol yr</t>
    </r>
    <r>
      <rPr>
        <vertAlign val="superscript"/>
        <sz val="8"/>
        <color theme="1"/>
        <rFont val="Calibri"/>
        <family val="2"/>
        <scheme val="minor"/>
      </rPr>
      <t>-1</t>
    </r>
    <r>
      <rPr>
        <sz val="8"/>
        <color theme="1"/>
        <rFont val="Calibri"/>
        <family val="2"/>
        <scheme val="minor"/>
      </rPr>
      <t>)</t>
    </r>
  </si>
  <si>
    <t>3-44</t>
  </si>
  <si>
    <t>1-9</t>
  </si>
  <si>
    <t>3.2—9.2</t>
  </si>
  <si>
    <r>
      <rPr>
        <vertAlign val="superscript"/>
        <sz val="11"/>
        <color theme="1"/>
        <rFont val="Calibri"/>
        <family val="2"/>
        <scheme val="minor"/>
      </rPr>
      <t>#</t>
    </r>
    <r>
      <rPr>
        <sz val="11"/>
        <color theme="1"/>
        <rFont val="Calibri"/>
        <family val="2"/>
        <scheme val="minor"/>
      </rPr>
      <t>Min TA/DIC Setting: AOM:OSR = 30:70 for total consumption of 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flux, Deep-DIC = 20% CH</t>
    </r>
    <r>
      <rPr>
        <vertAlign val="subscript"/>
        <sz val="11"/>
        <color theme="1"/>
        <rFont val="Calibri"/>
        <family val="2"/>
        <scheme val="minor"/>
      </rPr>
      <t>4</t>
    </r>
    <r>
      <rPr>
        <sz val="11"/>
        <color theme="1"/>
        <rFont val="Calibri"/>
        <family val="2"/>
        <scheme val="minor"/>
      </rPr>
      <t xml:space="preserve"> flux</t>
    </r>
  </si>
  <si>
    <r>
      <t>*Max TA/DIC Setting: AOM:OSR = 100:0 for total consumption of 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flux, Deep-DIC = 20% CH</t>
    </r>
    <r>
      <rPr>
        <vertAlign val="subscript"/>
        <sz val="11"/>
        <color theme="1"/>
        <rFont val="Calibri"/>
        <family val="2"/>
        <scheme val="minor"/>
      </rPr>
      <t>4</t>
    </r>
    <r>
      <rPr>
        <sz val="11"/>
        <color theme="1"/>
        <rFont val="Calibri"/>
        <family val="2"/>
        <scheme val="minor"/>
      </rPr>
      <t xml:space="preserve"> flux</t>
    </r>
  </si>
  <si>
    <r>
      <rPr>
        <vertAlign val="superscript"/>
        <sz val="11"/>
        <color theme="1"/>
        <rFont val="Calibri"/>
        <family val="2"/>
        <scheme val="minor"/>
      </rPr>
      <t>§</t>
    </r>
    <r>
      <rPr>
        <sz val="11"/>
        <color theme="1"/>
        <rFont val="Calibri"/>
        <family val="2"/>
        <scheme val="minor"/>
      </rPr>
      <t>Average TA/DIC Setting:AOM:OSR = 100:0 for total consumption of 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flux, Deep-DIC = 20% CH</t>
    </r>
    <r>
      <rPr>
        <vertAlign val="subscript"/>
        <sz val="11"/>
        <color theme="1"/>
        <rFont val="Calibri"/>
        <family val="2"/>
        <scheme val="minor"/>
      </rPr>
      <t>4</t>
    </r>
    <r>
      <rPr>
        <sz val="11"/>
        <color theme="1"/>
        <rFont val="Calibri"/>
        <family val="2"/>
        <scheme val="minor"/>
      </rPr>
      <t xml:space="preserve"> flux Deep-DIC = 50% CH</t>
    </r>
    <r>
      <rPr>
        <vertAlign val="subscript"/>
        <sz val="11"/>
        <color theme="1"/>
        <rFont val="Calibri"/>
        <family val="2"/>
        <scheme val="minor"/>
      </rPr>
      <t>4</t>
    </r>
    <r>
      <rPr>
        <sz val="11"/>
        <color theme="1"/>
        <rFont val="Calibri"/>
        <family val="2"/>
        <scheme val="minor"/>
      </rPr>
      <t xml:space="preserve"> flux</t>
    </r>
  </si>
  <si>
    <t>AOM: OSR = 70:30 (Average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</si>
</sst>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8">
    <font>
      <sz val="11"/>
      <color theme="1"/>
      <name val="Calibri"/>
      <family val="2"/>
      <scheme val="minor"/>
    </font>
    <font>
      <b/>
      <sz val="11"/>
      <color theme="1"/>
      <name val="Calibri"/>
      <family val="2"/>
      <scheme val="minor"/>
    </font>
    <font>
      <b/>
      <vertAlign val="superscript"/>
      <sz val="11"/>
      <color theme="1"/>
      <name val="Calibri"/>
      <family val="2"/>
      <scheme val="minor"/>
    </font>
    <font>
      <b/>
      <vertAlign val="subscript"/>
      <sz val="11"/>
      <color theme="1"/>
      <name val="Calibri"/>
      <family val="2"/>
      <scheme val="minor"/>
    </font>
    <font>
      <b/>
      <sz val="11"/>
      <color rgb="FF000000"/>
      <name val="Times New Roman"/>
      <family val="1"/>
    </font>
    <font>
      <sz val="11"/>
      <color rgb="FF000000"/>
      <name val="Times New Roman"/>
      <family val="1"/>
    </font>
    <font>
      <b/>
      <sz val="12"/>
      <color theme="1"/>
      <name val="Calibri"/>
      <family val="2"/>
      <scheme val="minor"/>
    </font>
    <font>
      <b/>
      <i/>
      <sz val="12"/>
      <color theme="1"/>
      <name val="Calibri"/>
      <family val="2"/>
      <scheme val="minor"/>
    </font>
    <font>
      <i/>
      <sz val="12"/>
      <color theme="1"/>
      <name val="Calibri"/>
      <family val="2"/>
      <scheme val="minor"/>
    </font>
    <font>
      <sz val="12"/>
      <color theme="4"/>
      <name val="Calibri"/>
      <family val="2"/>
      <scheme val="minor"/>
    </font>
    <font>
      <b/>
      <sz val="12"/>
      <color theme="9" tint="-0.249977111117893"/>
      <name val="Calibri"/>
      <family val="2"/>
      <scheme val="minor"/>
    </font>
    <font>
      <sz val="12"/>
      <color theme="9" tint="-0.249977111117893"/>
      <name val="Calibri"/>
      <family val="2"/>
      <scheme val="minor"/>
    </font>
    <font>
      <vertAlign val="subscript"/>
      <sz val="11"/>
      <color theme="1"/>
      <name val="Calibri"/>
      <family val="2"/>
      <scheme val="minor"/>
    </font>
    <font>
      <sz val="11"/>
      <color theme="9" tint="-0.249977111117893"/>
      <name val="Calibri"/>
      <family val="2"/>
      <scheme val="minor"/>
    </font>
    <font>
      <b/>
      <i/>
      <sz val="11"/>
      <color theme="9" tint="-0.249977111117893"/>
      <name val="Times New Roman"/>
      <family val="1"/>
    </font>
    <font>
      <b/>
      <i/>
      <vertAlign val="subscript"/>
      <sz val="11"/>
      <color theme="9" tint="-0.249977111117893"/>
      <name val="Times New Roman"/>
      <family val="1"/>
    </font>
    <font>
      <b/>
      <i/>
      <vertAlign val="superscript"/>
      <sz val="11"/>
      <color theme="9" tint="-0.249977111117893"/>
      <name val="Times New Roman"/>
      <family val="1"/>
    </font>
    <font>
      <sz val="12"/>
      <name val="Calibri"/>
      <family val="2"/>
      <scheme val="minor"/>
    </font>
    <font>
      <sz val="8"/>
      <name val="AdvOT596495f2"/>
    </font>
    <font>
      <sz val="11"/>
      <name val="Calibri"/>
      <family val="2"/>
      <scheme val="minor"/>
    </font>
    <font>
      <i/>
      <sz val="12"/>
      <name val="Calibri"/>
      <family val="2"/>
      <scheme val="minor"/>
    </font>
    <font>
      <vertAlign val="superscript"/>
      <sz val="11"/>
      <color theme="1"/>
      <name val="Calibri"/>
      <family val="2"/>
      <scheme val="minor"/>
    </font>
    <font>
      <vertAlign val="superscript"/>
      <sz val="16"/>
      <color theme="1"/>
      <name val="Calibri"/>
      <family val="2"/>
      <scheme val="minor"/>
    </font>
    <font>
      <sz val="8"/>
      <color theme="1"/>
      <name val="Calibri"/>
      <family val="2"/>
      <scheme val="minor"/>
    </font>
    <font>
      <vertAlign val="superscript"/>
      <sz val="8"/>
      <color theme="1"/>
      <name val="Calibri"/>
      <family val="2"/>
      <scheme val="minor"/>
    </font>
    <font>
      <b/>
      <vertAlign val="superscript"/>
      <sz val="12"/>
      <color theme="1"/>
      <name val="Calibri"/>
      <family val="2"/>
      <scheme val="minor"/>
    </font>
    <font>
      <b/>
      <vertAlign val="superscript"/>
      <sz val="16"/>
      <color theme="1"/>
      <name val="Calibri"/>
      <family val="2"/>
      <scheme val="minor"/>
    </font>
    <font>
      <vertAlign val="superscript"/>
      <sz val="11"/>
      <color rgb="FF000000"/>
      <name val="Calibri"/>
      <family val="2"/>
      <scheme val="minor"/>
    </font>
    <font>
      <sz val="11"/>
      <color rgb="FF000000"/>
      <name val="Calibri"/>
      <family val="2"/>
      <scheme val="minor"/>
    </font>
    <font>
      <vertAlign val="subscript"/>
      <sz val="11"/>
      <color rgb="FF000000"/>
      <name val="Calibri"/>
      <family val="2"/>
      <scheme val="minor"/>
    </font>
    <font>
      <b/>
      <vertAlign val="superscript"/>
      <sz val="12"/>
      <color rgb="FF000000"/>
      <name val="Calibri"/>
      <family val="2"/>
      <scheme val="minor"/>
    </font>
    <font>
      <b/>
      <vertAlign val="superscript"/>
      <sz val="11"/>
      <color rgb="FF000000"/>
      <name val="Calibri"/>
      <family val="2"/>
      <scheme val="minor"/>
    </font>
    <font>
      <sz val="12"/>
      <color rgb="FF000000"/>
      <name val="Calibri"/>
      <family val="2"/>
      <scheme val="minor"/>
    </font>
    <font>
      <vertAlign val="subscript"/>
      <sz val="12"/>
      <color rgb="FF000000"/>
      <name val="Calibri"/>
      <family val="2"/>
      <scheme val="minor"/>
    </font>
    <font>
      <b/>
      <sz val="11"/>
      <color rgb="FF000000"/>
      <name val="Calibri"/>
      <family val="2"/>
      <scheme val="minor"/>
    </font>
    <font>
      <b/>
      <vertAlign val="subscript"/>
      <sz val="11"/>
      <color rgb="FF000000"/>
      <name val="Calibri"/>
      <family val="2"/>
      <scheme val="minor"/>
    </font>
    <font>
      <sz val="9"/>
      <color rgb="FF000000"/>
      <name val="Calibri"/>
      <family val="2"/>
      <scheme val="minor"/>
    </font>
    <font>
      <vertAlign val="subscript"/>
      <sz val="9"/>
      <color rgb="FF000000"/>
      <name val="Calibri"/>
      <family val="2"/>
      <scheme val="minor"/>
    </font>
  </fonts>
  <fills count="23">
    <fill>
      <patternFill patternType="none"/>
    </fill>
    <fill>
      <patternFill patternType="gray125"/>
    </fill>
    <fill>
      <patternFill patternType="solid">
        <fgColor theme="4"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39997558519241921"/>
        <bgColor indexed="64"/>
      </patternFill>
    </fill>
    <fill>
      <patternFill patternType="solid">
        <fgColor theme="0"/>
        <bgColor indexed="64"/>
      </patternFill>
    </fill>
    <fill>
      <patternFill patternType="solid">
        <fgColor rgb="FF9CC2E5"/>
        <bgColor indexed="64"/>
      </patternFill>
    </fill>
    <fill>
      <patternFill patternType="solid">
        <fgColor rgb="FF70AD47"/>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9BC2E6"/>
        <bgColor indexed="64"/>
      </patternFill>
    </fill>
    <fill>
      <patternFill patternType="solid">
        <fgColor rgb="FFFFD966"/>
        <bgColor indexed="64"/>
      </patternFill>
    </fill>
    <fill>
      <patternFill patternType="solid">
        <fgColor rgb="FFE2EFDA"/>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s>
  <cellStyleXfs count="1">
    <xf numFmtId="0" fontId="0" fillId="0" borderId="0"/>
  </cellStyleXfs>
  <cellXfs count="159">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xf numFmtId="0" fontId="0" fillId="2" borderId="1" xfId="0" applyFill="1" applyBorder="1"/>
    <xf numFmtId="0" fontId="1" fillId="0" borderId="1" xfId="0" applyFont="1" applyBorder="1"/>
    <xf numFmtId="0" fontId="1" fillId="0" borderId="0" xfId="0" applyFont="1"/>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6" borderId="1" xfId="0" applyFill="1" applyBorder="1"/>
    <xf numFmtId="2" fontId="0" fillId="0" borderId="0" xfId="0" applyNumberFormat="1"/>
    <xf numFmtId="2" fontId="0" fillId="4" borderId="1" xfId="0" applyNumberFormat="1" applyFill="1" applyBorder="1"/>
    <xf numFmtId="0" fontId="1" fillId="8" borderId="1" xfId="0" applyFont="1" applyFill="1" applyBorder="1" applyAlignment="1">
      <alignment horizontal="center" vertical="center" wrapText="1"/>
    </xf>
    <xf numFmtId="2" fontId="0" fillId="8" borderId="1" xfId="0" applyNumberFormat="1" applyFill="1" applyBorder="1"/>
    <xf numFmtId="0" fontId="0" fillId="0" borderId="0" xfId="0" applyBorder="1" applyAlignment="1">
      <alignment horizontal="center"/>
    </xf>
    <xf numFmtId="0" fontId="0" fillId="0" borderId="0" xfId="0" applyBorder="1" applyAlignment="1">
      <alignment horizontal="center" vertical="center" wrapText="1"/>
    </xf>
    <xf numFmtId="0" fontId="0" fillId="0" borderId="0" xfId="0" applyAlignment="1">
      <alignment horizontal="center"/>
    </xf>
    <xf numFmtId="165" fontId="0" fillId="0" borderId="0" xfId="0" applyNumberFormat="1" applyAlignment="1">
      <alignment horizontal="center"/>
    </xf>
    <xf numFmtId="0" fontId="8" fillId="0" borderId="0" xfId="0" applyFont="1" applyAlignment="1">
      <alignment horizontal="left"/>
    </xf>
    <xf numFmtId="0" fontId="9" fillId="0" borderId="0" xfId="0" applyFont="1" applyAlignment="1">
      <alignment horizontal="center"/>
    </xf>
    <xf numFmtId="0" fontId="6" fillId="12" borderId="0" xfId="0" applyFont="1" applyFill="1" applyAlignment="1">
      <alignment horizontal="center"/>
    </xf>
    <xf numFmtId="0" fontId="6" fillId="12" borderId="0" xfId="0" applyFont="1" applyFill="1" applyAlignment="1">
      <alignment horizontal="center" wrapText="1"/>
    </xf>
    <xf numFmtId="0" fontId="10" fillId="12" borderId="0" xfId="0" applyFont="1" applyFill="1" applyAlignment="1">
      <alignment horizontal="center" wrapText="1"/>
    </xf>
    <xf numFmtId="0" fontId="7" fillId="12" borderId="0" xfId="0" applyFont="1" applyFill="1" applyAlignment="1">
      <alignment horizontal="left"/>
    </xf>
    <xf numFmtId="0" fontId="11" fillId="0" borderId="0" xfId="0" applyFont="1" applyAlignment="1">
      <alignment horizontal="center"/>
    </xf>
    <xf numFmtId="0" fontId="0" fillId="2" borderId="1" xfId="0" applyFill="1" applyBorder="1" applyAlignment="1">
      <alignment horizontal="center"/>
    </xf>
    <xf numFmtId="0" fontId="0" fillId="6" borderId="7" xfId="0" applyFill="1" applyBorder="1" applyAlignment="1">
      <alignment horizontal="center"/>
    </xf>
    <xf numFmtId="2" fontId="0" fillId="8" borderId="4" xfId="0" applyNumberFormat="1" applyFill="1" applyBorder="1" applyAlignment="1">
      <alignment horizontal="center"/>
    </xf>
    <xf numFmtId="49" fontId="0" fillId="5" borderId="1" xfId="0" applyNumberFormat="1" applyFill="1" applyBorder="1" applyAlignment="1">
      <alignment horizontal="center"/>
    </xf>
    <xf numFmtId="0" fontId="0" fillId="6" borderId="5" xfId="0" applyFill="1" applyBorder="1" applyAlignment="1">
      <alignment horizontal="center"/>
    </xf>
    <xf numFmtId="2" fontId="0" fillId="8" borderId="1" xfId="0" applyNumberFormat="1" applyFill="1" applyBorder="1" applyAlignment="1">
      <alignment horizontal="center"/>
    </xf>
    <xf numFmtId="0" fontId="1" fillId="2" borderId="1" xfId="0" applyFont="1" applyFill="1" applyBorder="1" applyAlignment="1">
      <alignment horizontal="center"/>
    </xf>
    <xf numFmtId="0" fontId="1" fillId="6" borderId="5" xfId="0" applyFont="1" applyFill="1" applyBorder="1" applyAlignment="1">
      <alignment horizontal="center"/>
    </xf>
    <xf numFmtId="49" fontId="1" fillId="5" borderId="1" xfId="0" applyNumberFormat="1" applyFont="1" applyFill="1" applyBorder="1" applyAlignment="1">
      <alignment horizontal="center"/>
    </xf>
    <xf numFmtId="0" fontId="0" fillId="0" borderId="0" xfId="0" applyFill="1" applyAlignment="1">
      <alignment horizontal="center"/>
    </xf>
    <xf numFmtId="0" fontId="0" fillId="3" borderId="1" xfId="0" applyFill="1" applyBorder="1" applyAlignment="1">
      <alignment horizontal="center"/>
    </xf>
    <xf numFmtId="0" fontId="1" fillId="9" borderId="5" xfId="0" applyFont="1" applyFill="1" applyBorder="1" applyAlignment="1">
      <alignment horizontal="center" vertical="center" wrapText="1"/>
    </xf>
    <xf numFmtId="2" fontId="0" fillId="5" borderId="1" xfId="0" applyNumberFormat="1" applyFill="1" applyBorder="1" applyAlignment="1">
      <alignment horizontal="center"/>
    </xf>
    <xf numFmtId="2" fontId="0" fillId="4" borderId="1" xfId="0" applyNumberFormat="1" applyFill="1" applyBorder="1" applyAlignment="1">
      <alignment horizontal="center"/>
    </xf>
    <xf numFmtId="2" fontId="0" fillId="4" borderId="4" xfId="0" applyNumberFormat="1" applyFill="1" applyBorder="1" applyAlignment="1">
      <alignment horizontal="center"/>
    </xf>
    <xf numFmtId="0" fontId="1" fillId="0" borderId="5" xfId="0" applyFont="1" applyBorder="1" applyAlignment="1">
      <alignment horizontal="center"/>
    </xf>
    <xf numFmtId="2" fontId="1" fillId="4" borderId="1" xfId="0" applyNumberFormat="1" applyFont="1" applyFill="1" applyBorder="1" applyAlignment="1">
      <alignment horizontal="center"/>
    </xf>
    <xf numFmtId="2" fontId="1" fillId="4" borderId="4" xfId="0" applyNumberFormat="1" applyFont="1" applyFill="1" applyBorder="1" applyAlignment="1">
      <alignment horizontal="center"/>
    </xf>
    <xf numFmtId="2" fontId="1" fillId="8" borderId="1" xfId="0" applyNumberFormat="1" applyFont="1" applyFill="1" applyBorder="1" applyAlignment="1">
      <alignment horizontal="center"/>
    </xf>
    <xf numFmtId="49" fontId="1" fillId="4" borderId="1" xfId="0" applyNumberFormat="1" applyFont="1" applyFill="1" applyBorder="1" applyAlignment="1">
      <alignment horizontal="center"/>
    </xf>
    <xf numFmtId="2" fontId="0" fillId="0" borderId="3" xfId="0" applyNumberFormat="1" applyFill="1" applyBorder="1" applyAlignment="1">
      <alignment horizontal="center"/>
    </xf>
    <xf numFmtId="164" fontId="0" fillId="0" borderId="0" xfId="0" applyNumberFormat="1" applyAlignment="1">
      <alignment horizontal="center"/>
    </xf>
    <xf numFmtId="164" fontId="1" fillId="5" borderId="1" xfId="0" applyNumberFormat="1" applyFont="1" applyFill="1" applyBorder="1" applyAlignment="1">
      <alignment horizontal="center"/>
    </xf>
    <xf numFmtId="0" fontId="0" fillId="0" borderId="1" xfId="0" applyBorder="1" applyAlignment="1">
      <alignment horizontal="center"/>
    </xf>
    <xf numFmtId="0" fontId="5" fillId="0" borderId="1" xfId="0" applyFont="1" applyBorder="1" applyAlignment="1">
      <alignment horizontal="justify" vertical="center" wrapText="1"/>
    </xf>
    <xf numFmtId="0" fontId="5" fillId="1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xf>
    <xf numFmtId="164" fontId="0" fillId="0" borderId="0" xfId="0" applyNumberFormat="1" applyFill="1" applyAlignment="1">
      <alignment horizontal="center"/>
    </xf>
    <xf numFmtId="0" fontId="0" fillId="0" borderId="1" xfId="0" applyBorder="1" applyAlignment="1">
      <alignment horizontal="center"/>
    </xf>
    <xf numFmtId="164" fontId="1" fillId="2" borderId="1" xfId="0" applyNumberFormat="1" applyFont="1" applyFill="1" applyBorder="1" applyAlignment="1">
      <alignment horizontal="center"/>
    </xf>
    <xf numFmtId="164" fontId="1" fillId="3" borderId="1" xfId="0" applyNumberFormat="1" applyFont="1" applyFill="1" applyBorder="1" applyAlignment="1">
      <alignment horizontal="center"/>
    </xf>
    <xf numFmtId="164" fontId="1" fillId="8" borderId="4" xfId="0" applyNumberFormat="1" applyFont="1" applyFill="1" applyBorder="1" applyAlignment="1">
      <alignment horizontal="center"/>
    </xf>
    <xf numFmtId="164" fontId="1" fillId="4" borderId="1" xfId="0" applyNumberFormat="1" applyFont="1" applyFill="1" applyBorder="1" applyAlignment="1">
      <alignment horizontal="center"/>
    </xf>
    <xf numFmtId="164" fontId="1" fillId="2" borderId="1" xfId="0" applyNumberFormat="1" applyFont="1" applyFill="1" applyBorder="1"/>
    <xf numFmtId="164" fontId="1" fillId="6" borderId="1" xfId="0" applyNumberFormat="1" applyFont="1" applyFill="1" applyBorder="1"/>
    <xf numFmtId="164" fontId="1" fillId="8" borderId="1" xfId="0" applyNumberFormat="1" applyFont="1" applyFill="1" applyBorder="1"/>
    <xf numFmtId="164" fontId="1" fillId="5" borderId="1" xfId="0" applyNumberFormat="1" applyFont="1" applyFill="1" applyBorder="1"/>
    <xf numFmtId="164" fontId="1" fillId="4" borderId="1" xfId="0" applyNumberFormat="1" applyFont="1" applyFill="1" applyBorder="1"/>
    <xf numFmtId="0" fontId="4" fillId="0" borderId="1" xfId="0" applyFont="1" applyBorder="1" applyAlignment="1">
      <alignment horizontal="justify" vertical="center" wrapText="1"/>
    </xf>
    <xf numFmtId="49" fontId="4" fillId="10"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4" fillId="11"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165" fontId="0" fillId="0" borderId="0" xfId="0" applyNumberFormat="1" applyFill="1" applyAlignment="1">
      <alignment horizontal="center"/>
    </xf>
    <xf numFmtId="0" fontId="11" fillId="0" borderId="0" xfId="0" applyFont="1" applyFill="1" applyAlignment="1">
      <alignment horizontal="center"/>
    </xf>
    <xf numFmtId="0" fontId="8" fillId="0" borderId="0" xfId="0" applyFont="1" applyFill="1" applyAlignment="1">
      <alignment horizontal="left"/>
    </xf>
    <xf numFmtId="0" fontId="0" fillId="9" borderId="0" xfId="0" applyFill="1"/>
    <xf numFmtId="0" fontId="0" fillId="9" borderId="0" xfId="0" applyFill="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14" fillId="13" borderId="0" xfId="0" applyFont="1" applyFill="1"/>
    <xf numFmtId="0" fontId="0" fillId="0" borderId="1" xfId="0" applyBorder="1" applyAlignment="1">
      <alignment horizontal="center"/>
    </xf>
    <xf numFmtId="0" fontId="0" fillId="0" borderId="5" xfId="0" applyBorder="1" applyAlignment="1">
      <alignment horizontal="center"/>
    </xf>
    <xf numFmtId="164" fontId="0" fillId="5" borderId="1" xfId="0" applyNumberFormat="1" applyFill="1" applyBorder="1"/>
    <xf numFmtId="0" fontId="17" fillId="0" borderId="0" xfId="0" applyFont="1" applyAlignment="1">
      <alignment horizontal="center"/>
    </xf>
    <xf numFmtId="0" fontId="17" fillId="0" borderId="0" xfId="0" applyFont="1"/>
    <xf numFmtId="0" fontId="18" fillId="0" borderId="0" xfId="0" applyFont="1"/>
    <xf numFmtId="164" fontId="17" fillId="0" borderId="0" xfId="0" applyNumberFormat="1" applyFont="1" applyAlignment="1">
      <alignment horizontal="center"/>
    </xf>
    <xf numFmtId="0" fontId="19" fillId="0" borderId="0" xfId="0" applyFont="1" applyAlignment="1">
      <alignment horizontal="center"/>
    </xf>
    <xf numFmtId="0" fontId="20" fillId="0" borderId="0" xfId="0" applyFont="1" applyAlignment="1">
      <alignment horizontal="left"/>
    </xf>
    <xf numFmtId="0" fontId="0" fillId="0" borderId="0" xfId="0" applyNumberFormat="1"/>
    <xf numFmtId="2" fontId="0" fillId="0" borderId="1" xfId="0" applyNumberFormat="1" applyBorder="1"/>
    <xf numFmtId="2" fontId="0" fillId="14" borderId="1" xfId="0" applyNumberFormat="1" applyFill="1" applyBorder="1"/>
    <xf numFmtId="2" fontId="0" fillId="15" borderId="1" xfId="0" applyNumberFormat="1" applyFill="1" applyBorder="1"/>
    <xf numFmtId="0" fontId="0" fillId="17" borderId="1" xfId="0" applyFill="1" applyBorder="1"/>
    <xf numFmtId="0" fontId="0" fillId="0" borderId="1" xfId="0" applyFill="1" applyBorder="1"/>
    <xf numFmtId="0" fontId="0" fillId="0" borderId="1" xfId="0" applyBorder="1" applyAlignment="1">
      <alignment horizontal="center"/>
    </xf>
    <xf numFmtId="0" fontId="0" fillId="0" borderId="0" xfId="0" applyBorder="1" applyAlignment="1">
      <alignment vertical="center" wrapText="1"/>
    </xf>
    <xf numFmtId="0" fontId="0" fillId="0" borderId="0" xfId="0" applyBorder="1" applyAlignment="1">
      <alignment horizontal="center" wrapText="1"/>
    </xf>
    <xf numFmtId="164" fontId="5" fillId="10"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4" fontId="5" fillId="11"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0" fillId="0" borderId="1" xfId="0" applyNumberFormat="1" applyFill="1" applyBorder="1"/>
    <xf numFmtId="165" fontId="0" fillId="0" borderId="0" xfId="0" applyNumberFormat="1"/>
    <xf numFmtId="164" fontId="0" fillId="0" borderId="0" xfId="0" applyNumberFormat="1"/>
    <xf numFmtId="164" fontId="1" fillId="3" borderId="11" xfId="0" applyNumberFormat="1" applyFont="1" applyFill="1" applyBorder="1" applyAlignment="1">
      <alignment horizontal="center"/>
    </xf>
    <xf numFmtId="0" fontId="0" fillId="0" borderId="0" xfId="0" applyBorder="1" applyAlignment="1">
      <alignment wrapText="1"/>
    </xf>
    <xf numFmtId="0" fontId="0" fillId="0" borderId="13" xfId="0" applyBorder="1" applyAlignment="1">
      <alignment horizontal="center"/>
    </xf>
    <xf numFmtId="0" fontId="1" fillId="3" borderId="1" xfId="0" applyFont="1" applyFill="1" applyBorder="1" applyAlignment="1">
      <alignment horizontal="center"/>
    </xf>
    <xf numFmtId="165" fontId="0" fillId="8" borderId="1" xfId="0" applyNumberFormat="1" applyFill="1" applyBorder="1" applyAlignment="1">
      <alignment horizontal="center"/>
    </xf>
    <xf numFmtId="0" fontId="1" fillId="0" borderId="2" xfId="0" applyFont="1" applyFill="1" applyBorder="1" applyAlignment="1"/>
    <xf numFmtId="164" fontId="0" fillId="5" borderId="1" xfId="0" applyNumberFormat="1" applyFill="1" applyBorder="1" applyAlignment="1">
      <alignment horizontal="center"/>
    </xf>
    <xf numFmtId="0" fontId="34" fillId="20" borderId="17" xfId="0" applyFont="1" applyFill="1" applyBorder="1" applyAlignment="1">
      <alignment horizontal="center" vertical="center" wrapText="1"/>
    </xf>
    <xf numFmtId="0" fontId="34" fillId="20" borderId="15"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34" fillId="21" borderId="17" xfId="0" applyFont="1" applyFill="1" applyBorder="1" applyAlignment="1">
      <alignment horizontal="center" vertical="center" wrapText="1"/>
    </xf>
    <xf numFmtId="0" fontId="34" fillId="11" borderId="17" xfId="0" applyFont="1" applyFill="1" applyBorder="1" applyAlignment="1">
      <alignment horizontal="center" vertical="center" wrapText="1"/>
    </xf>
    <xf numFmtId="0" fontId="34" fillId="22" borderId="17" xfId="0" applyFont="1" applyFill="1" applyBorder="1" applyAlignment="1">
      <alignment horizontal="center" vertical="center" wrapText="1"/>
    </xf>
    <xf numFmtId="0" fontId="36" fillId="0" borderId="14" xfId="0" applyFont="1" applyBorder="1" applyAlignment="1">
      <alignment horizontal="center" vertical="center" wrapText="1"/>
    </xf>
    <xf numFmtId="0" fontId="27" fillId="13" borderId="0" xfId="0" applyFont="1" applyFill="1" applyAlignment="1">
      <alignment vertical="center"/>
    </xf>
    <xf numFmtId="0" fontId="0" fillId="13" borderId="0" xfId="0" applyFill="1"/>
    <xf numFmtId="0" fontId="36" fillId="0" borderId="15"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5" xfId="0" applyFont="1" applyBorder="1" applyAlignment="1">
      <alignment horizontal="center" vertical="center" wrapText="1"/>
    </xf>
    <xf numFmtId="0" fontId="0" fillId="0" borderId="13" xfId="0" applyBorder="1" applyAlignment="1">
      <alignment horizontal="center"/>
    </xf>
    <xf numFmtId="0" fontId="0" fillId="0" borderId="1" xfId="0" applyBorder="1" applyAlignment="1">
      <alignment horizontal="center"/>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1" fillId="7" borderId="2" xfId="0" applyFont="1" applyFill="1" applyBorder="1" applyAlignment="1">
      <alignment horizontal="center"/>
    </xf>
    <xf numFmtId="0" fontId="30" fillId="13" borderId="0" xfId="0" applyFont="1" applyFill="1" applyAlignment="1">
      <alignment horizontal="left" vertical="center"/>
    </xf>
    <xf numFmtId="0" fontId="31" fillId="13" borderId="0" xfId="0" applyFont="1" applyFill="1" applyAlignment="1">
      <alignment horizontal="left" vertical="center"/>
    </xf>
    <xf numFmtId="0" fontId="34" fillId="20" borderId="16" xfId="0" applyFont="1" applyFill="1" applyBorder="1" applyAlignment="1">
      <alignment horizontal="center" vertical="center" wrapText="1"/>
    </xf>
    <xf numFmtId="0" fontId="34" fillId="20" borderId="15"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27" fillId="13" borderId="0" xfId="0" applyFont="1" applyFill="1" applyAlignment="1">
      <alignment horizontal="left" vertical="center"/>
    </xf>
    <xf numFmtId="0" fontId="1" fillId="9" borderId="1" xfId="0" applyFont="1" applyFill="1" applyBorder="1" applyAlignment="1">
      <alignment horizontal="center" vertical="center" wrapText="1"/>
    </xf>
    <xf numFmtId="0" fontId="0" fillId="19" borderId="1" xfId="0" applyFill="1" applyBorder="1" applyAlignment="1">
      <alignment horizontal="left"/>
    </xf>
    <xf numFmtId="0" fontId="0" fillId="17" borderId="1" xfId="0" applyFill="1" applyBorder="1" applyAlignment="1">
      <alignment horizontal="center"/>
    </xf>
    <xf numFmtId="0" fontId="0" fillId="0" borderId="1" xfId="0" applyFill="1" applyBorder="1" applyAlignment="1">
      <alignment horizontal="center" vertical="center" wrapText="1"/>
    </xf>
    <xf numFmtId="0" fontId="0" fillId="18" borderId="5" xfId="0" applyFill="1" applyBorder="1" applyAlignment="1">
      <alignment horizontal="left"/>
    </xf>
    <xf numFmtId="0" fontId="0" fillId="18" borderId="12" xfId="0" applyFill="1" applyBorder="1" applyAlignment="1">
      <alignment horizontal="left"/>
    </xf>
    <xf numFmtId="0" fontId="0" fillId="6" borderId="6"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23" fillId="6" borderId="7"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10" xfId="0" applyFont="1" applyFill="1" applyBorder="1" applyAlignment="1">
      <alignment horizontal="center" vertical="center"/>
    </xf>
    <xf numFmtId="0" fontId="0" fillId="17" borderId="1" xfId="0" applyFill="1" applyBorder="1" applyAlignment="1">
      <alignment horizontal="center" vertical="center"/>
    </xf>
    <xf numFmtId="0" fontId="0" fillId="16" borderId="11"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78795165495594"/>
          <c:y val="0.10026662929695181"/>
          <c:w val="0.81915083475064243"/>
          <c:h val="0.75676485180942532"/>
        </c:manualLayout>
      </c:layout>
      <c:scatterChart>
        <c:scatterStyle val="smoothMarker"/>
        <c:varyColors val="0"/>
        <c:ser>
          <c:idx val="0"/>
          <c:order val="0"/>
          <c:tx>
            <c:strRef>
              <c:f>[1]Sheet1!$W$1</c:f>
              <c:strCache>
                <c:ptCount val="1"/>
                <c:pt idx="0">
                  <c:v>TOTAL DIC</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[1]Sheet1!$Q$2:$Q$510</c:f>
              <c:numCache>
                <c:formatCode>General</c:formatCode>
                <c:ptCount val="509"/>
                <c:pt idx="0">
                  <c:v>16.158999999999999</c:v>
                </c:pt>
                <c:pt idx="1">
                  <c:v>16.105</c:v>
                </c:pt>
                <c:pt idx="2">
                  <c:v>15.926</c:v>
                </c:pt>
                <c:pt idx="3">
                  <c:v>11.916</c:v>
                </c:pt>
                <c:pt idx="4">
                  <c:v>10.771000000000001</c:v>
                </c:pt>
                <c:pt idx="5">
                  <c:v>8.5399999999999991</c:v>
                </c:pt>
                <c:pt idx="6">
                  <c:v>7.1660000000000004</c:v>
                </c:pt>
                <c:pt idx="7">
                  <c:v>5.7350000000000003</c:v>
                </c:pt>
                <c:pt idx="8">
                  <c:v>5.609</c:v>
                </c:pt>
                <c:pt idx="9">
                  <c:v>5.3109999999999999</c:v>
                </c:pt>
                <c:pt idx="10">
                  <c:v>5.1879999999999997</c:v>
                </c:pt>
                <c:pt idx="11">
                  <c:v>3.1480000000000001</c:v>
                </c:pt>
                <c:pt idx="12">
                  <c:v>2.5390000000000001</c:v>
                </c:pt>
                <c:pt idx="13">
                  <c:v>2.2599999999999998</c:v>
                </c:pt>
                <c:pt idx="14">
                  <c:v>2.0779999999999998</c:v>
                </c:pt>
                <c:pt idx="15">
                  <c:v>2.0609999999999999</c:v>
                </c:pt>
                <c:pt idx="16">
                  <c:v>1.998</c:v>
                </c:pt>
                <c:pt idx="17">
                  <c:v>1.831</c:v>
                </c:pt>
                <c:pt idx="18">
                  <c:v>1.798</c:v>
                </c:pt>
                <c:pt idx="19">
                  <c:v>1.782</c:v>
                </c:pt>
                <c:pt idx="20">
                  <c:v>1.744</c:v>
                </c:pt>
                <c:pt idx="21">
                  <c:v>1.7150000000000001</c:v>
                </c:pt>
                <c:pt idx="22">
                  <c:v>1.714</c:v>
                </c:pt>
                <c:pt idx="23">
                  <c:v>1.645</c:v>
                </c:pt>
                <c:pt idx="24">
                  <c:v>1.4550000000000001</c:v>
                </c:pt>
                <c:pt idx="25">
                  <c:v>1.4119999999999999</c:v>
                </c:pt>
                <c:pt idx="26">
                  <c:v>1.393</c:v>
                </c:pt>
                <c:pt idx="27">
                  <c:v>1.33</c:v>
                </c:pt>
                <c:pt idx="28">
                  <c:v>1.329</c:v>
                </c:pt>
                <c:pt idx="29">
                  <c:v>1.278</c:v>
                </c:pt>
                <c:pt idx="30">
                  <c:v>1.2490000000000001</c:v>
                </c:pt>
                <c:pt idx="31">
                  <c:v>1.2290000000000001</c:v>
                </c:pt>
                <c:pt idx="32">
                  <c:v>1.2170000000000001</c:v>
                </c:pt>
                <c:pt idx="33">
                  <c:v>1.2090000000000001</c:v>
                </c:pt>
                <c:pt idx="34">
                  <c:v>1.1910000000000001</c:v>
                </c:pt>
                <c:pt idx="35">
                  <c:v>1.1739999999999999</c:v>
                </c:pt>
                <c:pt idx="36">
                  <c:v>1.161</c:v>
                </c:pt>
                <c:pt idx="37">
                  <c:v>1.159</c:v>
                </c:pt>
                <c:pt idx="38">
                  <c:v>1.139</c:v>
                </c:pt>
                <c:pt idx="39">
                  <c:v>0.99</c:v>
                </c:pt>
                <c:pt idx="40">
                  <c:v>0.95599999999999996</c:v>
                </c:pt>
                <c:pt idx="41">
                  <c:v>0.94399999999999995</c:v>
                </c:pt>
                <c:pt idx="42">
                  <c:v>0.93700000000000006</c:v>
                </c:pt>
                <c:pt idx="43">
                  <c:v>0.91</c:v>
                </c:pt>
                <c:pt idx="44">
                  <c:v>0.9</c:v>
                </c:pt>
                <c:pt idx="45">
                  <c:v>0.88600000000000001</c:v>
                </c:pt>
                <c:pt idx="46">
                  <c:v>0.876</c:v>
                </c:pt>
                <c:pt idx="47">
                  <c:v>0.872</c:v>
                </c:pt>
                <c:pt idx="48">
                  <c:v>0.87</c:v>
                </c:pt>
                <c:pt idx="49">
                  <c:v>0.85499999999999998</c:v>
                </c:pt>
                <c:pt idx="50">
                  <c:v>0.85</c:v>
                </c:pt>
                <c:pt idx="51">
                  <c:v>0.84099999999999997</c:v>
                </c:pt>
                <c:pt idx="52">
                  <c:v>0.84</c:v>
                </c:pt>
                <c:pt idx="53">
                  <c:v>0.82399999999999995</c:v>
                </c:pt>
                <c:pt idx="54">
                  <c:v>0.79500000000000004</c:v>
                </c:pt>
                <c:pt idx="55">
                  <c:v>0.79100000000000004</c:v>
                </c:pt>
                <c:pt idx="56">
                  <c:v>0.78200000000000003</c:v>
                </c:pt>
                <c:pt idx="57">
                  <c:v>0.76900000000000002</c:v>
                </c:pt>
                <c:pt idx="58">
                  <c:v>0.753</c:v>
                </c:pt>
                <c:pt idx="59">
                  <c:v>0.73299999999999998</c:v>
                </c:pt>
                <c:pt idx="60">
                  <c:v>0.72199999999999998</c:v>
                </c:pt>
                <c:pt idx="61">
                  <c:v>0.72199999999999998</c:v>
                </c:pt>
                <c:pt idx="62">
                  <c:v>0.70599999999999996</c:v>
                </c:pt>
                <c:pt idx="63">
                  <c:v>0.66100000000000003</c:v>
                </c:pt>
                <c:pt idx="64">
                  <c:v>0.65800000000000003</c:v>
                </c:pt>
                <c:pt idx="65">
                  <c:v>0.65300000000000002</c:v>
                </c:pt>
                <c:pt idx="66">
                  <c:v>0.64200000000000002</c:v>
                </c:pt>
                <c:pt idx="67">
                  <c:v>0.63800000000000001</c:v>
                </c:pt>
                <c:pt idx="68">
                  <c:v>0.63</c:v>
                </c:pt>
                <c:pt idx="69">
                  <c:v>0.625</c:v>
                </c:pt>
                <c:pt idx="70">
                  <c:v>0.61699999999999999</c:v>
                </c:pt>
                <c:pt idx="71">
                  <c:v>0.61299999999999999</c:v>
                </c:pt>
                <c:pt idx="72">
                  <c:v>0.61</c:v>
                </c:pt>
                <c:pt idx="73">
                  <c:v>0.60099999999999998</c:v>
                </c:pt>
                <c:pt idx="74">
                  <c:v>0.56699999999999995</c:v>
                </c:pt>
                <c:pt idx="75">
                  <c:v>0.55500000000000005</c:v>
                </c:pt>
                <c:pt idx="76">
                  <c:v>0.55400000000000005</c:v>
                </c:pt>
                <c:pt idx="77">
                  <c:v>0.55200000000000005</c:v>
                </c:pt>
                <c:pt idx="78">
                  <c:v>0.53800000000000003</c:v>
                </c:pt>
                <c:pt idx="79">
                  <c:v>0.53300000000000003</c:v>
                </c:pt>
                <c:pt idx="80">
                  <c:v>0.53</c:v>
                </c:pt>
                <c:pt idx="81">
                  <c:v>0.52200000000000002</c:v>
                </c:pt>
                <c:pt idx="82">
                  <c:v>0.52200000000000002</c:v>
                </c:pt>
                <c:pt idx="83">
                  <c:v>0.52200000000000002</c:v>
                </c:pt>
                <c:pt idx="84">
                  <c:v>0.51300000000000001</c:v>
                </c:pt>
                <c:pt idx="85">
                  <c:v>0.51200000000000001</c:v>
                </c:pt>
                <c:pt idx="86">
                  <c:v>0.51200000000000001</c:v>
                </c:pt>
                <c:pt idx="87">
                  <c:v>0.496</c:v>
                </c:pt>
                <c:pt idx="88">
                  <c:v>0.495</c:v>
                </c:pt>
                <c:pt idx="89">
                  <c:v>0.49299999999999999</c:v>
                </c:pt>
                <c:pt idx="90">
                  <c:v>0.49</c:v>
                </c:pt>
                <c:pt idx="91">
                  <c:v>0.48299999999999998</c:v>
                </c:pt>
                <c:pt idx="92">
                  <c:v>0.47599999999999998</c:v>
                </c:pt>
                <c:pt idx="93">
                  <c:v>0.47299999999999998</c:v>
                </c:pt>
                <c:pt idx="94">
                  <c:v>0.46800000000000003</c:v>
                </c:pt>
                <c:pt idx="95">
                  <c:v>0.46600000000000003</c:v>
                </c:pt>
                <c:pt idx="96">
                  <c:v>0.46400000000000002</c:v>
                </c:pt>
                <c:pt idx="97">
                  <c:v>0.46100000000000002</c:v>
                </c:pt>
                <c:pt idx="98">
                  <c:v>0.46</c:v>
                </c:pt>
                <c:pt idx="99">
                  <c:v>0.45600000000000002</c:v>
                </c:pt>
                <c:pt idx="100">
                  <c:v>0.45100000000000001</c:v>
                </c:pt>
                <c:pt idx="101">
                  <c:v>0.44900000000000001</c:v>
                </c:pt>
                <c:pt idx="102">
                  <c:v>0.42699999999999999</c:v>
                </c:pt>
                <c:pt idx="103">
                  <c:v>0.42299999999999999</c:v>
                </c:pt>
                <c:pt idx="104">
                  <c:v>0.42199999999999999</c:v>
                </c:pt>
                <c:pt idx="105">
                  <c:v>0.42099999999999999</c:v>
                </c:pt>
                <c:pt idx="106">
                  <c:v>0.41699999999999998</c:v>
                </c:pt>
                <c:pt idx="107">
                  <c:v>0.41599999999999998</c:v>
                </c:pt>
                <c:pt idx="108">
                  <c:v>0.40300000000000002</c:v>
                </c:pt>
                <c:pt idx="109">
                  <c:v>0.40200000000000002</c:v>
                </c:pt>
                <c:pt idx="110">
                  <c:v>0.39900000000000002</c:v>
                </c:pt>
                <c:pt idx="111">
                  <c:v>0.39800000000000002</c:v>
                </c:pt>
                <c:pt idx="112">
                  <c:v>0.39700000000000002</c:v>
                </c:pt>
                <c:pt idx="113">
                  <c:v>0.39600000000000002</c:v>
                </c:pt>
                <c:pt idx="114">
                  <c:v>0.39400000000000002</c:v>
                </c:pt>
                <c:pt idx="115">
                  <c:v>0.38600000000000001</c:v>
                </c:pt>
                <c:pt idx="116">
                  <c:v>0.38600000000000001</c:v>
                </c:pt>
                <c:pt idx="117">
                  <c:v>0.38500000000000001</c:v>
                </c:pt>
                <c:pt idx="118">
                  <c:v>0.377</c:v>
                </c:pt>
                <c:pt idx="119">
                  <c:v>0.377</c:v>
                </c:pt>
                <c:pt idx="120">
                  <c:v>0.374</c:v>
                </c:pt>
                <c:pt idx="121">
                  <c:v>0.37</c:v>
                </c:pt>
                <c:pt idx="122">
                  <c:v>0.36399999999999999</c:v>
                </c:pt>
                <c:pt idx="123">
                  <c:v>0.36299999999999999</c:v>
                </c:pt>
                <c:pt idx="124">
                  <c:v>0.35299999999999998</c:v>
                </c:pt>
                <c:pt idx="125">
                  <c:v>0.34499999999999997</c:v>
                </c:pt>
                <c:pt idx="126">
                  <c:v>0.33700000000000002</c:v>
                </c:pt>
                <c:pt idx="127">
                  <c:v>0.33600000000000002</c:v>
                </c:pt>
                <c:pt idx="128">
                  <c:v>0.33200000000000002</c:v>
                </c:pt>
                <c:pt idx="129">
                  <c:v>0.32500000000000001</c:v>
                </c:pt>
                <c:pt idx="130">
                  <c:v>0.31900000000000001</c:v>
                </c:pt>
                <c:pt idx="131">
                  <c:v>0.318</c:v>
                </c:pt>
                <c:pt idx="132">
                  <c:v>0.30599999999999999</c:v>
                </c:pt>
                <c:pt idx="133">
                  <c:v>0.29299999999999998</c:v>
                </c:pt>
                <c:pt idx="134">
                  <c:v>0.29099999999999998</c:v>
                </c:pt>
                <c:pt idx="135">
                  <c:v>0.28399999999999997</c:v>
                </c:pt>
                <c:pt idx="136">
                  <c:v>0.28100000000000003</c:v>
                </c:pt>
                <c:pt idx="137">
                  <c:v>0.27200000000000002</c:v>
                </c:pt>
                <c:pt idx="138">
                  <c:v>0.26900000000000002</c:v>
                </c:pt>
                <c:pt idx="139">
                  <c:v>0.26900000000000002</c:v>
                </c:pt>
                <c:pt idx="140">
                  <c:v>0.26800000000000002</c:v>
                </c:pt>
                <c:pt idx="141">
                  <c:v>0.26500000000000001</c:v>
                </c:pt>
                <c:pt idx="142">
                  <c:v>0.25800000000000001</c:v>
                </c:pt>
                <c:pt idx="143">
                  <c:v>0.25700000000000001</c:v>
                </c:pt>
                <c:pt idx="144">
                  <c:v>0.25600000000000001</c:v>
                </c:pt>
                <c:pt idx="145">
                  <c:v>0.24299999999999999</c:v>
                </c:pt>
                <c:pt idx="146">
                  <c:v>0.23599999999999999</c:v>
                </c:pt>
                <c:pt idx="147">
                  <c:v>0.23499999999999999</c:v>
                </c:pt>
                <c:pt idx="148">
                  <c:v>0.23200000000000001</c:v>
                </c:pt>
                <c:pt idx="149">
                  <c:v>0.23200000000000001</c:v>
                </c:pt>
                <c:pt idx="150">
                  <c:v>0.22700000000000001</c:v>
                </c:pt>
                <c:pt idx="151">
                  <c:v>0.22500000000000001</c:v>
                </c:pt>
                <c:pt idx="152">
                  <c:v>0.22500000000000001</c:v>
                </c:pt>
                <c:pt idx="153">
                  <c:v>0.222</c:v>
                </c:pt>
                <c:pt idx="154">
                  <c:v>0.22</c:v>
                </c:pt>
                <c:pt idx="155">
                  <c:v>0.216</c:v>
                </c:pt>
                <c:pt idx="156">
                  <c:v>0.20799999999999999</c:v>
                </c:pt>
                <c:pt idx="157">
                  <c:v>0.20599999999999999</c:v>
                </c:pt>
                <c:pt idx="158">
                  <c:v>0.20599999999999999</c:v>
                </c:pt>
                <c:pt idx="159">
                  <c:v>0.20399999999999999</c:v>
                </c:pt>
                <c:pt idx="160">
                  <c:v>0.20300000000000001</c:v>
                </c:pt>
                <c:pt idx="161">
                  <c:v>0.20100000000000001</c:v>
                </c:pt>
                <c:pt idx="162">
                  <c:v>0.20100000000000001</c:v>
                </c:pt>
                <c:pt idx="163">
                  <c:v>0.19600000000000001</c:v>
                </c:pt>
                <c:pt idx="164">
                  <c:v>0.19600000000000001</c:v>
                </c:pt>
                <c:pt idx="165">
                  <c:v>0.19600000000000001</c:v>
                </c:pt>
                <c:pt idx="166">
                  <c:v>0.19600000000000001</c:v>
                </c:pt>
                <c:pt idx="167">
                  <c:v>0.19</c:v>
                </c:pt>
                <c:pt idx="168">
                  <c:v>0.189</c:v>
                </c:pt>
                <c:pt idx="169">
                  <c:v>0.187</c:v>
                </c:pt>
                <c:pt idx="170">
                  <c:v>0.187</c:v>
                </c:pt>
                <c:pt idx="171">
                  <c:v>0.185</c:v>
                </c:pt>
                <c:pt idx="172">
                  <c:v>0.184</c:v>
                </c:pt>
                <c:pt idx="173">
                  <c:v>0.18</c:v>
                </c:pt>
                <c:pt idx="174">
                  <c:v>0.17899999999999999</c:v>
                </c:pt>
                <c:pt idx="175">
                  <c:v>0.17799999999999999</c:v>
                </c:pt>
                <c:pt idx="176">
                  <c:v>0.17699999999999999</c:v>
                </c:pt>
                <c:pt idx="177">
                  <c:v>0.17499999999999999</c:v>
                </c:pt>
                <c:pt idx="178">
                  <c:v>0.17</c:v>
                </c:pt>
                <c:pt idx="179">
                  <c:v>0.16800000000000001</c:v>
                </c:pt>
                <c:pt idx="180">
                  <c:v>0.16800000000000001</c:v>
                </c:pt>
                <c:pt idx="181">
                  <c:v>0.16700000000000001</c:v>
                </c:pt>
                <c:pt idx="182">
                  <c:v>0.16300000000000001</c:v>
                </c:pt>
                <c:pt idx="183">
                  <c:v>0.16</c:v>
                </c:pt>
                <c:pt idx="184">
                  <c:v>0.159</c:v>
                </c:pt>
                <c:pt idx="185">
                  <c:v>0.159</c:v>
                </c:pt>
                <c:pt idx="186">
                  <c:v>0.158</c:v>
                </c:pt>
                <c:pt idx="187">
                  <c:v>0.153</c:v>
                </c:pt>
                <c:pt idx="188">
                  <c:v>0.153</c:v>
                </c:pt>
                <c:pt idx="189">
                  <c:v>0.151</c:v>
                </c:pt>
                <c:pt idx="190">
                  <c:v>0.14899999999999999</c:v>
                </c:pt>
                <c:pt idx="191">
                  <c:v>0.14899999999999999</c:v>
                </c:pt>
                <c:pt idx="192">
                  <c:v>0.14899999999999999</c:v>
                </c:pt>
                <c:pt idx="193">
                  <c:v>0.14799999999999999</c:v>
                </c:pt>
                <c:pt idx="194">
                  <c:v>0.14499999999999999</c:v>
                </c:pt>
                <c:pt idx="195">
                  <c:v>0.14399999999999999</c:v>
                </c:pt>
                <c:pt idx="196">
                  <c:v>0.14399999999999999</c:v>
                </c:pt>
                <c:pt idx="197">
                  <c:v>0.14299999999999999</c:v>
                </c:pt>
                <c:pt idx="198">
                  <c:v>0.14000000000000001</c:v>
                </c:pt>
                <c:pt idx="199">
                  <c:v>0.14000000000000001</c:v>
                </c:pt>
                <c:pt idx="200">
                  <c:v>0.14000000000000001</c:v>
                </c:pt>
                <c:pt idx="201">
                  <c:v>0.14000000000000001</c:v>
                </c:pt>
                <c:pt idx="202">
                  <c:v>0.13900000000000001</c:v>
                </c:pt>
                <c:pt idx="203">
                  <c:v>0.13700000000000001</c:v>
                </c:pt>
                <c:pt idx="204">
                  <c:v>0.13400000000000001</c:v>
                </c:pt>
                <c:pt idx="205">
                  <c:v>0.13200000000000001</c:v>
                </c:pt>
                <c:pt idx="206">
                  <c:v>0.13200000000000001</c:v>
                </c:pt>
                <c:pt idx="207">
                  <c:v>0.13200000000000001</c:v>
                </c:pt>
                <c:pt idx="208">
                  <c:v>0.13100000000000001</c:v>
                </c:pt>
                <c:pt idx="209">
                  <c:v>0.13100000000000001</c:v>
                </c:pt>
                <c:pt idx="210">
                  <c:v>0.129</c:v>
                </c:pt>
                <c:pt idx="211">
                  <c:v>0.128</c:v>
                </c:pt>
                <c:pt idx="212">
                  <c:v>0.126</c:v>
                </c:pt>
                <c:pt idx="213">
                  <c:v>0.125</c:v>
                </c:pt>
                <c:pt idx="214">
                  <c:v>0.124</c:v>
                </c:pt>
                <c:pt idx="215">
                  <c:v>0.124</c:v>
                </c:pt>
                <c:pt idx="216">
                  <c:v>0.123</c:v>
                </c:pt>
                <c:pt idx="217">
                  <c:v>0.123</c:v>
                </c:pt>
                <c:pt idx="218">
                  <c:v>0.121</c:v>
                </c:pt>
                <c:pt idx="219">
                  <c:v>0.121</c:v>
                </c:pt>
                <c:pt idx="220">
                  <c:v>0.121</c:v>
                </c:pt>
                <c:pt idx="221">
                  <c:v>0.12</c:v>
                </c:pt>
                <c:pt idx="222">
                  <c:v>0.11899999999999999</c:v>
                </c:pt>
                <c:pt idx="223">
                  <c:v>0.11899999999999999</c:v>
                </c:pt>
                <c:pt idx="224">
                  <c:v>0.11899999999999999</c:v>
                </c:pt>
                <c:pt idx="225">
                  <c:v>0.11600000000000001</c:v>
                </c:pt>
                <c:pt idx="226">
                  <c:v>0.11600000000000001</c:v>
                </c:pt>
                <c:pt idx="227">
                  <c:v>0.11600000000000001</c:v>
                </c:pt>
                <c:pt idx="228">
                  <c:v>0.115</c:v>
                </c:pt>
                <c:pt idx="229">
                  <c:v>0.115</c:v>
                </c:pt>
                <c:pt idx="230">
                  <c:v>0.115</c:v>
                </c:pt>
                <c:pt idx="231">
                  <c:v>0.114</c:v>
                </c:pt>
                <c:pt idx="232">
                  <c:v>0.114</c:v>
                </c:pt>
                <c:pt idx="233">
                  <c:v>0.113</c:v>
                </c:pt>
                <c:pt idx="234">
                  <c:v>0.113</c:v>
                </c:pt>
                <c:pt idx="235">
                  <c:v>0.113</c:v>
                </c:pt>
                <c:pt idx="236">
                  <c:v>0.113</c:v>
                </c:pt>
                <c:pt idx="237">
                  <c:v>0.109</c:v>
                </c:pt>
                <c:pt idx="238">
                  <c:v>0.109</c:v>
                </c:pt>
                <c:pt idx="239">
                  <c:v>0.108</c:v>
                </c:pt>
                <c:pt idx="240">
                  <c:v>0.107</c:v>
                </c:pt>
                <c:pt idx="241">
                  <c:v>0.107</c:v>
                </c:pt>
                <c:pt idx="242">
                  <c:v>0.106</c:v>
                </c:pt>
                <c:pt idx="243">
                  <c:v>0.104</c:v>
                </c:pt>
                <c:pt idx="244">
                  <c:v>0.104</c:v>
                </c:pt>
                <c:pt idx="245">
                  <c:v>0.10299999999999999</c:v>
                </c:pt>
                <c:pt idx="246">
                  <c:v>0.10199999999999999</c:v>
                </c:pt>
                <c:pt idx="247">
                  <c:v>0.1</c:v>
                </c:pt>
                <c:pt idx="248">
                  <c:v>9.9500000000000005E-2</c:v>
                </c:pt>
                <c:pt idx="249">
                  <c:v>9.3399999999999997E-2</c:v>
                </c:pt>
                <c:pt idx="250">
                  <c:v>9.3200000000000005E-2</c:v>
                </c:pt>
                <c:pt idx="251">
                  <c:v>9.2899999999999996E-2</c:v>
                </c:pt>
                <c:pt idx="252">
                  <c:v>8.7499999999999994E-2</c:v>
                </c:pt>
                <c:pt idx="253">
                  <c:v>8.5500000000000007E-2</c:v>
                </c:pt>
                <c:pt idx="254">
                  <c:v>8.5400000000000004E-2</c:v>
                </c:pt>
                <c:pt idx="255">
                  <c:v>8.4900000000000003E-2</c:v>
                </c:pt>
                <c:pt idx="256">
                  <c:v>8.4900000000000003E-2</c:v>
                </c:pt>
                <c:pt idx="257">
                  <c:v>8.3500000000000005E-2</c:v>
                </c:pt>
                <c:pt idx="258">
                  <c:v>8.3400000000000002E-2</c:v>
                </c:pt>
                <c:pt idx="259">
                  <c:v>8.3099999999999993E-2</c:v>
                </c:pt>
                <c:pt idx="260">
                  <c:v>8.1799999999999998E-2</c:v>
                </c:pt>
                <c:pt idx="261">
                  <c:v>8.1699999999999995E-2</c:v>
                </c:pt>
                <c:pt idx="262">
                  <c:v>8.1500000000000003E-2</c:v>
                </c:pt>
                <c:pt idx="263">
                  <c:v>8.1199999999999994E-2</c:v>
                </c:pt>
                <c:pt idx="264">
                  <c:v>7.9500000000000001E-2</c:v>
                </c:pt>
                <c:pt idx="265">
                  <c:v>7.9200000000000007E-2</c:v>
                </c:pt>
                <c:pt idx="266">
                  <c:v>7.8899999999999998E-2</c:v>
                </c:pt>
                <c:pt idx="267">
                  <c:v>7.8600000000000003E-2</c:v>
                </c:pt>
                <c:pt idx="268">
                  <c:v>7.8E-2</c:v>
                </c:pt>
                <c:pt idx="269">
                  <c:v>7.7499999999999999E-2</c:v>
                </c:pt>
                <c:pt idx="270">
                  <c:v>7.7200000000000005E-2</c:v>
                </c:pt>
                <c:pt idx="271">
                  <c:v>7.7100000000000002E-2</c:v>
                </c:pt>
                <c:pt idx="272">
                  <c:v>7.6999999999999999E-2</c:v>
                </c:pt>
                <c:pt idx="273">
                  <c:v>7.6499999999999999E-2</c:v>
                </c:pt>
                <c:pt idx="274">
                  <c:v>7.5399999999999995E-2</c:v>
                </c:pt>
                <c:pt idx="275">
                  <c:v>7.5300000000000006E-2</c:v>
                </c:pt>
                <c:pt idx="276">
                  <c:v>7.4800000000000005E-2</c:v>
                </c:pt>
                <c:pt idx="277">
                  <c:v>7.3499999999999996E-2</c:v>
                </c:pt>
                <c:pt idx="278">
                  <c:v>7.2999999999999995E-2</c:v>
                </c:pt>
                <c:pt idx="279">
                  <c:v>7.1900000000000006E-2</c:v>
                </c:pt>
                <c:pt idx="280">
                  <c:v>6.8500000000000005E-2</c:v>
                </c:pt>
                <c:pt idx="281">
                  <c:v>6.7500000000000004E-2</c:v>
                </c:pt>
                <c:pt idx="282">
                  <c:v>6.6900000000000001E-2</c:v>
                </c:pt>
                <c:pt idx="283">
                  <c:v>6.6799999999999998E-2</c:v>
                </c:pt>
                <c:pt idx="284">
                  <c:v>6.6500000000000004E-2</c:v>
                </c:pt>
                <c:pt idx="285">
                  <c:v>6.6100000000000006E-2</c:v>
                </c:pt>
                <c:pt idx="286">
                  <c:v>6.5699999999999995E-2</c:v>
                </c:pt>
                <c:pt idx="287">
                  <c:v>6.5000000000000002E-2</c:v>
                </c:pt>
                <c:pt idx="288">
                  <c:v>6.5000000000000002E-2</c:v>
                </c:pt>
                <c:pt idx="289">
                  <c:v>6.3600000000000004E-2</c:v>
                </c:pt>
                <c:pt idx="290">
                  <c:v>6.3500000000000001E-2</c:v>
                </c:pt>
                <c:pt idx="291">
                  <c:v>6.3200000000000006E-2</c:v>
                </c:pt>
                <c:pt idx="292">
                  <c:v>6.2899999999999998E-2</c:v>
                </c:pt>
                <c:pt idx="293">
                  <c:v>6.2700000000000006E-2</c:v>
                </c:pt>
                <c:pt idx="294">
                  <c:v>6.2300000000000001E-2</c:v>
                </c:pt>
                <c:pt idx="295">
                  <c:v>6.1800000000000001E-2</c:v>
                </c:pt>
                <c:pt idx="296">
                  <c:v>6.1199999999999997E-2</c:v>
                </c:pt>
                <c:pt idx="297">
                  <c:v>6.0900000000000003E-2</c:v>
                </c:pt>
                <c:pt idx="298">
                  <c:v>5.9799999999999999E-2</c:v>
                </c:pt>
                <c:pt idx="299">
                  <c:v>5.9799999999999999E-2</c:v>
                </c:pt>
                <c:pt idx="300">
                  <c:v>5.91E-2</c:v>
                </c:pt>
                <c:pt idx="301">
                  <c:v>5.8999999999999997E-2</c:v>
                </c:pt>
                <c:pt idx="302">
                  <c:v>5.8500000000000003E-2</c:v>
                </c:pt>
                <c:pt idx="303">
                  <c:v>5.8400000000000001E-2</c:v>
                </c:pt>
                <c:pt idx="304">
                  <c:v>5.8299999999999998E-2</c:v>
                </c:pt>
                <c:pt idx="305">
                  <c:v>5.8200000000000002E-2</c:v>
                </c:pt>
                <c:pt idx="306">
                  <c:v>5.8000000000000003E-2</c:v>
                </c:pt>
                <c:pt idx="307">
                  <c:v>5.7500000000000002E-2</c:v>
                </c:pt>
                <c:pt idx="308">
                  <c:v>5.7000000000000002E-2</c:v>
                </c:pt>
                <c:pt idx="309">
                  <c:v>5.5800000000000002E-2</c:v>
                </c:pt>
                <c:pt idx="310">
                  <c:v>5.57E-2</c:v>
                </c:pt>
                <c:pt idx="311">
                  <c:v>5.5E-2</c:v>
                </c:pt>
                <c:pt idx="312">
                  <c:v>5.45E-2</c:v>
                </c:pt>
                <c:pt idx="313">
                  <c:v>5.28E-2</c:v>
                </c:pt>
                <c:pt idx="314">
                  <c:v>5.1999999999999998E-2</c:v>
                </c:pt>
                <c:pt idx="315">
                  <c:v>5.16E-2</c:v>
                </c:pt>
                <c:pt idx="316">
                  <c:v>5.0500000000000003E-2</c:v>
                </c:pt>
                <c:pt idx="317">
                  <c:v>4.99E-2</c:v>
                </c:pt>
                <c:pt idx="318">
                  <c:v>4.9799999999999997E-2</c:v>
                </c:pt>
                <c:pt idx="319">
                  <c:v>4.9200000000000001E-2</c:v>
                </c:pt>
                <c:pt idx="320">
                  <c:v>4.9099999999999998E-2</c:v>
                </c:pt>
                <c:pt idx="321">
                  <c:v>4.7600000000000003E-2</c:v>
                </c:pt>
                <c:pt idx="322">
                  <c:v>4.6899999999999997E-2</c:v>
                </c:pt>
                <c:pt idx="323">
                  <c:v>4.6600000000000003E-2</c:v>
                </c:pt>
                <c:pt idx="324">
                  <c:v>4.6199999999999998E-2</c:v>
                </c:pt>
                <c:pt idx="325">
                  <c:v>4.4200000000000003E-2</c:v>
                </c:pt>
                <c:pt idx="326">
                  <c:v>4.3799999999999999E-2</c:v>
                </c:pt>
                <c:pt idx="327">
                  <c:v>4.3299999999999998E-2</c:v>
                </c:pt>
                <c:pt idx="328">
                  <c:v>4.3099999999999999E-2</c:v>
                </c:pt>
                <c:pt idx="329">
                  <c:v>4.1500000000000002E-2</c:v>
                </c:pt>
                <c:pt idx="330">
                  <c:v>4.1000000000000002E-2</c:v>
                </c:pt>
                <c:pt idx="331">
                  <c:v>4.0899999999999999E-2</c:v>
                </c:pt>
                <c:pt idx="332">
                  <c:v>3.9899999999999998E-2</c:v>
                </c:pt>
                <c:pt idx="333">
                  <c:v>3.9600000000000003E-2</c:v>
                </c:pt>
                <c:pt idx="334">
                  <c:v>3.8899999999999997E-2</c:v>
                </c:pt>
                <c:pt idx="335">
                  <c:v>3.8300000000000001E-2</c:v>
                </c:pt>
                <c:pt idx="336">
                  <c:v>3.8199999999999998E-2</c:v>
                </c:pt>
                <c:pt idx="337">
                  <c:v>3.7999999999999999E-2</c:v>
                </c:pt>
                <c:pt idx="338">
                  <c:v>3.7499999999999999E-2</c:v>
                </c:pt>
                <c:pt idx="339">
                  <c:v>3.7100000000000001E-2</c:v>
                </c:pt>
                <c:pt idx="340">
                  <c:v>3.6900000000000002E-2</c:v>
                </c:pt>
                <c:pt idx="341">
                  <c:v>3.6799999999999999E-2</c:v>
                </c:pt>
                <c:pt idx="342">
                  <c:v>3.6400000000000002E-2</c:v>
                </c:pt>
                <c:pt idx="343">
                  <c:v>3.4599999999999999E-2</c:v>
                </c:pt>
                <c:pt idx="344">
                  <c:v>3.44E-2</c:v>
                </c:pt>
                <c:pt idx="345">
                  <c:v>3.4299999999999997E-2</c:v>
                </c:pt>
                <c:pt idx="346">
                  <c:v>3.4200000000000001E-2</c:v>
                </c:pt>
                <c:pt idx="347">
                  <c:v>3.4000000000000002E-2</c:v>
                </c:pt>
                <c:pt idx="348">
                  <c:v>3.3799999999999997E-2</c:v>
                </c:pt>
                <c:pt idx="349">
                  <c:v>3.3500000000000002E-2</c:v>
                </c:pt>
                <c:pt idx="350">
                  <c:v>3.2599999999999997E-2</c:v>
                </c:pt>
                <c:pt idx="351">
                  <c:v>3.1699999999999999E-2</c:v>
                </c:pt>
                <c:pt idx="352">
                  <c:v>3.1600000000000003E-2</c:v>
                </c:pt>
                <c:pt idx="353">
                  <c:v>3.1E-2</c:v>
                </c:pt>
                <c:pt idx="354">
                  <c:v>3.0200000000000001E-2</c:v>
                </c:pt>
                <c:pt idx="355">
                  <c:v>0.03</c:v>
                </c:pt>
                <c:pt idx="356">
                  <c:v>2.93E-2</c:v>
                </c:pt>
                <c:pt idx="357">
                  <c:v>2.8500000000000001E-2</c:v>
                </c:pt>
                <c:pt idx="358">
                  <c:v>2.8199999999999999E-2</c:v>
                </c:pt>
                <c:pt idx="359">
                  <c:v>2.8199999999999999E-2</c:v>
                </c:pt>
                <c:pt idx="360">
                  <c:v>2.8000000000000001E-2</c:v>
                </c:pt>
                <c:pt idx="361">
                  <c:v>2.7799999999999998E-2</c:v>
                </c:pt>
                <c:pt idx="362">
                  <c:v>2.7699999999999999E-2</c:v>
                </c:pt>
                <c:pt idx="363">
                  <c:v>2.7199999999999998E-2</c:v>
                </c:pt>
                <c:pt idx="364">
                  <c:v>2.7E-2</c:v>
                </c:pt>
                <c:pt idx="365">
                  <c:v>2.6800000000000001E-2</c:v>
                </c:pt>
                <c:pt idx="366">
                  <c:v>2.5899999999999999E-2</c:v>
                </c:pt>
                <c:pt idx="367">
                  <c:v>2.5600000000000001E-2</c:v>
                </c:pt>
                <c:pt idx="368">
                  <c:v>2.5499999999999998E-2</c:v>
                </c:pt>
                <c:pt idx="369">
                  <c:v>2.5399999999999999E-2</c:v>
                </c:pt>
                <c:pt idx="370">
                  <c:v>2.5399999999999999E-2</c:v>
                </c:pt>
                <c:pt idx="371">
                  <c:v>2.4799999999999999E-2</c:v>
                </c:pt>
                <c:pt idx="372">
                  <c:v>2.4799999999999999E-2</c:v>
                </c:pt>
                <c:pt idx="373">
                  <c:v>2.4199999999999999E-2</c:v>
                </c:pt>
                <c:pt idx="374">
                  <c:v>2.3800000000000002E-2</c:v>
                </c:pt>
                <c:pt idx="375">
                  <c:v>2.35E-2</c:v>
                </c:pt>
                <c:pt idx="376">
                  <c:v>2.2599999999999999E-2</c:v>
                </c:pt>
                <c:pt idx="377">
                  <c:v>2.24E-2</c:v>
                </c:pt>
                <c:pt idx="378">
                  <c:v>2.2200000000000001E-2</c:v>
                </c:pt>
                <c:pt idx="379">
                  <c:v>2.2200000000000001E-2</c:v>
                </c:pt>
                <c:pt idx="380">
                  <c:v>2.1700000000000001E-2</c:v>
                </c:pt>
                <c:pt idx="381">
                  <c:v>2.06E-2</c:v>
                </c:pt>
                <c:pt idx="382">
                  <c:v>0.02</c:v>
                </c:pt>
                <c:pt idx="383">
                  <c:v>1.9699999999999999E-2</c:v>
                </c:pt>
                <c:pt idx="384">
                  <c:v>1.9300000000000001E-2</c:v>
                </c:pt>
                <c:pt idx="385">
                  <c:v>1.9E-2</c:v>
                </c:pt>
                <c:pt idx="386">
                  <c:v>1.8800000000000001E-2</c:v>
                </c:pt>
                <c:pt idx="387">
                  <c:v>1.8700000000000001E-2</c:v>
                </c:pt>
                <c:pt idx="388">
                  <c:v>1.8499999999999999E-2</c:v>
                </c:pt>
                <c:pt idx="389">
                  <c:v>1.8499999999999999E-2</c:v>
                </c:pt>
                <c:pt idx="390">
                  <c:v>1.8499999999999999E-2</c:v>
                </c:pt>
                <c:pt idx="391">
                  <c:v>1.7299999999999999E-2</c:v>
                </c:pt>
                <c:pt idx="392">
                  <c:v>1.6799999999999999E-2</c:v>
                </c:pt>
                <c:pt idx="393">
                  <c:v>1.66E-2</c:v>
                </c:pt>
                <c:pt idx="394">
                  <c:v>1.6500000000000001E-2</c:v>
                </c:pt>
                <c:pt idx="395">
                  <c:v>1.6199999999999999E-2</c:v>
                </c:pt>
                <c:pt idx="396">
                  <c:v>1.5299999999999999E-2</c:v>
                </c:pt>
                <c:pt idx="397">
                  <c:v>1.49E-2</c:v>
                </c:pt>
                <c:pt idx="398">
                  <c:v>1.4800000000000001E-2</c:v>
                </c:pt>
                <c:pt idx="399">
                  <c:v>1.4200000000000001E-2</c:v>
                </c:pt>
                <c:pt idx="400">
                  <c:v>1.38E-2</c:v>
                </c:pt>
                <c:pt idx="401">
                  <c:v>1.3599999999999999E-2</c:v>
                </c:pt>
                <c:pt idx="402">
                  <c:v>1.3299999999999999E-2</c:v>
                </c:pt>
                <c:pt idx="403">
                  <c:v>1.32E-2</c:v>
                </c:pt>
                <c:pt idx="404">
                  <c:v>1.26E-2</c:v>
                </c:pt>
                <c:pt idx="405">
                  <c:v>1.23E-2</c:v>
                </c:pt>
                <c:pt idx="406">
                  <c:v>1.18E-2</c:v>
                </c:pt>
                <c:pt idx="407">
                  <c:v>1.17E-2</c:v>
                </c:pt>
                <c:pt idx="408">
                  <c:v>1.14E-2</c:v>
                </c:pt>
                <c:pt idx="409">
                  <c:v>1.09E-2</c:v>
                </c:pt>
                <c:pt idx="410">
                  <c:v>1.09E-2</c:v>
                </c:pt>
                <c:pt idx="411">
                  <c:v>1.0699999999999999E-2</c:v>
                </c:pt>
                <c:pt idx="412">
                  <c:v>1.0699999999999999E-2</c:v>
                </c:pt>
                <c:pt idx="413">
                  <c:v>1.03E-2</c:v>
                </c:pt>
                <c:pt idx="414">
                  <c:v>9.9000000000000008E-3</c:v>
                </c:pt>
                <c:pt idx="415">
                  <c:v>9.7900000000000001E-3</c:v>
                </c:pt>
                <c:pt idx="416">
                  <c:v>9.3100000000000006E-3</c:v>
                </c:pt>
                <c:pt idx="417">
                  <c:v>9.2899999999999996E-3</c:v>
                </c:pt>
                <c:pt idx="418">
                  <c:v>9.1000000000000004E-3</c:v>
                </c:pt>
                <c:pt idx="419">
                  <c:v>8.9200000000000008E-3</c:v>
                </c:pt>
                <c:pt idx="420">
                  <c:v>8.8900000000000003E-3</c:v>
                </c:pt>
                <c:pt idx="421">
                  <c:v>8.8900000000000003E-3</c:v>
                </c:pt>
                <c:pt idx="422">
                  <c:v>8.7299999999999999E-3</c:v>
                </c:pt>
                <c:pt idx="423">
                  <c:v>8.6700000000000006E-3</c:v>
                </c:pt>
                <c:pt idx="424">
                  <c:v>8.1700000000000002E-3</c:v>
                </c:pt>
                <c:pt idx="425">
                  <c:v>8.0000000000000002E-3</c:v>
                </c:pt>
                <c:pt idx="426">
                  <c:v>7.92E-3</c:v>
                </c:pt>
                <c:pt idx="427">
                  <c:v>7.5599999999999999E-3</c:v>
                </c:pt>
                <c:pt idx="428">
                  <c:v>7.5500000000000003E-3</c:v>
                </c:pt>
                <c:pt idx="429">
                  <c:v>7.5399999999999998E-3</c:v>
                </c:pt>
                <c:pt idx="430">
                  <c:v>7.2700000000000004E-3</c:v>
                </c:pt>
                <c:pt idx="431">
                  <c:v>7.1399999999999996E-3</c:v>
                </c:pt>
                <c:pt idx="432">
                  <c:v>7.0299999999999998E-3</c:v>
                </c:pt>
                <c:pt idx="433">
                  <c:v>6.9100000000000003E-3</c:v>
                </c:pt>
                <c:pt idx="434">
                  <c:v>6.8900000000000003E-3</c:v>
                </c:pt>
                <c:pt idx="435">
                  <c:v>6.7499999999999999E-3</c:v>
                </c:pt>
                <c:pt idx="436">
                  <c:v>6.6699999999999997E-3</c:v>
                </c:pt>
                <c:pt idx="437">
                  <c:v>6.45E-3</c:v>
                </c:pt>
                <c:pt idx="438">
                  <c:v>6.2399999999999999E-3</c:v>
                </c:pt>
                <c:pt idx="439">
                  <c:v>5.9100000000000003E-3</c:v>
                </c:pt>
                <c:pt idx="440">
                  <c:v>5.6600000000000001E-3</c:v>
                </c:pt>
                <c:pt idx="441">
                  <c:v>5.4999999999999997E-3</c:v>
                </c:pt>
                <c:pt idx="442">
                  <c:v>5.2100000000000002E-3</c:v>
                </c:pt>
                <c:pt idx="443">
                  <c:v>5.0400000000000002E-3</c:v>
                </c:pt>
                <c:pt idx="444">
                  <c:v>4.9399999999999999E-3</c:v>
                </c:pt>
                <c:pt idx="445">
                  <c:v>4.8799999999999998E-3</c:v>
                </c:pt>
                <c:pt idx="446">
                  <c:v>4.7200000000000002E-3</c:v>
                </c:pt>
                <c:pt idx="447">
                  <c:v>4.6499999999999996E-3</c:v>
                </c:pt>
                <c:pt idx="448">
                  <c:v>4.3800000000000002E-3</c:v>
                </c:pt>
                <c:pt idx="449">
                  <c:v>4.3299999999999996E-3</c:v>
                </c:pt>
                <c:pt idx="450">
                  <c:v>4.3E-3</c:v>
                </c:pt>
                <c:pt idx="451">
                  <c:v>4.1900000000000001E-3</c:v>
                </c:pt>
                <c:pt idx="452">
                  <c:v>4.1200000000000004E-3</c:v>
                </c:pt>
                <c:pt idx="453">
                  <c:v>4.1099999999999999E-3</c:v>
                </c:pt>
                <c:pt idx="454">
                  <c:v>3.6800000000000001E-3</c:v>
                </c:pt>
                <c:pt idx="455">
                  <c:v>3.6700000000000001E-3</c:v>
                </c:pt>
                <c:pt idx="456">
                  <c:v>3.6099999999999999E-3</c:v>
                </c:pt>
                <c:pt idx="457">
                  <c:v>3.2699999999999999E-3</c:v>
                </c:pt>
                <c:pt idx="458">
                  <c:v>3.2599999999999999E-3</c:v>
                </c:pt>
                <c:pt idx="459">
                  <c:v>3.2599999999999999E-3</c:v>
                </c:pt>
                <c:pt idx="460">
                  <c:v>3.1700000000000001E-3</c:v>
                </c:pt>
                <c:pt idx="461">
                  <c:v>3.14E-3</c:v>
                </c:pt>
                <c:pt idx="462">
                  <c:v>2.7399999999999998E-3</c:v>
                </c:pt>
                <c:pt idx="463">
                  <c:v>2.5699999999999998E-3</c:v>
                </c:pt>
                <c:pt idx="464">
                  <c:v>2.2200000000000002E-3</c:v>
                </c:pt>
                <c:pt idx="465">
                  <c:v>2.2000000000000001E-3</c:v>
                </c:pt>
                <c:pt idx="466">
                  <c:v>2.1700000000000001E-3</c:v>
                </c:pt>
                <c:pt idx="467">
                  <c:v>2.1199999999999999E-3</c:v>
                </c:pt>
                <c:pt idx="468">
                  <c:v>2.0400000000000001E-3</c:v>
                </c:pt>
                <c:pt idx="469">
                  <c:v>2.0200000000000001E-3</c:v>
                </c:pt>
                <c:pt idx="470">
                  <c:v>1.97E-3</c:v>
                </c:pt>
                <c:pt idx="471">
                  <c:v>1.9E-3</c:v>
                </c:pt>
                <c:pt idx="472">
                  <c:v>1.89E-3</c:v>
                </c:pt>
                <c:pt idx="473">
                  <c:v>1.7700000000000001E-3</c:v>
                </c:pt>
                <c:pt idx="474">
                  <c:v>1.7700000000000001E-3</c:v>
                </c:pt>
                <c:pt idx="475">
                  <c:v>1.6800000000000001E-3</c:v>
                </c:pt>
                <c:pt idx="476">
                  <c:v>1.65E-3</c:v>
                </c:pt>
                <c:pt idx="477">
                  <c:v>1.554E-3</c:v>
                </c:pt>
                <c:pt idx="478">
                  <c:v>1.5499999999999999E-3</c:v>
                </c:pt>
                <c:pt idx="479">
                  <c:v>1.5200000000000001E-3</c:v>
                </c:pt>
                <c:pt idx="480">
                  <c:v>1.5E-3</c:v>
                </c:pt>
                <c:pt idx="481">
                  <c:v>1.41E-3</c:v>
                </c:pt>
                <c:pt idx="482">
                  <c:v>1.3699999999999999E-3</c:v>
                </c:pt>
                <c:pt idx="483">
                  <c:v>1.2999999999999999E-3</c:v>
                </c:pt>
                <c:pt idx="484">
                  <c:v>1.2700000000000001E-3</c:v>
                </c:pt>
                <c:pt idx="485">
                  <c:v>1.24E-3</c:v>
                </c:pt>
                <c:pt idx="486">
                  <c:v>1.1800000000000001E-3</c:v>
                </c:pt>
                <c:pt idx="487">
                  <c:v>1.15E-3</c:v>
                </c:pt>
                <c:pt idx="488">
                  <c:v>1.0200000000000001E-3</c:v>
                </c:pt>
                <c:pt idx="489">
                  <c:v>1.01E-3</c:v>
                </c:pt>
                <c:pt idx="490">
                  <c:v>8.9700000000000001E-4</c:v>
                </c:pt>
                <c:pt idx="491">
                  <c:v>8.1300000000000003E-4</c:v>
                </c:pt>
                <c:pt idx="492">
                  <c:v>8.0699999999999999E-4</c:v>
                </c:pt>
                <c:pt idx="493">
                  <c:v>7.6199999999999998E-4</c:v>
                </c:pt>
                <c:pt idx="494">
                  <c:v>7.2599999999999997E-4</c:v>
                </c:pt>
                <c:pt idx="495">
                  <c:v>7.18E-4</c:v>
                </c:pt>
                <c:pt idx="496">
                  <c:v>5.3300000000000005E-4</c:v>
                </c:pt>
                <c:pt idx="497">
                  <c:v>5.2899999999999996E-4</c:v>
                </c:pt>
                <c:pt idx="498">
                  <c:v>4.2200000000000001E-4</c:v>
                </c:pt>
                <c:pt idx="499">
                  <c:v>4.1199999999999999E-4</c:v>
                </c:pt>
                <c:pt idx="500">
                  <c:v>3.5500000000000001E-4</c:v>
                </c:pt>
                <c:pt idx="501">
                  <c:v>3.4000000000000002E-4</c:v>
                </c:pt>
                <c:pt idx="502">
                  <c:v>2.9999999999999997E-4</c:v>
                </c:pt>
                <c:pt idx="503">
                  <c:v>2.7099999999999997E-4</c:v>
                </c:pt>
                <c:pt idx="504">
                  <c:v>2.6800000000000001E-4</c:v>
                </c:pt>
                <c:pt idx="505">
                  <c:v>2.5599999999999999E-4</c:v>
                </c:pt>
                <c:pt idx="506">
                  <c:v>2.34E-4</c:v>
                </c:pt>
                <c:pt idx="507">
                  <c:v>1.8100000000000001E-4</c:v>
                </c:pt>
                <c:pt idx="508">
                  <c:v>1.54E-4</c:v>
                </c:pt>
              </c:numCache>
            </c:numRef>
          </c:xVal>
          <c:yVal>
            <c:numRef>
              <c:f>[1]Sheet1!$W$2:$W$510</c:f>
              <c:numCache>
                <c:formatCode>General</c:formatCode>
                <c:ptCount val="509"/>
                <c:pt idx="0">
                  <c:v>22.799541049999998</c:v>
                </c:pt>
                <c:pt idx="1">
                  <c:v>22.723349750000001</c:v>
                </c:pt>
                <c:pt idx="2">
                  <c:v>22.470789700000001</c:v>
                </c:pt>
                <c:pt idx="3">
                  <c:v>16.812880199999999</c:v>
                </c:pt>
                <c:pt idx="4">
                  <c:v>15.197342450000001</c:v>
                </c:pt>
                <c:pt idx="5">
                  <c:v>12.049513000000001</c:v>
                </c:pt>
                <c:pt idx="6">
                  <c:v>10.1108677</c:v>
                </c:pt>
                <c:pt idx="7">
                  <c:v>8.0917982500000001</c:v>
                </c:pt>
                <c:pt idx="8">
                  <c:v>7.9140185500000007</c:v>
                </c:pt>
                <c:pt idx="9">
                  <c:v>7.4935554499999997</c:v>
                </c:pt>
                <c:pt idx="10">
                  <c:v>7.3200086000000004</c:v>
                </c:pt>
                <c:pt idx="11">
                  <c:v>4.4416706000000001</c:v>
                </c:pt>
                <c:pt idx="12">
                  <c:v>3.5824020500000002</c:v>
                </c:pt>
                <c:pt idx="13">
                  <c:v>3.1887469999999998</c:v>
                </c:pt>
                <c:pt idx="14">
                  <c:v>2.9319541</c:v>
                </c:pt>
                <c:pt idx="15">
                  <c:v>2.9079679500000002</c:v>
                </c:pt>
                <c:pt idx="16">
                  <c:v>2.8190781000000005</c:v>
                </c:pt>
                <c:pt idx="17">
                  <c:v>2.5834494499999998</c:v>
                </c:pt>
                <c:pt idx="18">
                  <c:v>2.5368881000000001</c:v>
                </c:pt>
                <c:pt idx="19">
                  <c:v>2.5143129000000002</c:v>
                </c:pt>
                <c:pt idx="20">
                  <c:v>2.4606968000000005</c:v>
                </c:pt>
                <c:pt idx="21">
                  <c:v>2.4197792500000004</c:v>
                </c:pt>
                <c:pt idx="22">
                  <c:v>2.4183683</c:v>
                </c:pt>
                <c:pt idx="23">
                  <c:v>2.32101275</c:v>
                </c:pt>
                <c:pt idx="24">
                  <c:v>2.05293225</c:v>
                </c:pt>
                <c:pt idx="25">
                  <c:v>1.9922613999999998</c:v>
                </c:pt>
                <c:pt idx="26">
                  <c:v>1.96545335</c:v>
                </c:pt>
                <c:pt idx="27">
                  <c:v>1.8765635000000003</c:v>
                </c:pt>
                <c:pt idx="28">
                  <c:v>1.8751525499999999</c:v>
                </c:pt>
                <c:pt idx="29">
                  <c:v>1.8031941000000002</c:v>
                </c:pt>
                <c:pt idx="30">
                  <c:v>1.7622765499999999</c:v>
                </c:pt>
                <c:pt idx="31">
                  <c:v>1.7340575500000002</c:v>
                </c:pt>
                <c:pt idx="32">
                  <c:v>1.7171261500000001</c:v>
                </c:pt>
                <c:pt idx="33">
                  <c:v>1.7058385500000002</c:v>
                </c:pt>
                <c:pt idx="34">
                  <c:v>1.6804414500000002</c:v>
                </c:pt>
                <c:pt idx="35">
                  <c:v>1.6564553000000002</c:v>
                </c:pt>
                <c:pt idx="36">
                  <c:v>1.63811295</c:v>
                </c:pt>
                <c:pt idx="37">
                  <c:v>1.63529105</c:v>
                </c:pt>
                <c:pt idx="38">
                  <c:v>1.6070720500000002</c:v>
                </c:pt>
                <c:pt idx="39">
                  <c:v>1.3968405000000002</c:v>
                </c:pt>
                <c:pt idx="40">
                  <c:v>1.3488682000000001</c:v>
                </c:pt>
                <c:pt idx="41">
                  <c:v>1.3319368</c:v>
                </c:pt>
                <c:pt idx="42">
                  <c:v>1.3220601500000002</c:v>
                </c:pt>
                <c:pt idx="43">
                  <c:v>1.2839645000000002</c:v>
                </c:pt>
                <c:pt idx="44">
                  <c:v>1.269855</c:v>
                </c:pt>
                <c:pt idx="45">
                  <c:v>1.2501017000000001</c:v>
                </c:pt>
                <c:pt idx="46">
                  <c:v>1.2359921999999999</c:v>
                </c:pt>
                <c:pt idx="47">
                  <c:v>1.2303484000000002</c:v>
                </c:pt>
                <c:pt idx="48">
                  <c:v>1.2275265</c:v>
                </c:pt>
                <c:pt idx="49">
                  <c:v>1.2063622500000002</c:v>
                </c:pt>
                <c:pt idx="50">
                  <c:v>1.1993075</c:v>
                </c:pt>
                <c:pt idx="51">
                  <c:v>1.1866089499999999</c:v>
                </c:pt>
                <c:pt idx="52">
                  <c:v>1.1851979999999998</c:v>
                </c:pt>
                <c:pt idx="53">
                  <c:v>1.1626227999999998</c:v>
                </c:pt>
                <c:pt idx="54">
                  <c:v>1.12170525</c:v>
                </c:pt>
                <c:pt idx="55">
                  <c:v>1.1160614499999999</c:v>
                </c:pt>
                <c:pt idx="56">
                  <c:v>1.1033629</c:v>
                </c:pt>
                <c:pt idx="57">
                  <c:v>1.0850205500000001</c:v>
                </c:pt>
                <c:pt idx="58">
                  <c:v>1.06244535</c:v>
                </c:pt>
                <c:pt idx="59">
                  <c:v>1.03422635</c:v>
                </c:pt>
                <c:pt idx="60">
                  <c:v>1.0187059000000001</c:v>
                </c:pt>
                <c:pt idx="61">
                  <c:v>1.0187059000000001</c:v>
                </c:pt>
                <c:pt idx="62">
                  <c:v>0.99613069999999992</c:v>
                </c:pt>
                <c:pt idx="63">
                  <c:v>0.93263795000000005</c:v>
                </c:pt>
                <c:pt idx="64">
                  <c:v>0.92840510000000009</c:v>
                </c:pt>
                <c:pt idx="65">
                  <c:v>0.92135034999999998</c:v>
                </c:pt>
                <c:pt idx="66">
                  <c:v>0.90582989999999997</c:v>
                </c:pt>
                <c:pt idx="67">
                  <c:v>0.90018609999999999</c:v>
                </c:pt>
                <c:pt idx="68">
                  <c:v>0.88889850000000004</c:v>
                </c:pt>
                <c:pt idx="69">
                  <c:v>0.88184374999999993</c:v>
                </c:pt>
                <c:pt idx="70">
                  <c:v>0.87055614999999997</c:v>
                </c:pt>
                <c:pt idx="71">
                  <c:v>0.86491235000000011</c:v>
                </c:pt>
                <c:pt idx="72">
                  <c:v>0.86067949999999993</c:v>
                </c:pt>
                <c:pt idx="73">
                  <c:v>0.84798094999999996</c:v>
                </c:pt>
                <c:pt idx="74">
                  <c:v>0.80000864999999999</c:v>
                </c:pt>
                <c:pt idx="75">
                  <c:v>0.78307725000000006</c:v>
                </c:pt>
                <c:pt idx="76">
                  <c:v>0.78166630000000004</c:v>
                </c:pt>
                <c:pt idx="77">
                  <c:v>0.7788444000000001</c:v>
                </c:pt>
                <c:pt idx="78">
                  <c:v>0.75909110000000002</c:v>
                </c:pt>
                <c:pt idx="79">
                  <c:v>0.75203635000000002</c:v>
                </c:pt>
                <c:pt idx="80">
                  <c:v>0.74780350000000007</c:v>
                </c:pt>
                <c:pt idx="81">
                  <c:v>0.7365159</c:v>
                </c:pt>
                <c:pt idx="82">
                  <c:v>0.7365159</c:v>
                </c:pt>
                <c:pt idx="83">
                  <c:v>0.7365159</c:v>
                </c:pt>
                <c:pt idx="84">
                  <c:v>0.72381735000000003</c:v>
                </c:pt>
                <c:pt idx="85">
                  <c:v>0.7224064</c:v>
                </c:pt>
                <c:pt idx="86">
                  <c:v>0.7224064</c:v>
                </c:pt>
                <c:pt idx="87">
                  <c:v>0.69983119999999999</c:v>
                </c:pt>
                <c:pt idx="88">
                  <c:v>0.69842025000000008</c:v>
                </c:pt>
                <c:pt idx="89">
                  <c:v>0.69559835000000003</c:v>
                </c:pt>
                <c:pt idx="90">
                  <c:v>0.69136549999999997</c:v>
                </c:pt>
                <c:pt idx="91">
                  <c:v>0.68148884999999992</c:v>
                </c:pt>
                <c:pt idx="92">
                  <c:v>0.67161219999999999</c:v>
                </c:pt>
                <c:pt idx="93">
                  <c:v>0.66737934999999993</c:v>
                </c:pt>
                <c:pt idx="94">
                  <c:v>0.66032460000000004</c:v>
                </c:pt>
                <c:pt idx="95">
                  <c:v>0.6575027</c:v>
                </c:pt>
                <c:pt idx="96">
                  <c:v>0.65468080000000017</c:v>
                </c:pt>
                <c:pt idx="97">
                  <c:v>0.65044795</c:v>
                </c:pt>
                <c:pt idx="98">
                  <c:v>0.64903700000000009</c:v>
                </c:pt>
                <c:pt idx="99">
                  <c:v>0.6433932</c:v>
                </c:pt>
                <c:pt idx="100">
                  <c:v>0.63633845000000011</c:v>
                </c:pt>
                <c:pt idx="101">
                  <c:v>0.63351655000000007</c:v>
                </c:pt>
                <c:pt idx="102">
                  <c:v>0.60247565000000003</c:v>
                </c:pt>
                <c:pt idx="103">
                  <c:v>0.59683185000000005</c:v>
                </c:pt>
                <c:pt idx="104">
                  <c:v>0.59542089999999992</c:v>
                </c:pt>
                <c:pt idx="105">
                  <c:v>0.59400995000000001</c:v>
                </c:pt>
                <c:pt idx="106">
                  <c:v>0.58836615000000003</c:v>
                </c:pt>
                <c:pt idx="107">
                  <c:v>0.58695520000000001</c:v>
                </c:pt>
                <c:pt idx="108">
                  <c:v>0.56861285000000006</c:v>
                </c:pt>
                <c:pt idx="109">
                  <c:v>0.56720190000000004</c:v>
                </c:pt>
                <c:pt idx="110">
                  <c:v>0.56296905000000008</c:v>
                </c:pt>
                <c:pt idx="111">
                  <c:v>0.56155810000000006</c:v>
                </c:pt>
                <c:pt idx="112">
                  <c:v>0.56014715000000004</c:v>
                </c:pt>
                <c:pt idx="113">
                  <c:v>0.55873620000000002</c:v>
                </c:pt>
                <c:pt idx="114">
                  <c:v>0.55591429999999997</c:v>
                </c:pt>
                <c:pt idx="115">
                  <c:v>0.54462670000000002</c:v>
                </c:pt>
                <c:pt idx="116">
                  <c:v>0.54462670000000002</c:v>
                </c:pt>
                <c:pt idx="117">
                  <c:v>0.54321575</c:v>
                </c:pt>
                <c:pt idx="118">
                  <c:v>0.53192815000000004</c:v>
                </c:pt>
                <c:pt idx="119">
                  <c:v>0.53192815000000004</c:v>
                </c:pt>
                <c:pt idx="120">
                  <c:v>0.52769529999999998</c:v>
                </c:pt>
                <c:pt idx="121">
                  <c:v>0.5220515</c:v>
                </c:pt>
                <c:pt idx="122">
                  <c:v>0.51358579999999998</c:v>
                </c:pt>
                <c:pt idx="123">
                  <c:v>0.51217484999999996</c:v>
                </c:pt>
                <c:pt idx="124">
                  <c:v>0.49806534999999996</c:v>
                </c:pt>
                <c:pt idx="125">
                  <c:v>0.48677775000000001</c:v>
                </c:pt>
                <c:pt idx="126">
                  <c:v>0.47549015000000006</c:v>
                </c:pt>
                <c:pt idx="127">
                  <c:v>0.47407920000000003</c:v>
                </c:pt>
                <c:pt idx="128">
                  <c:v>0.4684354</c:v>
                </c:pt>
                <c:pt idx="129">
                  <c:v>0.45855875000000001</c:v>
                </c:pt>
                <c:pt idx="130">
                  <c:v>0.45009304999999999</c:v>
                </c:pt>
                <c:pt idx="131">
                  <c:v>0.44868209999999997</c:v>
                </c:pt>
                <c:pt idx="132">
                  <c:v>0.43175069999999999</c:v>
                </c:pt>
                <c:pt idx="133">
                  <c:v>0.41340834999999998</c:v>
                </c:pt>
                <c:pt idx="134">
                  <c:v>0.41058644999999994</c:v>
                </c:pt>
                <c:pt idx="135">
                  <c:v>0.4007098</c:v>
                </c:pt>
                <c:pt idx="136">
                  <c:v>0.39647695000000005</c:v>
                </c:pt>
                <c:pt idx="137">
                  <c:v>0.38377840000000002</c:v>
                </c:pt>
                <c:pt idx="138">
                  <c:v>0.37954555000000001</c:v>
                </c:pt>
                <c:pt idx="139">
                  <c:v>0.37954555000000001</c:v>
                </c:pt>
                <c:pt idx="140">
                  <c:v>0.37813460000000004</c:v>
                </c:pt>
                <c:pt idx="141">
                  <c:v>0.37390175000000003</c:v>
                </c:pt>
                <c:pt idx="142">
                  <c:v>0.36402510000000005</c:v>
                </c:pt>
                <c:pt idx="143">
                  <c:v>0.36261415000000002</c:v>
                </c:pt>
                <c:pt idx="144">
                  <c:v>0.3612032</c:v>
                </c:pt>
                <c:pt idx="145">
                  <c:v>0.34286084999999999</c:v>
                </c:pt>
                <c:pt idx="146">
                  <c:v>0.33298420000000001</c:v>
                </c:pt>
                <c:pt idx="147">
                  <c:v>0.33157324999999999</c:v>
                </c:pt>
                <c:pt idx="148">
                  <c:v>0.32734040000000009</c:v>
                </c:pt>
                <c:pt idx="149">
                  <c:v>0.32734040000000009</c:v>
                </c:pt>
                <c:pt idx="150">
                  <c:v>0.32028565000000003</c:v>
                </c:pt>
                <c:pt idx="151">
                  <c:v>0.31746374999999999</c:v>
                </c:pt>
                <c:pt idx="152">
                  <c:v>0.31746374999999999</c:v>
                </c:pt>
                <c:pt idx="153">
                  <c:v>0.31323090000000003</c:v>
                </c:pt>
                <c:pt idx="154">
                  <c:v>0.31040899999999999</c:v>
                </c:pt>
                <c:pt idx="155">
                  <c:v>0.30476520000000001</c:v>
                </c:pt>
                <c:pt idx="156">
                  <c:v>0.29347760000000001</c:v>
                </c:pt>
                <c:pt idx="157">
                  <c:v>0.29065569999999996</c:v>
                </c:pt>
                <c:pt idx="158">
                  <c:v>0.29065569999999996</c:v>
                </c:pt>
                <c:pt idx="159">
                  <c:v>0.28783380000000003</c:v>
                </c:pt>
                <c:pt idx="160">
                  <c:v>0.28642285000000001</c:v>
                </c:pt>
                <c:pt idx="161">
                  <c:v>0.28360095000000002</c:v>
                </c:pt>
                <c:pt idx="162">
                  <c:v>0.28360095000000002</c:v>
                </c:pt>
                <c:pt idx="163">
                  <c:v>0.27654620000000002</c:v>
                </c:pt>
                <c:pt idx="164">
                  <c:v>0.27654620000000002</c:v>
                </c:pt>
                <c:pt idx="165">
                  <c:v>0.27654620000000002</c:v>
                </c:pt>
                <c:pt idx="166">
                  <c:v>0.27654620000000002</c:v>
                </c:pt>
                <c:pt idx="167">
                  <c:v>0.2680805</c:v>
                </c:pt>
                <c:pt idx="168">
                  <c:v>0.26666955000000003</c:v>
                </c:pt>
                <c:pt idx="169">
                  <c:v>0.26384764999999999</c:v>
                </c:pt>
                <c:pt idx="170">
                  <c:v>0.26384764999999999</c:v>
                </c:pt>
                <c:pt idx="171">
                  <c:v>0.26102575</c:v>
                </c:pt>
                <c:pt idx="172">
                  <c:v>0.25961479999999998</c:v>
                </c:pt>
                <c:pt idx="173">
                  <c:v>0.253971</c:v>
                </c:pt>
                <c:pt idx="174">
                  <c:v>0.25256004999999998</c:v>
                </c:pt>
                <c:pt idx="175">
                  <c:v>0.25114910000000001</c:v>
                </c:pt>
                <c:pt idx="176">
                  <c:v>0.24973814999999999</c:v>
                </c:pt>
                <c:pt idx="177">
                  <c:v>0.24691624999999998</c:v>
                </c:pt>
                <c:pt idx="178">
                  <c:v>0.23986150000000003</c:v>
                </c:pt>
                <c:pt idx="179">
                  <c:v>0.23703960000000002</c:v>
                </c:pt>
                <c:pt idx="180">
                  <c:v>0.23703960000000002</c:v>
                </c:pt>
                <c:pt idx="181">
                  <c:v>0.23562865</c:v>
                </c:pt>
                <c:pt idx="182">
                  <c:v>0.22998485000000002</c:v>
                </c:pt>
                <c:pt idx="183">
                  <c:v>0.22575200000000001</c:v>
                </c:pt>
                <c:pt idx="184">
                  <c:v>0.22434104999999999</c:v>
                </c:pt>
                <c:pt idx="185">
                  <c:v>0.22434104999999999</c:v>
                </c:pt>
                <c:pt idx="186">
                  <c:v>0.22293010000000002</c:v>
                </c:pt>
                <c:pt idx="187">
                  <c:v>0.21587534999999999</c:v>
                </c:pt>
                <c:pt idx="188">
                  <c:v>0.21587534999999999</c:v>
                </c:pt>
                <c:pt idx="189">
                  <c:v>0.21305345000000001</c:v>
                </c:pt>
                <c:pt idx="190">
                  <c:v>0.21023154999999999</c:v>
                </c:pt>
                <c:pt idx="191">
                  <c:v>0.21023154999999999</c:v>
                </c:pt>
                <c:pt idx="192">
                  <c:v>0.21023154999999999</c:v>
                </c:pt>
                <c:pt idx="193">
                  <c:v>0.2088206</c:v>
                </c:pt>
                <c:pt idx="194">
                  <c:v>0.20458774999999998</c:v>
                </c:pt>
                <c:pt idx="195">
                  <c:v>0.20317679999999999</c:v>
                </c:pt>
                <c:pt idx="196">
                  <c:v>0.20317679999999999</c:v>
                </c:pt>
                <c:pt idx="197">
                  <c:v>0.20176585</c:v>
                </c:pt>
                <c:pt idx="198">
                  <c:v>0.19753300000000004</c:v>
                </c:pt>
                <c:pt idx="199">
                  <c:v>0.19753300000000004</c:v>
                </c:pt>
                <c:pt idx="200">
                  <c:v>0.19753300000000004</c:v>
                </c:pt>
                <c:pt idx="201">
                  <c:v>0.19753300000000004</c:v>
                </c:pt>
                <c:pt idx="202">
                  <c:v>0.19612205000000002</c:v>
                </c:pt>
                <c:pt idx="203">
                  <c:v>0.19330015</c:v>
                </c:pt>
                <c:pt idx="204">
                  <c:v>0.18906730000000002</c:v>
                </c:pt>
                <c:pt idx="205">
                  <c:v>0.18624540000000001</c:v>
                </c:pt>
                <c:pt idx="206">
                  <c:v>0.18624540000000001</c:v>
                </c:pt>
                <c:pt idx="207">
                  <c:v>0.18624540000000001</c:v>
                </c:pt>
                <c:pt idx="208">
                  <c:v>0.18483445000000001</c:v>
                </c:pt>
                <c:pt idx="209">
                  <c:v>0.18483445000000001</c:v>
                </c:pt>
                <c:pt idx="210">
                  <c:v>0.18201255000000002</c:v>
                </c:pt>
                <c:pt idx="211">
                  <c:v>0.1806016</c:v>
                </c:pt>
                <c:pt idx="212">
                  <c:v>0.17777970000000001</c:v>
                </c:pt>
                <c:pt idx="213">
                  <c:v>0.17636874999999999</c:v>
                </c:pt>
                <c:pt idx="214">
                  <c:v>0.1749578</c:v>
                </c:pt>
                <c:pt idx="215">
                  <c:v>0.1749578</c:v>
                </c:pt>
                <c:pt idx="216">
                  <c:v>0.17354684999999997</c:v>
                </c:pt>
                <c:pt idx="217">
                  <c:v>0.17354684999999997</c:v>
                </c:pt>
                <c:pt idx="218">
                  <c:v>0.17072494999999999</c:v>
                </c:pt>
                <c:pt idx="219">
                  <c:v>0.17072494999999999</c:v>
                </c:pt>
                <c:pt idx="220">
                  <c:v>0.17072494999999999</c:v>
                </c:pt>
                <c:pt idx="221">
                  <c:v>0.16931400000000002</c:v>
                </c:pt>
                <c:pt idx="222">
                  <c:v>0.16790305</c:v>
                </c:pt>
                <c:pt idx="223">
                  <c:v>0.16790305</c:v>
                </c:pt>
                <c:pt idx="224">
                  <c:v>0.16790305</c:v>
                </c:pt>
                <c:pt idx="225">
                  <c:v>0.16367020000000004</c:v>
                </c:pt>
                <c:pt idx="226">
                  <c:v>0.16367020000000004</c:v>
                </c:pt>
                <c:pt idx="227">
                  <c:v>0.16367020000000004</c:v>
                </c:pt>
                <c:pt idx="228">
                  <c:v>0.16225925000000002</c:v>
                </c:pt>
                <c:pt idx="229">
                  <c:v>0.16225925000000002</c:v>
                </c:pt>
                <c:pt idx="230">
                  <c:v>0.16225925000000002</c:v>
                </c:pt>
                <c:pt idx="231">
                  <c:v>0.1608483</c:v>
                </c:pt>
                <c:pt idx="232">
                  <c:v>0.1608483</c:v>
                </c:pt>
                <c:pt idx="233">
                  <c:v>0.15943735000000001</c:v>
                </c:pt>
                <c:pt idx="234">
                  <c:v>0.15943735000000001</c:v>
                </c:pt>
                <c:pt idx="235">
                  <c:v>0.15943735000000001</c:v>
                </c:pt>
                <c:pt idx="236">
                  <c:v>0.15943735000000001</c:v>
                </c:pt>
                <c:pt idx="237">
                  <c:v>0.15379355000000003</c:v>
                </c:pt>
                <c:pt idx="238">
                  <c:v>0.15379355000000003</c:v>
                </c:pt>
                <c:pt idx="239">
                  <c:v>0.15238260000000001</c:v>
                </c:pt>
                <c:pt idx="240">
                  <c:v>0.15097165000000001</c:v>
                </c:pt>
                <c:pt idx="241">
                  <c:v>0.15097165000000001</c:v>
                </c:pt>
                <c:pt idx="242">
                  <c:v>0.14956069999999999</c:v>
                </c:pt>
                <c:pt idx="243">
                  <c:v>0.1467388</c:v>
                </c:pt>
                <c:pt idx="244">
                  <c:v>0.1467388</c:v>
                </c:pt>
                <c:pt idx="245">
                  <c:v>0.14532784999999998</c:v>
                </c:pt>
                <c:pt idx="246">
                  <c:v>0.14391690000000001</c:v>
                </c:pt>
                <c:pt idx="247">
                  <c:v>0.141095</c:v>
                </c:pt>
                <c:pt idx="248">
                  <c:v>0.14038952500000001</c:v>
                </c:pt>
                <c:pt idx="249">
                  <c:v>0.13178272999999999</c:v>
                </c:pt>
                <c:pt idx="250">
                  <c:v>0.13150054</c:v>
                </c:pt>
                <c:pt idx="251">
                  <c:v>0.131077255</c:v>
                </c:pt>
                <c:pt idx="252">
                  <c:v>0.12345812499999999</c:v>
                </c:pt>
                <c:pt idx="253">
                  <c:v>0.12063622500000001</c:v>
                </c:pt>
                <c:pt idx="254">
                  <c:v>0.12049513000000002</c:v>
                </c:pt>
                <c:pt idx="255">
                  <c:v>0.11978965500000001</c:v>
                </c:pt>
                <c:pt idx="256">
                  <c:v>0.11978965500000001</c:v>
                </c:pt>
                <c:pt idx="257">
                  <c:v>0.117814325</c:v>
                </c:pt>
                <c:pt idx="258">
                  <c:v>0.11767322999999999</c:v>
                </c:pt>
                <c:pt idx="259">
                  <c:v>0.11724994499999999</c:v>
                </c:pt>
                <c:pt idx="260">
                  <c:v>0.11541571</c:v>
                </c:pt>
                <c:pt idx="261">
                  <c:v>0.115274615</c:v>
                </c:pt>
                <c:pt idx="262">
                  <c:v>0.11499242500000001</c:v>
                </c:pt>
                <c:pt idx="263">
                  <c:v>0.11456913999999999</c:v>
                </c:pt>
                <c:pt idx="264">
                  <c:v>0.11217052499999999</c:v>
                </c:pt>
                <c:pt idx="265">
                  <c:v>0.11174724</c:v>
                </c:pt>
                <c:pt idx="266">
                  <c:v>0.111323955</c:v>
                </c:pt>
                <c:pt idx="267">
                  <c:v>0.11090067000000001</c:v>
                </c:pt>
                <c:pt idx="268">
                  <c:v>0.1100541</c:v>
                </c:pt>
                <c:pt idx="269">
                  <c:v>0.109348625</c:v>
                </c:pt>
                <c:pt idx="270">
                  <c:v>0.10892534000000001</c:v>
                </c:pt>
                <c:pt idx="271">
                  <c:v>0.108784245</c:v>
                </c:pt>
                <c:pt idx="272">
                  <c:v>0.10864314999999999</c:v>
                </c:pt>
                <c:pt idx="273">
                  <c:v>0.107937675</c:v>
                </c:pt>
                <c:pt idx="274">
                  <c:v>0.10638562999999999</c:v>
                </c:pt>
                <c:pt idx="275">
                  <c:v>0.106244535</c:v>
                </c:pt>
                <c:pt idx="276">
                  <c:v>0.10553906</c:v>
                </c:pt>
                <c:pt idx="277">
                  <c:v>0.103704825</c:v>
                </c:pt>
                <c:pt idx="278">
                  <c:v>0.10299934999999999</c:v>
                </c:pt>
                <c:pt idx="279">
                  <c:v>0.101447305</c:v>
                </c:pt>
                <c:pt idx="280">
                  <c:v>9.6650075000000002E-2</c:v>
                </c:pt>
                <c:pt idx="281">
                  <c:v>9.5239125000000008E-2</c:v>
                </c:pt>
                <c:pt idx="282">
                  <c:v>9.4392555000000017E-2</c:v>
                </c:pt>
                <c:pt idx="283">
                  <c:v>9.4251460000000009E-2</c:v>
                </c:pt>
                <c:pt idx="284">
                  <c:v>9.3828175000000014E-2</c:v>
                </c:pt>
                <c:pt idx="285">
                  <c:v>9.326379500000001E-2</c:v>
                </c:pt>
                <c:pt idx="286">
                  <c:v>9.2699414999999979E-2</c:v>
                </c:pt>
                <c:pt idx="287">
                  <c:v>9.1711749999999995E-2</c:v>
                </c:pt>
                <c:pt idx="288">
                  <c:v>9.1711749999999995E-2</c:v>
                </c:pt>
                <c:pt idx="289">
                  <c:v>8.9736420000000011E-2</c:v>
                </c:pt>
                <c:pt idx="290">
                  <c:v>8.9595325000000003E-2</c:v>
                </c:pt>
                <c:pt idx="291">
                  <c:v>8.9172040000000022E-2</c:v>
                </c:pt>
                <c:pt idx="292">
                  <c:v>8.8748754999999999E-2</c:v>
                </c:pt>
                <c:pt idx="293">
                  <c:v>8.8466565000000011E-2</c:v>
                </c:pt>
                <c:pt idx="294">
                  <c:v>8.7902185000000008E-2</c:v>
                </c:pt>
                <c:pt idx="295">
                  <c:v>8.7196710000000011E-2</c:v>
                </c:pt>
                <c:pt idx="296">
                  <c:v>8.6350140000000006E-2</c:v>
                </c:pt>
                <c:pt idx="297">
                  <c:v>8.592685500000001E-2</c:v>
                </c:pt>
                <c:pt idx="298">
                  <c:v>8.4374809999999995E-2</c:v>
                </c:pt>
                <c:pt idx="299">
                  <c:v>8.4374809999999995E-2</c:v>
                </c:pt>
                <c:pt idx="300">
                  <c:v>8.3387144999999996E-2</c:v>
                </c:pt>
                <c:pt idx="301">
                  <c:v>8.3246050000000002E-2</c:v>
                </c:pt>
                <c:pt idx="302">
                  <c:v>8.2540575000000005E-2</c:v>
                </c:pt>
                <c:pt idx="303">
                  <c:v>8.2399479999999997E-2</c:v>
                </c:pt>
                <c:pt idx="304">
                  <c:v>8.2258385000000003E-2</c:v>
                </c:pt>
                <c:pt idx="305">
                  <c:v>8.2117289999999996E-2</c:v>
                </c:pt>
                <c:pt idx="306">
                  <c:v>8.1835100000000022E-2</c:v>
                </c:pt>
                <c:pt idx="307">
                  <c:v>8.1129625000000011E-2</c:v>
                </c:pt>
                <c:pt idx="308">
                  <c:v>8.042415E-2</c:v>
                </c:pt>
                <c:pt idx="309">
                  <c:v>7.8731010000000018E-2</c:v>
                </c:pt>
                <c:pt idx="310">
                  <c:v>7.858991500000001E-2</c:v>
                </c:pt>
                <c:pt idx="311">
                  <c:v>7.7602249999999998E-2</c:v>
                </c:pt>
                <c:pt idx="312">
                  <c:v>7.6896775000000014E-2</c:v>
                </c:pt>
                <c:pt idx="313">
                  <c:v>7.4498160000000008E-2</c:v>
                </c:pt>
                <c:pt idx="314">
                  <c:v>7.3369400000000001E-2</c:v>
                </c:pt>
                <c:pt idx="315">
                  <c:v>7.2805019999999998E-2</c:v>
                </c:pt>
                <c:pt idx="316">
                  <c:v>7.1252974999999996E-2</c:v>
                </c:pt>
                <c:pt idx="317">
                  <c:v>7.0406405000000005E-2</c:v>
                </c:pt>
                <c:pt idx="318">
                  <c:v>7.0265309999999997E-2</c:v>
                </c:pt>
                <c:pt idx="319">
                  <c:v>6.9418740000000007E-2</c:v>
                </c:pt>
                <c:pt idx="320">
                  <c:v>6.9277644999999999E-2</c:v>
                </c:pt>
                <c:pt idx="321">
                  <c:v>6.7161220000000008E-2</c:v>
                </c:pt>
                <c:pt idx="322">
                  <c:v>6.6173554999999995E-2</c:v>
                </c:pt>
                <c:pt idx="323">
                  <c:v>6.575027E-2</c:v>
                </c:pt>
                <c:pt idx="324">
                  <c:v>6.5185889999999996E-2</c:v>
                </c:pt>
                <c:pt idx="325">
                  <c:v>6.2363990000000008E-2</c:v>
                </c:pt>
                <c:pt idx="326">
                  <c:v>6.1799609999999998E-2</c:v>
                </c:pt>
                <c:pt idx="327">
                  <c:v>6.1094135000000001E-2</c:v>
                </c:pt>
                <c:pt idx="328">
                  <c:v>6.0811944999999999E-2</c:v>
                </c:pt>
                <c:pt idx="329">
                  <c:v>5.8554425E-2</c:v>
                </c:pt>
                <c:pt idx="330">
                  <c:v>5.7848950000000003E-2</c:v>
                </c:pt>
                <c:pt idx="331">
                  <c:v>5.7707855000000002E-2</c:v>
                </c:pt>
                <c:pt idx="332">
                  <c:v>5.6296905000000001E-2</c:v>
                </c:pt>
                <c:pt idx="333">
                  <c:v>5.5873619999999999E-2</c:v>
                </c:pt>
                <c:pt idx="334">
                  <c:v>5.4885955E-2</c:v>
                </c:pt>
                <c:pt idx="335">
                  <c:v>5.4039385000000002E-2</c:v>
                </c:pt>
                <c:pt idx="336">
                  <c:v>5.3898289999999995E-2</c:v>
                </c:pt>
                <c:pt idx="337">
                  <c:v>5.36161E-2</c:v>
                </c:pt>
                <c:pt idx="338">
                  <c:v>5.2910625000000003E-2</c:v>
                </c:pt>
                <c:pt idx="339">
                  <c:v>5.2346245000000007E-2</c:v>
                </c:pt>
                <c:pt idx="340">
                  <c:v>5.2064055000000005E-2</c:v>
                </c:pt>
                <c:pt idx="341">
                  <c:v>5.1922959999999997E-2</c:v>
                </c:pt>
                <c:pt idx="342">
                  <c:v>5.1358580000000001E-2</c:v>
                </c:pt>
                <c:pt idx="343">
                  <c:v>4.8818869999999993E-2</c:v>
                </c:pt>
                <c:pt idx="344">
                  <c:v>4.8536679999999999E-2</c:v>
                </c:pt>
                <c:pt idx="345">
                  <c:v>4.8395584999999998E-2</c:v>
                </c:pt>
                <c:pt idx="346">
                  <c:v>4.8254489999999997E-2</c:v>
                </c:pt>
                <c:pt idx="347">
                  <c:v>4.7972300000000002E-2</c:v>
                </c:pt>
                <c:pt idx="348">
                  <c:v>4.7690110000000001E-2</c:v>
                </c:pt>
                <c:pt idx="349">
                  <c:v>4.7266825000000005E-2</c:v>
                </c:pt>
                <c:pt idx="350">
                  <c:v>4.5996969999999998E-2</c:v>
                </c:pt>
                <c:pt idx="351">
                  <c:v>4.4727115000000005E-2</c:v>
                </c:pt>
                <c:pt idx="352">
                  <c:v>4.4586020000000011E-2</c:v>
                </c:pt>
                <c:pt idx="353">
                  <c:v>4.3739449999999999E-2</c:v>
                </c:pt>
                <c:pt idx="354">
                  <c:v>4.261069E-2</c:v>
                </c:pt>
                <c:pt idx="355">
                  <c:v>4.2328500000000005E-2</c:v>
                </c:pt>
                <c:pt idx="356">
                  <c:v>4.1340834999999999E-2</c:v>
                </c:pt>
                <c:pt idx="357">
                  <c:v>4.0212075E-2</c:v>
                </c:pt>
                <c:pt idx="358">
                  <c:v>3.9788789999999997E-2</c:v>
                </c:pt>
                <c:pt idx="359">
                  <c:v>3.9788789999999997E-2</c:v>
                </c:pt>
                <c:pt idx="360">
                  <c:v>3.9506599999999996E-2</c:v>
                </c:pt>
                <c:pt idx="361">
                  <c:v>3.9224410000000001E-2</c:v>
                </c:pt>
                <c:pt idx="362">
                  <c:v>3.9083315E-2</c:v>
                </c:pt>
                <c:pt idx="363">
                  <c:v>3.8377840000000003E-2</c:v>
                </c:pt>
                <c:pt idx="364">
                  <c:v>3.8095650000000002E-2</c:v>
                </c:pt>
                <c:pt idx="365">
                  <c:v>3.7813460000000007E-2</c:v>
                </c:pt>
                <c:pt idx="366">
                  <c:v>3.6543605E-2</c:v>
                </c:pt>
                <c:pt idx="367">
                  <c:v>3.6120320000000004E-2</c:v>
                </c:pt>
                <c:pt idx="368">
                  <c:v>3.5979225000000004E-2</c:v>
                </c:pt>
                <c:pt idx="369">
                  <c:v>3.5838129999999996E-2</c:v>
                </c:pt>
                <c:pt idx="370">
                  <c:v>3.5838129999999996E-2</c:v>
                </c:pt>
                <c:pt idx="371">
                  <c:v>3.4991559999999998E-2</c:v>
                </c:pt>
                <c:pt idx="372">
                  <c:v>3.4991559999999998E-2</c:v>
                </c:pt>
                <c:pt idx="373">
                  <c:v>3.414499E-2</c:v>
                </c:pt>
                <c:pt idx="374">
                  <c:v>3.3580610000000004E-2</c:v>
                </c:pt>
                <c:pt idx="375">
                  <c:v>3.3157325000000001E-2</c:v>
                </c:pt>
                <c:pt idx="376">
                  <c:v>3.1887470000000001E-2</c:v>
                </c:pt>
                <c:pt idx="377">
                  <c:v>3.1605279999999999E-2</c:v>
                </c:pt>
                <c:pt idx="378">
                  <c:v>3.1323089999999998E-2</c:v>
                </c:pt>
                <c:pt idx="379">
                  <c:v>3.1323089999999998E-2</c:v>
                </c:pt>
                <c:pt idx="380">
                  <c:v>3.0617615000000001E-2</c:v>
                </c:pt>
                <c:pt idx="381">
                  <c:v>2.9065569999999999E-2</c:v>
                </c:pt>
                <c:pt idx="382">
                  <c:v>2.8219000000000001E-2</c:v>
                </c:pt>
                <c:pt idx="383">
                  <c:v>2.7795715000000002E-2</c:v>
                </c:pt>
                <c:pt idx="384">
                  <c:v>2.7231335000000002E-2</c:v>
                </c:pt>
                <c:pt idx="385">
                  <c:v>2.680805E-2</c:v>
                </c:pt>
                <c:pt idx="386">
                  <c:v>2.6525860000000002E-2</c:v>
                </c:pt>
                <c:pt idx="387">
                  <c:v>2.6384765000000001E-2</c:v>
                </c:pt>
                <c:pt idx="388">
                  <c:v>2.6102574999999999E-2</c:v>
                </c:pt>
                <c:pt idx="389">
                  <c:v>2.6102574999999999E-2</c:v>
                </c:pt>
                <c:pt idx="390">
                  <c:v>2.6102574999999999E-2</c:v>
                </c:pt>
                <c:pt idx="391">
                  <c:v>2.4409434999999997E-2</c:v>
                </c:pt>
                <c:pt idx="392">
                  <c:v>2.370396E-2</c:v>
                </c:pt>
                <c:pt idx="393">
                  <c:v>2.3421770000000001E-2</c:v>
                </c:pt>
                <c:pt idx="394">
                  <c:v>2.3280675000000001E-2</c:v>
                </c:pt>
                <c:pt idx="395">
                  <c:v>2.2857389999999998E-2</c:v>
                </c:pt>
                <c:pt idx="396">
                  <c:v>2.1587535000000001E-2</c:v>
                </c:pt>
                <c:pt idx="397">
                  <c:v>2.1023155000000002E-2</c:v>
                </c:pt>
                <c:pt idx="398">
                  <c:v>2.0882060000000001E-2</c:v>
                </c:pt>
                <c:pt idx="399">
                  <c:v>2.0035490000000003E-2</c:v>
                </c:pt>
                <c:pt idx="400">
                  <c:v>1.947111E-2</c:v>
                </c:pt>
                <c:pt idx="401">
                  <c:v>1.9188920000000002E-2</c:v>
                </c:pt>
                <c:pt idx="402">
                  <c:v>1.8765634999999999E-2</c:v>
                </c:pt>
                <c:pt idx="403">
                  <c:v>1.8624540000000002E-2</c:v>
                </c:pt>
                <c:pt idx="404">
                  <c:v>1.7777969999999997E-2</c:v>
                </c:pt>
                <c:pt idx="405">
                  <c:v>1.7354685000000002E-2</c:v>
                </c:pt>
                <c:pt idx="406">
                  <c:v>1.6649210000000001E-2</c:v>
                </c:pt>
                <c:pt idx="407">
                  <c:v>1.6508115E-2</c:v>
                </c:pt>
                <c:pt idx="408">
                  <c:v>1.6084830000000001E-2</c:v>
                </c:pt>
                <c:pt idx="409">
                  <c:v>1.5379354999999999E-2</c:v>
                </c:pt>
                <c:pt idx="410">
                  <c:v>1.5379354999999999E-2</c:v>
                </c:pt>
                <c:pt idx="411">
                  <c:v>1.5097164999999999E-2</c:v>
                </c:pt>
                <c:pt idx="412">
                  <c:v>1.5097164999999999E-2</c:v>
                </c:pt>
                <c:pt idx="413">
                  <c:v>1.4532784999999999E-2</c:v>
                </c:pt>
                <c:pt idx="414">
                  <c:v>1.3968405E-2</c:v>
                </c:pt>
                <c:pt idx="415">
                  <c:v>1.3813200500000001E-2</c:v>
                </c:pt>
                <c:pt idx="416">
                  <c:v>1.3135944500000002E-2</c:v>
                </c:pt>
                <c:pt idx="417">
                  <c:v>1.31077255E-2</c:v>
                </c:pt>
                <c:pt idx="418">
                  <c:v>1.2839645E-2</c:v>
                </c:pt>
                <c:pt idx="419">
                  <c:v>1.2585674000000002E-2</c:v>
                </c:pt>
                <c:pt idx="420">
                  <c:v>1.2543345500000001E-2</c:v>
                </c:pt>
                <c:pt idx="421">
                  <c:v>1.2543345500000001E-2</c:v>
                </c:pt>
                <c:pt idx="422">
                  <c:v>1.23175935E-2</c:v>
                </c:pt>
                <c:pt idx="423">
                  <c:v>1.2232936500000001E-2</c:v>
                </c:pt>
                <c:pt idx="424">
                  <c:v>1.1527461500000001E-2</c:v>
                </c:pt>
                <c:pt idx="425">
                  <c:v>1.12876E-2</c:v>
                </c:pt>
                <c:pt idx="426">
                  <c:v>1.1174724E-2</c:v>
                </c:pt>
                <c:pt idx="427">
                  <c:v>1.0666782E-2</c:v>
                </c:pt>
                <c:pt idx="428">
                  <c:v>1.06526725E-2</c:v>
                </c:pt>
                <c:pt idx="429">
                  <c:v>1.0638563E-2</c:v>
                </c:pt>
                <c:pt idx="430">
                  <c:v>1.0257606500000002E-2</c:v>
                </c:pt>
                <c:pt idx="431">
                  <c:v>1.0074182999999999E-2</c:v>
                </c:pt>
                <c:pt idx="432">
                  <c:v>9.9189784999999999E-3</c:v>
                </c:pt>
                <c:pt idx="433">
                  <c:v>9.7496644999999996E-3</c:v>
                </c:pt>
                <c:pt idx="434">
                  <c:v>9.7214455000000002E-3</c:v>
                </c:pt>
                <c:pt idx="435">
                  <c:v>9.5239125000000004E-3</c:v>
                </c:pt>
                <c:pt idx="436">
                  <c:v>9.4110365000000008E-3</c:v>
                </c:pt>
                <c:pt idx="437">
                  <c:v>9.1006274999999998E-3</c:v>
                </c:pt>
                <c:pt idx="438">
                  <c:v>8.8043280000000002E-3</c:v>
                </c:pt>
                <c:pt idx="439">
                  <c:v>8.3387145000000003E-3</c:v>
                </c:pt>
                <c:pt idx="440">
                  <c:v>7.985977E-3</c:v>
                </c:pt>
                <c:pt idx="441">
                  <c:v>7.7602249999999991E-3</c:v>
                </c:pt>
                <c:pt idx="442">
                  <c:v>7.3510495000000007E-3</c:v>
                </c:pt>
                <c:pt idx="443">
                  <c:v>7.1111880000000009E-3</c:v>
                </c:pt>
                <c:pt idx="444">
                  <c:v>6.9700930000000001E-3</c:v>
                </c:pt>
                <c:pt idx="445">
                  <c:v>6.885436E-3</c:v>
                </c:pt>
                <c:pt idx="446">
                  <c:v>6.6596840000000008E-3</c:v>
                </c:pt>
                <c:pt idx="447">
                  <c:v>6.5609174999999992E-3</c:v>
                </c:pt>
                <c:pt idx="448">
                  <c:v>6.1799610000000012E-3</c:v>
                </c:pt>
                <c:pt idx="449">
                  <c:v>6.109413499999999E-3</c:v>
                </c:pt>
                <c:pt idx="450">
                  <c:v>6.0670849999999998E-3</c:v>
                </c:pt>
                <c:pt idx="451">
                  <c:v>5.9118805000000002E-3</c:v>
                </c:pt>
                <c:pt idx="452">
                  <c:v>5.8131140000000003E-3</c:v>
                </c:pt>
                <c:pt idx="453">
                  <c:v>5.7990045000000006E-3</c:v>
                </c:pt>
                <c:pt idx="454">
                  <c:v>5.1922960000000008E-3</c:v>
                </c:pt>
                <c:pt idx="455">
                  <c:v>5.178186500000001E-3</c:v>
                </c:pt>
                <c:pt idx="456">
                  <c:v>5.0935295E-3</c:v>
                </c:pt>
                <c:pt idx="457">
                  <c:v>4.6138064999999995E-3</c:v>
                </c:pt>
                <c:pt idx="458">
                  <c:v>4.5996969999999998E-3</c:v>
                </c:pt>
                <c:pt idx="459">
                  <c:v>4.5996969999999998E-3</c:v>
                </c:pt>
                <c:pt idx="460">
                  <c:v>4.4727114999999996E-3</c:v>
                </c:pt>
                <c:pt idx="461">
                  <c:v>4.4303829999999995E-3</c:v>
                </c:pt>
                <c:pt idx="462">
                  <c:v>3.8660029999999998E-3</c:v>
                </c:pt>
                <c:pt idx="463">
                  <c:v>3.6261414999999996E-3</c:v>
                </c:pt>
                <c:pt idx="464">
                  <c:v>3.1323090000000002E-3</c:v>
                </c:pt>
                <c:pt idx="465">
                  <c:v>3.1040900000000003E-3</c:v>
                </c:pt>
                <c:pt idx="466">
                  <c:v>3.0617615000000003E-3</c:v>
                </c:pt>
                <c:pt idx="467">
                  <c:v>2.9912139999999999E-3</c:v>
                </c:pt>
                <c:pt idx="468">
                  <c:v>2.8783380000000003E-3</c:v>
                </c:pt>
                <c:pt idx="469">
                  <c:v>2.8501190000000004E-3</c:v>
                </c:pt>
                <c:pt idx="470">
                  <c:v>2.7795714999999995E-3</c:v>
                </c:pt>
                <c:pt idx="471">
                  <c:v>2.6808050000000001E-3</c:v>
                </c:pt>
                <c:pt idx="472">
                  <c:v>2.6666954999999999E-3</c:v>
                </c:pt>
                <c:pt idx="473">
                  <c:v>2.4973815000000001E-3</c:v>
                </c:pt>
                <c:pt idx="474">
                  <c:v>2.4973815000000001E-3</c:v>
                </c:pt>
                <c:pt idx="475">
                  <c:v>2.3703960000000003E-3</c:v>
                </c:pt>
                <c:pt idx="476">
                  <c:v>2.3280675000000002E-3</c:v>
                </c:pt>
                <c:pt idx="477">
                  <c:v>2.1926163000000002E-3</c:v>
                </c:pt>
                <c:pt idx="478">
                  <c:v>2.1869724999999999E-3</c:v>
                </c:pt>
                <c:pt idx="479">
                  <c:v>2.1446440000000002E-3</c:v>
                </c:pt>
                <c:pt idx="480">
                  <c:v>2.1164249999999999E-3</c:v>
                </c:pt>
                <c:pt idx="481">
                  <c:v>1.9894395000000001E-3</c:v>
                </c:pt>
                <c:pt idx="482">
                  <c:v>1.9330014999999999E-3</c:v>
                </c:pt>
                <c:pt idx="483">
                  <c:v>1.834235E-3</c:v>
                </c:pt>
                <c:pt idx="484">
                  <c:v>1.7919065000000002E-3</c:v>
                </c:pt>
                <c:pt idx="485">
                  <c:v>1.7495779999999999E-3</c:v>
                </c:pt>
                <c:pt idx="486">
                  <c:v>1.6649210000000002E-3</c:v>
                </c:pt>
                <c:pt idx="487">
                  <c:v>1.6225924999999999E-3</c:v>
                </c:pt>
                <c:pt idx="488">
                  <c:v>1.4391690000000001E-3</c:v>
                </c:pt>
                <c:pt idx="489">
                  <c:v>1.4250595000000002E-3</c:v>
                </c:pt>
                <c:pt idx="490">
                  <c:v>1.2656221499999999E-3</c:v>
                </c:pt>
                <c:pt idx="491">
                  <c:v>1.14710235E-3</c:v>
                </c:pt>
                <c:pt idx="492">
                  <c:v>1.1386366499999999E-3</c:v>
                </c:pt>
                <c:pt idx="493">
                  <c:v>1.0751439000000001E-3</c:v>
                </c:pt>
                <c:pt idx="494">
                  <c:v>1.0243496999999999E-3</c:v>
                </c:pt>
                <c:pt idx="495">
                  <c:v>1.0130620999999999E-3</c:v>
                </c:pt>
                <c:pt idx="496">
                  <c:v>7.5203634999999999E-4</c:v>
                </c:pt>
                <c:pt idx="497">
                  <c:v>7.4639254999999988E-4</c:v>
                </c:pt>
                <c:pt idx="498">
                  <c:v>5.9542090000000002E-4</c:v>
                </c:pt>
                <c:pt idx="499">
                  <c:v>5.8131140000000007E-4</c:v>
                </c:pt>
                <c:pt idx="500">
                  <c:v>5.0088725000000008E-4</c:v>
                </c:pt>
                <c:pt idx="501">
                  <c:v>4.7972300000000004E-4</c:v>
                </c:pt>
                <c:pt idx="502">
                  <c:v>4.2328499999999992E-4</c:v>
                </c:pt>
                <c:pt idx="503">
                  <c:v>3.8236744999999993E-4</c:v>
                </c:pt>
                <c:pt idx="504">
                  <c:v>3.7813460000000001E-4</c:v>
                </c:pt>
                <c:pt idx="505">
                  <c:v>3.612032E-4</c:v>
                </c:pt>
                <c:pt idx="506">
                  <c:v>3.3016229999999999E-4</c:v>
                </c:pt>
                <c:pt idx="507">
                  <c:v>2.5538195000000005E-4</c:v>
                </c:pt>
                <c:pt idx="508">
                  <c:v>2.1728630000000001E-4</c:v>
                </c:pt>
              </c:numCache>
            </c:numRef>
          </c:yVal>
          <c:smooth val="1"/>
          <c:extLst>
            <c:ext xmlns:c16="http://schemas.microsoft.com/office/drawing/2014/chart" uri="{C3380CC4-5D6E-409C-BE32-E72D297353CC}">
              <c16:uniqueId val="{00000000-AC34-48C4-B3E9-BFAD42E2F177}"/>
            </c:ext>
          </c:extLst>
        </c:ser>
        <c:dLbls>
          <c:showLegendKey val="0"/>
          <c:showVal val="0"/>
          <c:showCatName val="0"/>
          <c:showSerName val="0"/>
          <c:showPercent val="0"/>
          <c:showBubbleSize val="0"/>
        </c:dLbls>
        <c:axId val="502073816"/>
        <c:axId val="502074144"/>
      </c:scatterChart>
      <c:valAx>
        <c:axId val="5020738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0" i="0" baseline="0">
                    <a:effectLst/>
                  </a:rPr>
                  <a:t>J SO</a:t>
                </a:r>
                <a:r>
                  <a:rPr lang="en-US" sz="1100" b="0" i="0" baseline="-25000">
                    <a:effectLst/>
                  </a:rPr>
                  <a:t>4</a:t>
                </a:r>
                <a:r>
                  <a:rPr lang="en-US" sz="1100" b="0" i="0" baseline="30000">
                    <a:effectLst/>
                  </a:rPr>
                  <a:t>2-  </a:t>
                </a:r>
                <a:r>
                  <a:rPr lang="en-US" sz="1100" b="0" i="0" baseline="0">
                    <a:effectLst/>
                  </a:rPr>
                  <a:t>(mmol/m</a:t>
                </a:r>
                <a:r>
                  <a:rPr lang="en-US" sz="1100" b="0" i="0" baseline="30000">
                    <a:effectLst/>
                  </a:rPr>
                  <a:t>2</a:t>
                </a:r>
                <a:r>
                  <a:rPr lang="en-US" sz="1100" b="0" i="0" baseline="0">
                    <a:effectLst/>
                  </a:rPr>
                  <a:t>yr</a:t>
                </a:r>
                <a:r>
                  <a:rPr lang="en-US" sz="1100" b="0" i="0" baseline="30000">
                    <a:effectLst/>
                  </a:rPr>
                  <a:t>-1</a:t>
                </a:r>
                <a:r>
                  <a:rPr lang="en-US" sz="1100" b="0" i="0" baseline="0">
                    <a:effectLst/>
                  </a:rPr>
                  <a:t>)</a:t>
                </a:r>
                <a:endParaRPr lang="en-US" sz="6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074144"/>
        <c:crosses val="autoZero"/>
        <c:crossBetween val="midCat"/>
      </c:valAx>
      <c:valAx>
        <c:axId val="502074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50" b="0" i="0" baseline="0">
                    <a:effectLst/>
                  </a:rPr>
                  <a:t>J DIC</a:t>
                </a:r>
                <a:r>
                  <a:rPr lang="en-US" sz="1050" b="0" i="0" baseline="30000">
                    <a:effectLst/>
                  </a:rPr>
                  <a:t> </a:t>
                </a:r>
                <a:r>
                  <a:rPr lang="en-US" sz="1050" b="0" i="0" baseline="0">
                    <a:effectLst/>
                  </a:rPr>
                  <a:t>(mmol/m</a:t>
                </a:r>
                <a:r>
                  <a:rPr lang="en-US" sz="1050" b="0" i="0" baseline="30000">
                    <a:effectLst/>
                  </a:rPr>
                  <a:t>2</a:t>
                </a:r>
                <a:r>
                  <a:rPr lang="en-US" sz="1050" b="0" i="0" baseline="0">
                    <a:effectLst/>
                  </a:rPr>
                  <a:t>yr</a:t>
                </a:r>
                <a:r>
                  <a:rPr lang="en-US" sz="1050" b="0" i="0" baseline="30000">
                    <a:effectLst/>
                  </a:rPr>
                  <a:t>-1</a:t>
                </a:r>
                <a:r>
                  <a:rPr lang="en-US" sz="1050" b="0" i="0" baseline="0">
                    <a:effectLst/>
                  </a:rPr>
                  <a:t>)</a:t>
                </a:r>
                <a:endParaRPr lang="en-US" sz="5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0738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25</xdr:col>
      <xdr:colOff>356591</xdr:colOff>
      <xdr:row>11</xdr:row>
      <xdr:rowOff>40295</xdr:rowOff>
    </xdr:from>
    <xdr:to>
      <xdr:col>25</xdr:col>
      <xdr:colOff>4844357</xdr:colOff>
      <xdr:row>32</xdr:row>
      <xdr:rowOff>114784</xdr:rowOff>
    </xdr:to>
    <xdr:graphicFrame macro="">
      <xdr:nvGraphicFramePr>
        <xdr:cNvPr id="2" name="Chart 1">
          <a:extLst>
            <a:ext uri="{FF2B5EF4-FFF2-40B4-BE49-F238E27FC236}">
              <a16:creationId xmlns:a16="http://schemas.microsoft.com/office/drawing/2014/main" id="{5DF6FA9F-9541-4035-9048-88AC3DFF1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amucc-my.sharepoint.com/Users/sajjada/Google%20Drive/1.%20Seep%20Research/AOM/2018%20Egger%20AO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ing"/>
      <sheetName val="Drilling"/>
      <sheetName val="Sheet1"/>
    </sheetNames>
    <sheetDataSet>
      <sheetData sheetId="0"/>
      <sheetData sheetId="1"/>
      <sheetData sheetId="2">
        <row r="1">
          <cell r="W1" t="str">
            <v>TOTAL DIC</v>
          </cell>
        </row>
        <row r="2">
          <cell r="Q2">
            <v>16.158999999999999</v>
          </cell>
          <cell r="W2">
            <v>22.799541049999998</v>
          </cell>
        </row>
        <row r="3">
          <cell r="Q3">
            <v>16.105</v>
          </cell>
          <cell r="W3">
            <v>22.723349750000001</v>
          </cell>
        </row>
        <row r="4">
          <cell r="Q4">
            <v>15.926</v>
          </cell>
          <cell r="W4">
            <v>22.470789700000001</v>
          </cell>
        </row>
        <row r="5">
          <cell r="Q5">
            <v>11.916</v>
          </cell>
          <cell r="W5">
            <v>16.812880199999999</v>
          </cell>
        </row>
        <row r="6">
          <cell r="Q6">
            <v>10.771000000000001</v>
          </cell>
          <cell r="W6">
            <v>15.197342450000001</v>
          </cell>
        </row>
        <row r="7">
          <cell r="Q7">
            <v>8.5399999999999991</v>
          </cell>
          <cell r="W7">
            <v>12.049513000000001</v>
          </cell>
        </row>
        <row r="8">
          <cell r="Q8">
            <v>7.1660000000000004</v>
          </cell>
          <cell r="W8">
            <v>10.1108677</v>
          </cell>
        </row>
        <row r="9">
          <cell r="Q9">
            <v>5.7350000000000003</v>
          </cell>
          <cell r="W9">
            <v>8.0917982500000001</v>
          </cell>
        </row>
        <row r="10">
          <cell r="Q10">
            <v>5.609</v>
          </cell>
          <cell r="W10">
            <v>7.9140185500000007</v>
          </cell>
        </row>
        <row r="11">
          <cell r="Q11">
            <v>5.3109999999999999</v>
          </cell>
          <cell r="W11">
            <v>7.4935554499999997</v>
          </cell>
        </row>
        <row r="12">
          <cell r="Q12">
            <v>5.1879999999999997</v>
          </cell>
          <cell r="W12">
            <v>7.3200086000000004</v>
          </cell>
        </row>
        <row r="13">
          <cell r="Q13">
            <v>3.1480000000000001</v>
          </cell>
          <cell r="W13">
            <v>4.4416706000000001</v>
          </cell>
        </row>
        <row r="14">
          <cell r="Q14">
            <v>2.5390000000000001</v>
          </cell>
          <cell r="W14">
            <v>3.5824020500000002</v>
          </cell>
        </row>
        <row r="15">
          <cell r="Q15">
            <v>2.2599999999999998</v>
          </cell>
          <cell r="W15">
            <v>3.1887469999999998</v>
          </cell>
        </row>
        <row r="16">
          <cell r="Q16">
            <v>2.0779999999999998</v>
          </cell>
          <cell r="W16">
            <v>2.9319541</v>
          </cell>
        </row>
        <row r="17">
          <cell r="Q17">
            <v>2.0609999999999999</v>
          </cell>
          <cell r="W17">
            <v>2.9079679500000002</v>
          </cell>
        </row>
        <row r="18">
          <cell r="Q18">
            <v>1.998</v>
          </cell>
          <cell r="W18">
            <v>2.8190781000000005</v>
          </cell>
        </row>
        <row r="19">
          <cell r="Q19">
            <v>1.831</v>
          </cell>
          <cell r="W19">
            <v>2.5834494499999998</v>
          </cell>
        </row>
        <row r="20">
          <cell r="Q20">
            <v>1.798</v>
          </cell>
          <cell r="W20">
            <v>2.5368881000000001</v>
          </cell>
        </row>
        <row r="21">
          <cell r="Q21">
            <v>1.782</v>
          </cell>
          <cell r="W21">
            <v>2.5143129000000002</v>
          </cell>
        </row>
        <row r="22">
          <cell r="Q22">
            <v>1.744</v>
          </cell>
          <cell r="W22">
            <v>2.4606968000000005</v>
          </cell>
        </row>
        <row r="23">
          <cell r="Q23">
            <v>1.7150000000000001</v>
          </cell>
          <cell r="W23">
            <v>2.4197792500000004</v>
          </cell>
        </row>
        <row r="24">
          <cell r="Q24">
            <v>1.714</v>
          </cell>
          <cell r="W24">
            <v>2.4183683</v>
          </cell>
        </row>
        <row r="25">
          <cell r="Q25">
            <v>1.645</v>
          </cell>
          <cell r="W25">
            <v>2.32101275</v>
          </cell>
        </row>
        <row r="26">
          <cell r="Q26">
            <v>1.4550000000000001</v>
          </cell>
          <cell r="W26">
            <v>2.05293225</v>
          </cell>
        </row>
        <row r="27">
          <cell r="Q27">
            <v>1.4119999999999999</v>
          </cell>
          <cell r="W27">
            <v>1.9922613999999998</v>
          </cell>
        </row>
        <row r="28">
          <cell r="Q28">
            <v>1.393</v>
          </cell>
          <cell r="W28">
            <v>1.96545335</v>
          </cell>
        </row>
        <row r="29">
          <cell r="Q29">
            <v>1.33</v>
          </cell>
          <cell r="W29">
            <v>1.8765635000000003</v>
          </cell>
        </row>
        <row r="30">
          <cell r="Q30">
            <v>1.329</v>
          </cell>
          <cell r="W30">
            <v>1.8751525499999999</v>
          </cell>
        </row>
        <row r="31">
          <cell r="Q31">
            <v>1.278</v>
          </cell>
          <cell r="W31">
            <v>1.8031941000000002</v>
          </cell>
        </row>
        <row r="32">
          <cell r="Q32">
            <v>1.2490000000000001</v>
          </cell>
          <cell r="W32">
            <v>1.7622765499999999</v>
          </cell>
        </row>
        <row r="33">
          <cell r="Q33">
            <v>1.2290000000000001</v>
          </cell>
          <cell r="W33">
            <v>1.7340575500000002</v>
          </cell>
        </row>
        <row r="34">
          <cell r="Q34">
            <v>1.2170000000000001</v>
          </cell>
          <cell r="W34">
            <v>1.7171261500000001</v>
          </cell>
        </row>
        <row r="35">
          <cell r="Q35">
            <v>1.2090000000000001</v>
          </cell>
          <cell r="W35">
            <v>1.7058385500000002</v>
          </cell>
        </row>
        <row r="36">
          <cell r="Q36">
            <v>1.1910000000000001</v>
          </cell>
          <cell r="W36">
            <v>1.6804414500000002</v>
          </cell>
        </row>
        <row r="37">
          <cell r="Q37">
            <v>1.1739999999999999</v>
          </cell>
          <cell r="W37">
            <v>1.6564553000000002</v>
          </cell>
        </row>
        <row r="38">
          <cell r="Q38">
            <v>1.161</v>
          </cell>
          <cell r="W38">
            <v>1.63811295</v>
          </cell>
        </row>
        <row r="39">
          <cell r="Q39">
            <v>1.159</v>
          </cell>
          <cell r="W39">
            <v>1.63529105</v>
          </cell>
        </row>
        <row r="40">
          <cell r="Q40">
            <v>1.139</v>
          </cell>
          <cell r="W40">
            <v>1.6070720500000002</v>
          </cell>
        </row>
        <row r="41">
          <cell r="Q41">
            <v>0.99</v>
          </cell>
          <cell r="W41">
            <v>1.3968405000000002</v>
          </cell>
        </row>
        <row r="42">
          <cell r="Q42">
            <v>0.95599999999999996</v>
          </cell>
          <cell r="W42">
            <v>1.3488682000000001</v>
          </cell>
        </row>
        <row r="43">
          <cell r="Q43">
            <v>0.94399999999999995</v>
          </cell>
          <cell r="W43">
            <v>1.3319368</v>
          </cell>
        </row>
        <row r="44">
          <cell r="Q44">
            <v>0.93700000000000006</v>
          </cell>
          <cell r="W44">
            <v>1.3220601500000002</v>
          </cell>
        </row>
        <row r="45">
          <cell r="Q45">
            <v>0.91</v>
          </cell>
          <cell r="W45">
            <v>1.2839645000000002</v>
          </cell>
        </row>
        <row r="46">
          <cell r="Q46">
            <v>0.9</v>
          </cell>
          <cell r="W46">
            <v>1.269855</v>
          </cell>
        </row>
        <row r="47">
          <cell r="Q47">
            <v>0.88600000000000001</v>
          </cell>
          <cell r="W47">
            <v>1.2501017000000001</v>
          </cell>
        </row>
        <row r="48">
          <cell r="Q48">
            <v>0.876</v>
          </cell>
          <cell r="W48">
            <v>1.2359921999999999</v>
          </cell>
        </row>
        <row r="49">
          <cell r="Q49">
            <v>0.872</v>
          </cell>
          <cell r="W49">
            <v>1.2303484000000002</v>
          </cell>
        </row>
        <row r="50">
          <cell r="Q50">
            <v>0.87</v>
          </cell>
          <cell r="W50">
            <v>1.2275265</v>
          </cell>
        </row>
        <row r="51">
          <cell r="Q51">
            <v>0.85499999999999998</v>
          </cell>
          <cell r="W51">
            <v>1.2063622500000002</v>
          </cell>
        </row>
        <row r="52">
          <cell r="Q52">
            <v>0.85</v>
          </cell>
          <cell r="W52">
            <v>1.1993075</v>
          </cell>
        </row>
        <row r="53">
          <cell r="Q53">
            <v>0.84099999999999997</v>
          </cell>
          <cell r="W53">
            <v>1.1866089499999999</v>
          </cell>
        </row>
        <row r="54">
          <cell r="Q54">
            <v>0.84</v>
          </cell>
          <cell r="W54">
            <v>1.1851979999999998</v>
          </cell>
        </row>
        <row r="55">
          <cell r="Q55">
            <v>0.82399999999999995</v>
          </cell>
          <cell r="W55">
            <v>1.1626227999999998</v>
          </cell>
        </row>
        <row r="56">
          <cell r="Q56">
            <v>0.79500000000000004</v>
          </cell>
          <cell r="W56">
            <v>1.12170525</v>
          </cell>
        </row>
        <row r="57">
          <cell r="Q57">
            <v>0.79100000000000004</v>
          </cell>
          <cell r="W57">
            <v>1.1160614499999999</v>
          </cell>
        </row>
        <row r="58">
          <cell r="Q58">
            <v>0.78200000000000003</v>
          </cell>
          <cell r="W58">
            <v>1.1033629</v>
          </cell>
        </row>
        <row r="59">
          <cell r="Q59">
            <v>0.76900000000000002</v>
          </cell>
          <cell r="W59">
            <v>1.0850205500000001</v>
          </cell>
        </row>
        <row r="60">
          <cell r="Q60">
            <v>0.753</v>
          </cell>
          <cell r="W60">
            <v>1.06244535</v>
          </cell>
        </row>
        <row r="61">
          <cell r="Q61">
            <v>0.73299999999999998</v>
          </cell>
          <cell r="W61">
            <v>1.03422635</v>
          </cell>
        </row>
        <row r="62">
          <cell r="Q62">
            <v>0.72199999999999998</v>
          </cell>
          <cell r="W62">
            <v>1.0187059000000001</v>
          </cell>
        </row>
        <row r="63">
          <cell r="Q63">
            <v>0.72199999999999998</v>
          </cell>
          <cell r="W63">
            <v>1.0187059000000001</v>
          </cell>
        </row>
        <row r="64">
          <cell r="Q64">
            <v>0.70599999999999996</v>
          </cell>
          <cell r="W64">
            <v>0.99613069999999992</v>
          </cell>
        </row>
        <row r="65">
          <cell r="Q65">
            <v>0.66100000000000003</v>
          </cell>
          <cell r="W65">
            <v>0.93263795000000005</v>
          </cell>
        </row>
        <row r="66">
          <cell r="Q66">
            <v>0.65800000000000003</v>
          </cell>
          <cell r="W66">
            <v>0.92840510000000009</v>
          </cell>
        </row>
        <row r="67">
          <cell r="Q67">
            <v>0.65300000000000002</v>
          </cell>
          <cell r="W67">
            <v>0.92135034999999998</v>
          </cell>
        </row>
        <row r="68">
          <cell r="Q68">
            <v>0.64200000000000002</v>
          </cell>
          <cell r="W68">
            <v>0.90582989999999997</v>
          </cell>
        </row>
        <row r="69">
          <cell r="Q69">
            <v>0.63800000000000001</v>
          </cell>
          <cell r="W69">
            <v>0.90018609999999999</v>
          </cell>
        </row>
        <row r="70">
          <cell r="Q70">
            <v>0.63</v>
          </cell>
          <cell r="W70">
            <v>0.88889850000000004</v>
          </cell>
        </row>
        <row r="71">
          <cell r="Q71">
            <v>0.625</v>
          </cell>
          <cell r="W71">
            <v>0.88184374999999993</v>
          </cell>
        </row>
        <row r="72">
          <cell r="Q72">
            <v>0.61699999999999999</v>
          </cell>
          <cell r="W72">
            <v>0.87055614999999997</v>
          </cell>
        </row>
        <row r="73">
          <cell r="Q73">
            <v>0.61299999999999999</v>
          </cell>
          <cell r="W73">
            <v>0.86491235000000011</v>
          </cell>
        </row>
        <row r="74">
          <cell r="Q74">
            <v>0.61</v>
          </cell>
          <cell r="W74">
            <v>0.86067949999999993</v>
          </cell>
        </row>
        <row r="75">
          <cell r="Q75">
            <v>0.60099999999999998</v>
          </cell>
          <cell r="W75">
            <v>0.84798094999999996</v>
          </cell>
        </row>
        <row r="76">
          <cell r="Q76">
            <v>0.56699999999999995</v>
          </cell>
          <cell r="W76">
            <v>0.80000864999999999</v>
          </cell>
        </row>
        <row r="77">
          <cell r="Q77">
            <v>0.55500000000000005</v>
          </cell>
          <cell r="W77">
            <v>0.78307725000000006</v>
          </cell>
        </row>
        <row r="78">
          <cell r="Q78">
            <v>0.55400000000000005</v>
          </cell>
          <cell r="W78">
            <v>0.78166630000000004</v>
          </cell>
        </row>
        <row r="79">
          <cell r="Q79">
            <v>0.55200000000000005</v>
          </cell>
          <cell r="W79">
            <v>0.7788444000000001</v>
          </cell>
        </row>
        <row r="80">
          <cell r="Q80">
            <v>0.53800000000000003</v>
          </cell>
          <cell r="W80">
            <v>0.75909110000000002</v>
          </cell>
        </row>
        <row r="81">
          <cell r="Q81">
            <v>0.53300000000000003</v>
          </cell>
          <cell r="W81">
            <v>0.75203635000000002</v>
          </cell>
        </row>
        <row r="82">
          <cell r="Q82">
            <v>0.53</v>
          </cell>
          <cell r="W82">
            <v>0.74780350000000007</v>
          </cell>
        </row>
        <row r="83">
          <cell r="Q83">
            <v>0.52200000000000002</v>
          </cell>
          <cell r="W83">
            <v>0.7365159</v>
          </cell>
        </row>
        <row r="84">
          <cell r="Q84">
            <v>0.52200000000000002</v>
          </cell>
          <cell r="W84">
            <v>0.7365159</v>
          </cell>
        </row>
        <row r="85">
          <cell r="Q85">
            <v>0.52200000000000002</v>
          </cell>
          <cell r="W85">
            <v>0.7365159</v>
          </cell>
        </row>
        <row r="86">
          <cell r="Q86">
            <v>0.51300000000000001</v>
          </cell>
          <cell r="W86">
            <v>0.72381735000000003</v>
          </cell>
        </row>
        <row r="87">
          <cell r="Q87">
            <v>0.51200000000000001</v>
          </cell>
          <cell r="W87">
            <v>0.7224064</v>
          </cell>
        </row>
        <row r="88">
          <cell r="Q88">
            <v>0.51200000000000001</v>
          </cell>
          <cell r="W88">
            <v>0.7224064</v>
          </cell>
        </row>
        <row r="89">
          <cell r="Q89">
            <v>0.496</v>
          </cell>
          <cell r="W89">
            <v>0.69983119999999999</v>
          </cell>
        </row>
        <row r="90">
          <cell r="Q90">
            <v>0.495</v>
          </cell>
          <cell r="W90">
            <v>0.69842025000000008</v>
          </cell>
        </row>
        <row r="91">
          <cell r="Q91">
            <v>0.49299999999999999</v>
          </cell>
          <cell r="W91">
            <v>0.69559835000000003</v>
          </cell>
        </row>
        <row r="92">
          <cell r="Q92">
            <v>0.49</v>
          </cell>
          <cell r="W92">
            <v>0.69136549999999997</v>
          </cell>
        </row>
        <row r="93">
          <cell r="Q93">
            <v>0.48299999999999998</v>
          </cell>
          <cell r="W93">
            <v>0.68148884999999992</v>
          </cell>
        </row>
        <row r="94">
          <cell r="Q94">
            <v>0.47599999999999998</v>
          </cell>
          <cell r="W94">
            <v>0.67161219999999999</v>
          </cell>
        </row>
        <row r="95">
          <cell r="Q95">
            <v>0.47299999999999998</v>
          </cell>
          <cell r="W95">
            <v>0.66737934999999993</v>
          </cell>
        </row>
        <row r="96">
          <cell r="Q96">
            <v>0.46800000000000003</v>
          </cell>
          <cell r="W96">
            <v>0.66032460000000004</v>
          </cell>
        </row>
        <row r="97">
          <cell r="Q97">
            <v>0.46600000000000003</v>
          </cell>
          <cell r="W97">
            <v>0.6575027</v>
          </cell>
        </row>
        <row r="98">
          <cell r="Q98">
            <v>0.46400000000000002</v>
          </cell>
          <cell r="W98">
            <v>0.65468080000000017</v>
          </cell>
        </row>
        <row r="99">
          <cell r="Q99">
            <v>0.46100000000000002</v>
          </cell>
          <cell r="W99">
            <v>0.65044795</v>
          </cell>
        </row>
        <row r="100">
          <cell r="Q100">
            <v>0.46</v>
          </cell>
          <cell r="W100">
            <v>0.64903700000000009</v>
          </cell>
        </row>
        <row r="101">
          <cell r="Q101">
            <v>0.45600000000000002</v>
          </cell>
          <cell r="W101">
            <v>0.6433932</v>
          </cell>
        </row>
        <row r="102">
          <cell r="Q102">
            <v>0.45100000000000001</v>
          </cell>
          <cell r="W102">
            <v>0.63633845000000011</v>
          </cell>
        </row>
        <row r="103">
          <cell r="Q103">
            <v>0.44900000000000001</v>
          </cell>
          <cell r="W103">
            <v>0.63351655000000007</v>
          </cell>
        </row>
        <row r="104">
          <cell r="Q104">
            <v>0.42699999999999999</v>
          </cell>
          <cell r="W104">
            <v>0.60247565000000003</v>
          </cell>
        </row>
        <row r="105">
          <cell r="Q105">
            <v>0.42299999999999999</v>
          </cell>
          <cell r="W105">
            <v>0.59683185000000005</v>
          </cell>
        </row>
        <row r="106">
          <cell r="Q106">
            <v>0.42199999999999999</v>
          </cell>
          <cell r="W106">
            <v>0.59542089999999992</v>
          </cell>
        </row>
        <row r="107">
          <cell r="Q107">
            <v>0.42099999999999999</v>
          </cell>
          <cell r="W107">
            <v>0.59400995000000001</v>
          </cell>
        </row>
        <row r="108">
          <cell r="Q108">
            <v>0.41699999999999998</v>
          </cell>
          <cell r="W108">
            <v>0.58836615000000003</v>
          </cell>
        </row>
        <row r="109">
          <cell r="Q109">
            <v>0.41599999999999998</v>
          </cell>
          <cell r="W109">
            <v>0.58695520000000001</v>
          </cell>
        </row>
        <row r="110">
          <cell r="Q110">
            <v>0.40300000000000002</v>
          </cell>
          <cell r="W110">
            <v>0.56861285000000006</v>
          </cell>
        </row>
        <row r="111">
          <cell r="Q111">
            <v>0.40200000000000002</v>
          </cell>
          <cell r="W111">
            <v>0.56720190000000004</v>
          </cell>
        </row>
        <row r="112">
          <cell r="Q112">
            <v>0.39900000000000002</v>
          </cell>
          <cell r="W112">
            <v>0.56296905000000008</v>
          </cell>
        </row>
        <row r="113">
          <cell r="Q113">
            <v>0.39800000000000002</v>
          </cell>
          <cell r="W113">
            <v>0.56155810000000006</v>
          </cell>
        </row>
        <row r="114">
          <cell r="Q114">
            <v>0.39700000000000002</v>
          </cell>
          <cell r="W114">
            <v>0.56014715000000004</v>
          </cell>
        </row>
        <row r="115">
          <cell r="Q115">
            <v>0.39600000000000002</v>
          </cell>
          <cell r="W115">
            <v>0.55873620000000002</v>
          </cell>
        </row>
        <row r="116">
          <cell r="Q116">
            <v>0.39400000000000002</v>
          </cell>
          <cell r="W116">
            <v>0.55591429999999997</v>
          </cell>
        </row>
        <row r="117">
          <cell r="Q117">
            <v>0.38600000000000001</v>
          </cell>
          <cell r="W117">
            <v>0.54462670000000002</v>
          </cell>
        </row>
        <row r="118">
          <cell r="Q118">
            <v>0.38600000000000001</v>
          </cell>
          <cell r="W118">
            <v>0.54462670000000002</v>
          </cell>
        </row>
        <row r="119">
          <cell r="Q119">
            <v>0.38500000000000001</v>
          </cell>
          <cell r="W119">
            <v>0.54321575</v>
          </cell>
        </row>
        <row r="120">
          <cell r="Q120">
            <v>0.377</v>
          </cell>
          <cell r="W120">
            <v>0.53192815000000004</v>
          </cell>
        </row>
        <row r="121">
          <cell r="Q121">
            <v>0.377</v>
          </cell>
          <cell r="W121">
            <v>0.53192815000000004</v>
          </cell>
        </row>
        <row r="122">
          <cell r="Q122">
            <v>0.374</v>
          </cell>
          <cell r="W122">
            <v>0.52769529999999998</v>
          </cell>
        </row>
        <row r="123">
          <cell r="Q123">
            <v>0.37</v>
          </cell>
          <cell r="W123">
            <v>0.5220515</v>
          </cell>
        </row>
        <row r="124">
          <cell r="Q124">
            <v>0.36399999999999999</v>
          </cell>
          <cell r="W124">
            <v>0.51358579999999998</v>
          </cell>
        </row>
        <row r="125">
          <cell r="Q125">
            <v>0.36299999999999999</v>
          </cell>
          <cell r="W125">
            <v>0.51217484999999996</v>
          </cell>
        </row>
        <row r="126">
          <cell r="Q126">
            <v>0.35299999999999998</v>
          </cell>
          <cell r="W126">
            <v>0.49806534999999996</v>
          </cell>
        </row>
        <row r="127">
          <cell r="Q127">
            <v>0.34499999999999997</v>
          </cell>
          <cell r="W127">
            <v>0.48677775000000001</v>
          </cell>
        </row>
        <row r="128">
          <cell r="Q128">
            <v>0.33700000000000002</v>
          </cell>
          <cell r="W128">
            <v>0.47549015000000006</v>
          </cell>
        </row>
        <row r="129">
          <cell r="Q129">
            <v>0.33600000000000002</v>
          </cell>
          <cell r="W129">
            <v>0.47407920000000003</v>
          </cell>
        </row>
        <row r="130">
          <cell r="Q130">
            <v>0.33200000000000002</v>
          </cell>
          <cell r="W130">
            <v>0.4684354</v>
          </cell>
        </row>
        <row r="131">
          <cell r="Q131">
            <v>0.32500000000000001</v>
          </cell>
          <cell r="W131">
            <v>0.45855875000000001</v>
          </cell>
        </row>
        <row r="132">
          <cell r="Q132">
            <v>0.31900000000000001</v>
          </cell>
          <cell r="W132">
            <v>0.45009304999999999</v>
          </cell>
        </row>
        <row r="133">
          <cell r="Q133">
            <v>0.318</v>
          </cell>
          <cell r="W133">
            <v>0.44868209999999997</v>
          </cell>
        </row>
        <row r="134">
          <cell r="Q134">
            <v>0.30599999999999999</v>
          </cell>
          <cell r="W134">
            <v>0.43175069999999999</v>
          </cell>
        </row>
        <row r="135">
          <cell r="Q135">
            <v>0.29299999999999998</v>
          </cell>
          <cell r="W135">
            <v>0.41340834999999998</v>
          </cell>
        </row>
        <row r="136">
          <cell r="Q136">
            <v>0.29099999999999998</v>
          </cell>
          <cell r="W136">
            <v>0.41058644999999994</v>
          </cell>
        </row>
        <row r="137">
          <cell r="Q137">
            <v>0.28399999999999997</v>
          </cell>
          <cell r="W137">
            <v>0.4007098</v>
          </cell>
        </row>
        <row r="138">
          <cell r="Q138">
            <v>0.28100000000000003</v>
          </cell>
          <cell r="W138">
            <v>0.39647695000000005</v>
          </cell>
        </row>
        <row r="139">
          <cell r="Q139">
            <v>0.27200000000000002</v>
          </cell>
          <cell r="W139">
            <v>0.38377840000000002</v>
          </cell>
        </row>
        <row r="140">
          <cell r="Q140">
            <v>0.26900000000000002</v>
          </cell>
          <cell r="W140">
            <v>0.37954555000000001</v>
          </cell>
        </row>
        <row r="141">
          <cell r="Q141">
            <v>0.26900000000000002</v>
          </cell>
          <cell r="W141">
            <v>0.37954555000000001</v>
          </cell>
        </row>
        <row r="142">
          <cell r="Q142">
            <v>0.26800000000000002</v>
          </cell>
          <cell r="W142">
            <v>0.37813460000000004</v>
          </cell>
        </row>
        <row r="143">
          <cell r="Q143">
            <v>0.26500000000000001</v>
          </cell>
          <cell r="W143">
            <v>0.37390175000000003</v>
          </cell>
        </row>
        <row r="144">
          <cell r="Q144">
            <v>0.25800000000000001</v>
          </cell>
          <cell r="W144">
            <v>0.36402510000000005</v>
          </cell>
        </row>
        <row r="145">
          <cell r="Q145">
            <v>0.25700000000000001</v>
          </cell>
          <cell r="W145">
            <v>0.36261415000000002</v>
          </cell>
        </row>
        <row r="146">
          <cell r="Q146">
            <v>0.25600000000000001</v>
          </cell>
          <cell r="W146">
            <v>0.3612032</v>
          </cell>
        </row>
        <row r="147">
          <cell r="Q147">
            <v>0.24299999999999999</v>
          </cell>
          <cell r="W147">
            <v>0.34286084999999999</v>
          </cell>
        </row>
        <row r="148">
          <cell r="Q148">
            <v>0.23599999999999999</v>
          </cell>
          <cell r="W148">
            <v>0.33298420000000001</v>
          </cell>
        </row>
        <row r="149">
          <cell r="Q149">
            <v>0.23499999999999999</v>
          </cell>
          <cell r="W149">
            <v>0.33157324999999999</v>
          </cell>
        </row>
        <row r="150">
          <cell r="Q150">
            <v>0.23200000000000001</v>
          </cell>
          <cell r="W150">
            <v>0.32734040000000009</v>
          </cell>
        </row>
        <row r="151">
          <cell r="Q151">
            <v>0.23200000000000001</v>
          </cell>
          <cell r="W151">
            <v>0.32734040000000009</v>
          </cell>
        </row>
        <row r="152">
          <cell r="Q152">
            <v>0.22700000000000001</v>
          </cell>
          <cell r="W152">
            <v>0.32028565000000003</v>
          </cell>
        </row>
        <row r="153">
          <cell r="Q153">
            <v>0.22500000000000001</v>
          </cell>
          <cell r="W153">
            <v>0.31746374999999999</v>
          </cell>
        </row>
        <row r="154">
          <cell r="Q154">
            <v>0.22500000000000001</v>
          </cell>
          <cell r="W154">
            <v>0.31746374999999999</v>
          </cell>
        </row>
        <row r="155">
          <cell r="Q155">
            <v>0.222</v>
          </cell>
          <cell r="W155">
            <v>0.31323090000000003</v>
          </cell>
        </row>
        <row r="156">
          <cell r="Q156">
            <v>0.22</v>
          </cell>
          <cell r="W156">
            <v>0.31040899999999999</v>
          </cell>
        </row>
        <row r="157">
          <cell r="Q157">
            <v>0.216</v>
          </cell>
          <cell r="W157">
            <v>0.30476520000000001</v>
          </cell>
        </row>
        <row r="158">
          <cell r="Q158">
            <v>0.20799999999999999</v>
          </cell>
          <cell r="W158">
            <v>0.29347760000000001</v>
          </cell>
        </row>
        <row r="159">
          <cell r="Q159">
            <v>0.20599999999999999</v>
          </cell>
          <cell r="W159">
            <v>0.29065569999999996</v>
          </cell>
        </row>
        <row r="160">
          <cell r="Q160">
            <v>0.20599999999999999</v>
          </cell>
          <cell r="W160">
            <v>0.29065569999999996</v>
          </cell>
        </row>
        <row r="161">
          <cell r="Q161">
            <v>0.20399999999999999</v>
          </cell>
          <cell r="W161">
            <v>0.28783380000000003</v>
          </cell>
        </row>
        <row r="162">
          <cell r="Q162">
            <v>0.20300000000000001</v>
          </cell>
          <cell r="W162">
            <v>0.28642285000000001</v>
          </cell>
        </row>
        <row r="163">
          <cell r="Q163">
            <v>0.20100000000000001</v>
          </cell>
          <cell r="W163">
            <v>0.28360095000000002</v>
          </cell>
        </row>
        <row r="164">
          <cell r="Q164">
            <v>0.20100000000000001</v>
          </cell>
          <cell r="W164">
            <v>0.28360095000000002</v>
          </cell>
        </row>
        <row r="165">
          <cell r="Q165">
            <v>0.19600000000000001</v>
          </cell>
          <cell r="W165">
            <v>0.27654620000000002</v>
          </cell>
        </row>
        <row r="166">
          <cell r="Q166">
            <v>0.19600000000000001</v>
          </cell>
          <cell r="W166">
            <v>0.27654620000000002</v>
          </cell>
        </row>
        <row r="167">
          <cell r="Q167">
            <v>0.19600000000000001</v>
          </cell>
          <cell r="W167">
            <v>0.27654620000000002</v>
          </cell>
        </row>
        <row r="168">
          <cell r="Q168">
            <v>0.19600000000000001</v>
          </cell>
          <cell r="W168">
            <v>0.27654620000000002</v>
          </cell>
        </row>
        <row r="169">
          <cell r="Q169">
            <v>0.19</v>
          </cell>
          <cell r="W169">
            <v>0.2680805</v>
          </cell>
        </row>
        <row r="170">
          <cell r="Q170">
            <v>0.189</v>
          </cell>
          <cell r="W170">
            <v>0.26666955000000003</v>
          </cell>
        </row>
        <row r="171">
          <cell r="Q171">
            <v>0.187</v>
          </cell>
          <cell r="W171">
            <v>0.26384764999999999</v>
          </cell>
        </row>
        <row r="172">
          <cell r="Q172">
            <v>0.187</v>
          </cell>
          <cell r="W172">
            <v>0.26384764999999999</v>
          </cell>
        </row>
        <row r="173">
          <cell r="Q173">
            <v>0.185</v>
          </cell>
          <cell r="W173">
            <v>0.26102575</v>
          </cell>
        </row>
        <row r="174">
          <cell r="Q174">
            <v>0.184</v>
          </cell>
          <cell r="W174">
            <v>0.25961479999999998</v>
          </cell>
        </row>
        <row r="175">
          <cell r="Q175">
            <v>0.18</v>
          </cell>
          <cell r="W175">
            <v>0.253971</v>
          </cell>
        </row>
        <row r="176">
          <cell r="Q176">
            <v>0.17899999999999999</v>
          </cell>
          <cell r="W176">
            <v>0.25256004999999998</v>
          </cell>
        </row>
        <row r="177">
          <cell r="Q177">
            <v>0.17799999999999999</v>
          </cell>
          <cell r="W177">
            <v>0.25114910000000001</v>
          </cell>
        </row>
        <row r="178">
          <cell r="Q178">
            <v>0.17699999999999999</v>
          </cell>
          <cell r="W178">
            <v>0.24973814999999999</v>
          </cell>
        </row>
        <row r="179">
          <cell r="Q179">
            <v>0.17499999999999999</v>
          </cell>
          <cell r="W179">
            <v>0.24691624999999998</v>
          </cell>
        </row>
        <row r="180">
          <cell r="Q180">
            <v>0.17</v>
          </cell>
          <cell r="W180">
            <v>0.23986150000000003</v>
          </cell>
        </row>
        <row r="181">
          <cell r="Q181">
            <v>0.16800000000000001</v>
          </cell>
          <cell r="W181">
            <v>0.23703960000000002</v>
          </cell>
        </row>
        <row r="182">
          <cell r="Q182">
            <v>0.16800000000000001</v>
          </cell>
          <cell r="W182">
            <v>0.23703960000000002</v>
          </cell>
        </row>
        <row r="183">
          <cell r="Q183">
            <v>0.16700000000000001</v>
          </cell>
          <cell r="W183">
            <v>0.23562865</v>
          </cell>
        </row>
        <row r="184">
          <cell r="Q184">
            <v>0.16300000000000001</v>
          </cell>
          <cell r="W184">
            <v>0.22998485000000002</v>
          </cell>
        </row>
        <row r="185">
          <cell r="Q185">
            <v>0.16</v>
          </cell>
          <cell r="W185">
            <v>0.22575200000000001</v>
          </cell>
        </row>
        <row r="186">
          <cell r="Q186">
            <v>0.159</v>
          </cell>
          <cell r="W186">
            <v>0.22434104999999999</v>
          </cell>
        </row>
        <row r="187">
          <cell r="Q187">
            <v>0.159</v>
          </cell>
          <cell r="W187">
            <v>0.22434104999999999</v>
          </cell>
        </row>
        <row r="188">
          <cell r="Q188">
            <v>0.158</v>
          </cell>
          <cell r="W188">
            <v>0.22293010000000002</v>
          </cell>
        </row>
        <row r="189">
          <cell r="Q189">
            <v>0.153</v>
          </cell>
          <cell r="W189">
            <v>0.21587534999999999</v>
          </cell>
        </row>
        <row r="190">
          <cell r="Q190">
            <v>0.153</v>
          </cell>
          <cell r="W190">
            <v>0.21587534999999999</v>
          </cell>
        </row>
        <row r="191">
          <cell r="Q191">
            <v>0.151</v>
          </cell>
          <cell r="W191">
            <v>0.21305345000000001</v>
          </cell>
        </row>
        <row r="192">
          <cell r="Q192">
            <v>0.14899999999999999</v>
          </cell>
          <cell r="W192">
            <v>0.21023154999999999</v>
          </cell>
        </row>
        <row r="193">
          <cell r="Q193">
            <v>0.14899999999999999</v>
          </cell>
          <cell r="W193">
            <v>0.21023154999999999</v>
          </cell>
        </row>
        <row r="194">
          <cell r="Q194">
            <v>0.14899999999999999</v>
          </cell>
          <cell r="W194">
            <v>0.21023154999999999</v>
          </cell>
        </row>
        <row r="195">
          <cell r="Q195">
            <v>0.14799999999999999</v>
          </cell>
          <cell r="W195">
            <v>0.2088206</v>
          </cell>
        </row>
        <row r="196">
          <cell r="Q196">
            <v>0.14499999999999999</v>
          </cell>
          <cell r="W196">
            <v>0.20458774999999998</v>
          </cell>
        </row>
        <row r="197">
          <cell r="Q197">
            <v>0.14399999999999999</v>
          </cell>
          <cell r="W197">
            <v>0.20317679999999999</v>
          </cell>
        </row>
        <row r="198">
          <cell r="Q198">
            <v>0.14399999999999999</v>
          </cell>
          <cell r="W198">
            <v>0.20317679999999999</v>
          </cell>
        </row>
        <row r="199">
          <cell r="Q199">
            <v>0.14299999999999999</v>
          </cell>
          <cell r="W199">
            <v>0.20176585</v>
          </cell>
        </row>
        <row r="200">
          <cell r="Q200">
            <v>0.14000000000000001</v>
          </cell>
          <cell r="W200">
            <v>0.19753300000000004</v>
          </cell>
        </row>
        <row r="201">
          <cell r="Q201">
            <v>0.14000000000000001</v>
          </cell>
          <cell r="W201">
            <v>0.19753300000000004</v>
          </cell>
        </row>
        <row r="202">
          <cell r="Q202">
            <v>0.14000000000000001</v>
          </cell>
          <cell r="W202">
            <v>0.19753300000000004</v>
          </cell>
        </row>
        <row r="203">
          <cell r="Q203">
            <v>0.14000000000000001</v>
          </cell>
          <cell r="W203">
            <v>0.19753300000000004</v>
          </cell>
        </row>
        <row r="204">
          <cell r="Q204">
            <v>0.13900000000000001</v>
          </cell>
          <cell r="W204">
            <v>0.19612205000000002</v>
          </cell>
        </row>
        <row r="205">
          <cell r="Q205">
            <v>0.13700000000000001</v>
          </cell>
          <cell r="W205">
            <v>0.19330015</v>
          </cell>
        </row>
        <row r="206">
          <cell r="Q206">
            <v>0.13400000000000001</v>
          </cell>
          <cell r="W206">
            <v>0.18906730000000002</v>
          </cell>
        </row>
        <row r="207">
          <cell r="Q207">
            <v>0.13200000000000001</v>
          </cell>
          <cell r="W207">
            <v>0.18624540000000001</v>
          </cell>
        </row>
        <row r="208">
          <cell r="Q208">
            <v>0.13200000000000001</v>
          </cell>
          <cell r="W208">
            <v>0.18624540000000001</v>
          </cell>
        </row>
        <row r="209">
          <cell r="Q209">
            <v>0.13200000000000001</v>
          </cell>
          <cell r="W209">
            <v>0.18624540000000001</v>
          </cell>
        </row>
        <row r="210">
          <cell r="Q210">
            <v>0.13100000000000001</v>
          </cell>
          <cell r="W210">
            <v>0.18483445000000001</v>
          </cell>
        </row>
        <row r="211">
          <cell r="Q211">
            <v>0.13100000000000001</v>
          </cell>
          <cell r="W211">
            <v>0.18483445000000001</v>
          </cell>
        </row>
        <row r="212">
          <cell r="Q212">
            <v>0.129</v>
          </cell>
          <cell r="W212">
            <v>0.18201255000000002</v>
          </cell>
        </row>
        <row r="213">
          <cell r="Q213">
            <v>0.128</v>
          </cell>
          <cell r="W213">
            <v>0.1806016</v>
          </cell>
        </row>
        <row r="214">
          <cell r="Q214">
            <v>0.126</v>
          </cell>
          <cell r="W214">
            <v>0.17777970000000001</v>
          </cell>
        </row>
        <row r="215">
          <cell r="Q215">
            <v>0.125</v>
          </cell>
          <cell r="W215">
            <v>0.17636874999999999</v>
          </cell>
        </row>
        <row r="216">
          <cell r="Q216">
            <v>0.124</v>
          </cell>
          <cell r="W216">
            <v>0.1749578</v>
          </cell>
        </row>
        <row r="217">
          <cell r="Q217">
            <v>0.124</v>
          </cell>
          <cell r="W217">
            <v>0.1749578</v>
          </cell>
        </row>
        <row r="218">
          <cell r="Q218">
            <v>0.123</v>
          </cell>
          <cell r="W218">
            <v>0.17354684999999997</v>
          </cell>
        </row>
        <row r="219">
          <cell r="Q219">
            <v>0.123</v>
          </cell>
          <cell r="W219">
            <v>0.17354684999999997</v>
          </cell>
        </row>
        <row r="220">
          <cell r="Q220">
            <v>0.121</v>
          </cell>
          <cell r="W220">
            <v>0.17072494999999999</v>
          </cell>
        </row>
        <row r="221">
          <cell r="Q221">
            <v>0.121</v>
          </cell>
          <cell r="W221">
            <v>0.17072494999999999</v>
          </cell>
        </row>
        <row r="222">
          <cell r="Q222">
            <v>0.121</v>
          </cell>
          <cell r="W222">
            <v>0.17072494999999999</v>
          </cell>
        </row>
        <row r="223">
          <cell r="Q223">
            <v>0.12</v>
          </cell>
          <cell r="W223">
            <v>0.16931400000000002</v>
          </cell>
        </row>
        <row r="224">
          <cell r="Q224">
            <v>0.11899999999999999</v>
          </cell>
          <cell r="W224">
            <v>0.16790305</v>
          </cell>
        </row>
        <row r="225">
          <cell r="Q225">
            <v>0.11899999999999999</v>
          </cell>
          <cell r="W225">
            <v>0.16790305</v>
          </cell>
        </row>
        <row r="226">
          <cell r="Q226">
            <v>0.11899999999999999</v>
          </cell>
          <cell r="W226">
            <v>0.16790305</v>
          </cell>
        </row>
        <row r="227">
          <cell r="Q227">
            <v>0.11600000000000001</v>
          </cell>
          <cell r="W227">
            <v>0.16367020000000004</v>
          </cell>
        </row>
        <row r="228">
          <cell r="Q228">
            <v>0.11600000000000001</v>
          </cell>
          <cell r="W228">
            <v>0.16367020000000004</v>
          </cell>
        </row>
        <row r="229">
          <cell r="Q229">
            <v>0.11600000000000001</v>
          </cell>
          <cell r="W229">
            <v>0.16367020000000004</v>
          </cell>
        </row>
        <row r="230">
          <cell r="Q230">
            <v>0.115</v>
          </cell>
          <cell r="W230">
            <v>0.16225925000000002</v>
          </cell>
        </row>
        <row r="231">
          <cell r="Q231">
            <v>0.115</v>
          </cell>
          <cell r="W231">
            <v>0.16225925000000002</v>
          </cell>
        </row>
        <row r="232">
          <cell r="Q232">
            <v>0.115</v>
          </cell>
          <cell r="W232">
            <v>0.16225925000000002</v>
          </cell>
        </row>
        <row r="233">
          <cell r="Q233">
            <v>0.114</v>
          </cell>
          <cell r="W233">
            <v>0.1608483</v>
          </cell>
        </row>
        <row r="234">
          <cell r="Q234">
            <v>0.114</v>
          </cell>
          <cell r="W234">
            <v>0.1608483</v>
          </cell>
        </row>
        <row r="235">
          <cell r="Q235">
            <v>0.113</v>
          </cell>
          <cell r="W235">
            <v>0.15943735000000001</v>
          </cell>
        </row>
        <row r="236">
          <cell r="Q236">
            <v>0.113</v>
          </cell>
          <cell r="W236">
            <v>0.15943735000000001</v>
          </cell>
        </row>
        <row r="237">
          <cell r="Q237">
            <v>0.113</v>
          </cell>
          <cell r="W237">
            <v>0.15943735000000001</v>
          </cell>
        </row>
        <row r="238">
          <cell r="Q238">
            <v>0.113</v>
          </cell>
          <cell r="W238">
            <v>0.15943735000000001</v>
          </cell>
        </row>
        <row r="239">
          <cell r="Q239">
            <v>0.109</v>
          </cell>
          <cell r="W239">
            <v>0.15379355000000003</v>
          </cell>
        </row>
        <row r="240">
          <cell r="Q240">
            <v>0.109</v>
          </cell>
          <cell r="W240">
            <v>0.15379355000000003</v>
          </cell>
        </row>
        <row r="241">
          <cell r="Q241">
            <v>0.108</v>
          </cell>
          <cell r="W241">
            <v>0.15238260000000001</v>
          </cell>
        </row>
        <row r="242">
          <cell r="Q242">
            <v>0.107</v>
          </cell>
          <cell r="W242">
            <v>0.15097165000000001</v>
          </cell>
        </row>
        <row r="243">
          <cell r="Q243">
            <v>0.107</v>
          </cell>
          <cell r="W243">
            <v>0.15097165000000001</v>
          </cell>
        </row>
        <row r="244">
          <cell r="Q244">
            <v>0.106</v>
          </cell>
          <cell r="W244">
            <v>0.14956069999999999</v>
          </cell>
        </row>
        <row r="245">
          <cell r="Q245">
            <v>0.104</v>
          </cell>
          <cell r="W245">
            <v>0.1467388</v>
          </cell>
        </row>
        <row r="246">
          <cell r="Q246">
            <v>0.104</v>
          </cell>
          <cell r="W246">
            <v>0.1467388</v>
          </cell>
        </row>
        <row r="247">
          <cell r="Q247">
            <v>0.10299999999999999</v>
          </cell>
          <cell r="W247">
            <v>0.14532784999999998</v>
          </cell>
        </row>
        <row r="248">
          <cell r="Q248">
            <v>0.10199999999999999</v>
          </cell>
          <cell r="W248">
            <v>0.14391690000000001</v>
          </cell>
        </row>
        <row r="249">
          <cell r="Q249">
            <v>0.1</v>
          </cell>
          <cell r="W249">
            <v>0.141095</v>
          </cell>
        </row>
        <row r="250">
          <cell r="Q250">
            <v>9.9500000000000005E-2</v>
          </cell>
          <cell r="W250">
            <v>0.14038952500000001</v>
          </cell>
        </row>
        <row r="251">
          <cell r="Q251">
            <v>9.3399999999999997E-2</v>
          </cell>
          <cell r="W251">
            <v>0.13178272999999999</v>
          </cell>
        </row>
        <row r="252">
          <cell r="Q252">
            <v>9.3200000000000005E-2</v>
          </cell>
          <cell r="W252">
            <v>0.13150054</v>
          </cell>
        </row>
        <row r="253">
          <cell r="Q253">
            <v>9.2899999999999996E-2</v>
          </cell>
          <cell r="W253">
            <v>0.131077255</v>
          </cell>
        </row>
        <row r="254">
          <cell r="Q254">
            <v>8.7499999999999994E-2</v>
          </cell>
          <cell r="W254">
            <v>0.12345812499999999</v>
          </cell>
        </row>
        <row r="255">
          <cell r="Q255">
            <v>8.5500000000000007E-2</v>
          </cell>
          <cell r="W255">
            <v>0.12063622500000001</v>
          </cell>
        </row>
        <row r="256">
          <cell r="Q256">
            <v>8.5400000000000004E-2</v>
          </cell>
          <cell r="W256">
            <v>0.12049513000000002</v>
          </cell>
        </row>
        <row r="257">
          <cell r="Q257">
            <v>8.4900000000000003E-2</v>
          </cell>
          <cell r="W257">
            <v>0.11978965500000001</v>
          </cell>
        </row>
        <row r="258">
          <cell r="Q258">
            <v>8.4900000000000003E-2</v>
          </cell>
          <cell r="W258">
            <v>0.11978965500000001</v>
          </cell>
        </row>
        <row r="259">
          <cell r="Q259">
            <v>8.3500000000000005E-2</v>
          </cell>
          <cell r="W259">
            <v>0.117814325</v>
          </cell>
        </row>
        <row r="260">
          <cell r="Q260">
            <v>8.3400000000000002E-2</v>
          </cell>
          <cell r="W260">
            <v>0.11767322999999999</v>
          </cell>
        </row>
        <row r="261">
          <cell r="Q261">
            <v>8.3099999999999993E-2</v>
          </cell>
          <cell r="W261">
            <v>0.11724994499999999</v>
          </cell>
        </row>
        <row r="262">
          <cell r="Q262">
            <v>8.1799999999999998E-2</v>
          </cell>
          <cell r="W262">
            <v>0.11541571</v>
          </cell>
        </row>
        <row r="263">
          <cell r="Q263">
            <v>8.1699999999999995E-2</v>
          </cell>
          <cell r="W263">
            <v>0.115274615</v>
          </cell>
        </row>
        <row r="264">
          <cell r="Q264">
            <v>8.1500000000000003E-2</v>
          </cell>
          <cell r="W264">
            <v>0.11499242500000001</v>
          </cell>
        </row>
        <row r="265">
          <cell r="Q265">
            <v>8.1199999999999994E-2</v>
          </cell>
          <cell r="W265">
            <v>0.11456913999999999</v>
          </cell>
        </row>
        <row r="266">
          <cell r="Q266">
            <v>7.9500000000000001E-2</v>
          </cell>
          <cell r="W266">
            <v>0.11217052499999999</v>
          </cell>
        </row>
        <row r="267">
          <cell r="Q267">
            <v>7.9200000000000007E-2</v>
          </cell>
          <cell r="W267">
            <v>0.11174724</v>
          </cell>
        </row>
        <row r="268">
          <cell r="Q268">
            <v>7.8899999999999998E-2</v>
          </cell>
          <cell r="W268">
            <v>0.111323955</v>
          </cell>
        </row>
        <row r="269">
          <cell r="Q269">
            <v>7.8600000000000003E-2</v>
          </cell>
          <cell r="W269">
            <v>0.11090067000000001</v>
          </cell>
        </row>
        <row r="270">
          <cell r="Q270">
            <v>7.8E-2</v>
          </cell>
          <cell r="W270">
            <v>0.1100541</v>
          </cell>
        </row>
        <row r="271">
          <cell r="Q271">
            <v>7.7499999999999999E-2</v>
          </cell>
          <cell r="W271">
            <v>0.109348625</v>
          </cell>
        </row>
        <row r="272">
          <cell r="Q272">
            <v>7.7200000000000005E-2</v>
          </cell>
          <cell r="W272">
            <v>0.10892534000000001</v>
          </cell>
        </row>
        <row r="273">
          <cell r="Q273">
            <v>7.7100000000000002E-2</v>
          </cell>
          <cell r="W273">
            <v>0.108784245</v>
          </cell>
        </row>
        <row r="274">
          <cell r="Q274">
            <v>7.6999999999999999E-2</v>
          </cell>
          <cell r="W274">
            <v>0.10864314999999999</v>
          </cell>
        </row>
        <row r="275">
          <cell r="Q275">
            <v>7.6499999999999999E-2</v>
          </cell>
          <cell r="W275">
            <v>0.107937675</v>
          </cell>
        </row>
        <row r="276">
          <cell r="Q276">
            <v>7.5399999999999995E-2</v>
          </cell>
          <cell r="W276">
            <v>0.10638562999999999</v>
          </cell>
        </row>
        <row r="277">
          <cell r="Q277">
            <v>7.5300000000000006E-2</v>
          </cell>
          <cell r="W277">
            <v>0.106244535</v>
          </cell>
        </row>
        <row r="278">
          <cell r="Q278">
            <v>7.4800000000000005E-2</v>
          </cell>
          <cell r="W278">
            <v>0.10553906</v>
          </cell>
        </row>
        <row r="279">
          <cell r="Q279">
            <v>7.3499999999999996E-2</v>
          </cell>
          <cell r="W279">
            <v>0.103704825</v>
          </cell>
        </row>
        <row r="280">
          <cell r="Q280">
            <v>7.2999999999999995E-2</v>
          </cell>
          <cell r="W280">
            <v>0.10299934999999999</v>
          </cell>
        </row>
        <row r="281">
          <cell r="Q281">
            <v>7.1900000000000006E-2</v>
          </cell>
          <cell r="W281">
            <v>0.101447305</v>
          </cell>
        </row>
        <row r="282">
          <cell r="Q282">
            <v>6.8500000000000005E-2</v>
          </cell>
          <cell r="W282">
            <v>9.6650075000000002E-2</v>
          </cell>
        </row>
        <row r="283">
          <cell r="Q283">
            <v>6.7500000000000004E-2</v>
          </cell>
          <cell r="W283">
            <v>9.5239125000000008E-2</v>
          </cell>
        </row>
        <row r="284">
          <cell r="Q284">
            <v>6.6900000000000001E-2</v>
          </cell>
          <cell r="W284">
            <v>9.4392555000000017E-2</v>
          </cell>
        </row>
        <row r="285">
          <cell r="Q285">
            <v>6.6799999999999998E-2</v>
          </cell>
          <cell r="W285">
            <v>9.4251460000000009E-2</v>
          </cell>
        </row>
        <row r="286">
          <cell r="Q286">
            <v>6.6500000000000004E-2</v>
          </cell>
          <cell r="W286">
            <v>9.3828175000000014E-2</v>
          </cell>
        </row>
        <row r="287">
          <cell r="Q287">
            <v>6.6100000000000006E-2</v>
          </cell>
          <cell r="W287">
            <v>9.326379500000001E-2</v>
          </cell>
        </row>
        <row r="288">
          <cell r="Q288">
            <v>6.5699999999999995E-2</v>
          </cell>
          <cell r="W288">
            <v>9.2699414999999979E-2</v>
          </cell>
        </row>
        <row r="289">
          <cell r="Q289">
            <v>6.5000000000000002E-2</v>
          </cell>
          <cell r="W289">
            <v>9.1711749999999995E-2</v>
          </cell>
        </row>
        <row r="290">
          <cell r="Q290">
            <v>6.5000000000000002E-2</v>
          </cell>
          <cell r="W290">
            <v>9.1711749999999995E-2</v>
          </cell>
        </row>
        <row r="291">
          <cell r="Q291">
            <v>6.3600000000000004E-2</v>
          </cell>
          <cell r="W291">
            <v>8.9736420000000011E-2</v>
          </cell>
        </row>
        <row r="292">
          <cell r="Q292">
            <v>6.3500000000000001E-2</v>
          </cell>
          <cell r="W292">
            <v>8.9595325000000003E-2</v>
          </cell>
        </row>
        <row r="293">
          <cell r="Q293">
            <v>6.3200000000000006E-2</v>
          </cell>
          <cell r="W293">
            <v>8.9172040000000022E-2</v>
          </cell>
        </row>
        <row r="294">
          <cell r="Q294">
            <v>6.2899999999999998E-2</v>
          </cell>
          <cell r="W294">
            <v>8.8748754999999999E-2</v>
          </cell>
        </row>
        <row r="295">
          <cell r="Q295">
            <v>6.2700000000000006E-2</v>
          </cell>
          <cell r="W295">
            <v>8.8466565000000011E-2</v>
          </cell>
        </row>
        <row r="296">
          <cell r="Q296">
            <v>6.2300000000000001E-2</v>
          </cell>
          <cell r="W296">
            <v>8.7902185000000008E-2</v>
          </cell>
        </row>
        <row r="297">
          <cell r="Q297">
            <v>6.1800000000000001E-2</v>
          </cell>
          <cell r="W297">
            <v>8.7196710000000011E-2</v>
          </cell>
        </row>
        <row r="298">
          <cell r="Q298">
            <v>6.1199999999999997E-2</v>
          </cell>
          <cell r="W298">
            <v>8.6350140000000006E-2</v>
          </cell>
        </row>
        <row r="299">
          <cell r="Q299">
            <v>6.0900000000000003E-2</v>
          </cell>
          <cell r="W299">
            <v>8.592685500000001E-2</v>
          </cell>
        </row>
        <row r="300">
          <cell r="Q300">
            <v>5.9799999999999999E-2</v>
          </cell>
          <cell r="W300">
            <v>8.4374809999999995E-2</v>
          </cell>
        </row>
        <row r="301">
          <cell r="Q301">
            <v>5.9799999999999999E-2</v>
          </cell>
          <cell r="W301">
            <v>8.4374809999999995E-2</v>
          </cell>
        </row>
        <row r="302">
          <cell r="Q302">
            <v>5.91E-2</v>
          </cell>
          <cell r="W302">
            <v>8.3387144999999996E-2</v>
          </cell>
        </row>
        <row r="303">
          <cell r="Q303">
            <v>5.8999999999999997E-2</v>
          </cell>
          <cell r="W303">
            <v>8.3246050000000002E-2</v>
          </cell>
        </row>
        <row r="304">
          <cell r="Q304">
            <v>5.8500000000000003E-2</v>
          </cell>
          <cell r="W304">
            <v>8.2540575000000005E-2</v>
          </cell>
        </row>
        <row r="305">
          <cell r="Q305">
            <v>5.8400000000000001E-2</v>
          </cell>
          <cell r="W305">
            <v>8.2399479999999997E-2</v>
          </cell>
        </row>
        <row r="306">
          <cell r="Q306">
            <v>5.8299999999999998E-2</v>
          </cell>
          <cell r="W306">
            <v>8.2258385000000003E-2</v>
          </cell>
        </row>
        <row r="307">
          <cell r="Q307">
            <v>5.8200000000000002E-2</v>
          </cell>
          <cell r="W307">
            <v>8.2117289999999996E-2</v>
          </cell>
        </row>
        <row r="308">
          <cell r="Q308">
            <v>5.8000000000000003E-2</v>
          </cell>
          <cell r="W308">
            <v>8.1835100000000022E-2</v>
          </cell>
        </row>
        <row r="309">
          <cell r="Q309">
            <v>5.7500000000000002E-2</v>
          </cell>
          <cell r="W309">
            <v>8.1129625000000011E-2</v>
          </cell>
        </row>
        <row r="310">
          <cell r="Q310">
            <v>5.7000000000000002E-2</v>
          </cell>
          <cell r="W310">
            <v>8.042415E-2</v>
          </cell>
        </row>
        <row r="311">
          <cell r="Q311">
            <v>5.5800000000000002E-2</v>
          </cell>
          <cell r="W311">
            <v>7.8731010000000018E-2</v>
          </cell>
        </row>
        <row r="312">
          <cell r="Q312">
            <v>5.57E-2</v>
          </cell>
          <cell r="W312">
            <v>7.858991500000001E-2</v>
          </cell>
        </row>
        <row r="313">
          <cell r="Q313">
            <v>5.5E-2</v>
          </cell>
          <cell r="W313">
            <v>7.7602249999999998E-2</v>
          </cell>
        </row>
        <row r="314">
          <cell r="Q314">
            <v>5.45E-2</v>
          </cell>
          <cell r="W314">
            <v>7.6896775000000014E-2</v>
          </cell>
        </row>
        <row r="315">
          <cell r="Q315">
            <v>5.28E-2</v>
          </cell>
          <cell r="W315">
            <v>7.4498160000000008E-2</v>
          </cell>
        </row>
        <row r="316">
          <cell r="Q316">
            <v>5.1999999999999998E-2</v>
          </cell>
          <cell r="W316">
            <v>7.3369400000000001E-2</v>
          </cell>
        </row>
        <row r="317">
          <cell r="Q317">
            <v>5.16E-2</v>
          </cell>
          <cell r="W317">
            <v>7.2805019999999998E-2</v>
          </cell>
        </row>
        <row r="318">
          <cell r="Q318">
            <v>5.0500000000000003E-2</v>
          </cell>
          <cell r="W318">
            <v>7.1252974999999996E-2</v>
          </cell>
        </row>
        <row r="319">
          <cell r="Q319">
            <v>4.99E-2</v>
          </cell>
          <cell r="W319">
            <v>7.0406405000000005E-2</v>
          </cell>
        </row>
        <row r="320">
          <cell r="Q320">
            <v>4.9799999999999997E-2</v>
          </cell>
          <cell r="W320">
            <v>7.0265309999999997E-2</v>
          </cell>
        </row>
        <row r="321">
          <cell r="Q321">
            <v>4.9200000000000001E-2</v>
          </cell>
          <cell r="W321">
            <v>6.9418740000000007E-2</v>
          </cell>
        </row>
        <row r="322">
          <cell r="Q322">
            <v>4.9099999999999998E-2</v>
          </cell>
          <cell r="W322">
            <v>6.9277644999999999E-2</v>
          </cell>
        </row>
        <row r="323">
          <cell r="Q323">
            <v>4.7600000000000003E-2</v>
          </cell>
          <cell r="W323">
            <v>6.7161220000000008E-2</v>
          </cell>
        </row>
        <row r="324">
          <cell r="Q324">
            <v>4.6899999999999997E-2</v>
          </cell>
          <cell r="W324">
            <v>6.6173554999999995E-2</v>
          </cell>
        </row>
        <row r="325">
          <cell r="Q325">
            <v>4.6600000000000003E-2</v>
          </cell>
          <cell r="W325">
            <v>6.575027E-2</v>
          </cell>
        </row>
        <row r="326">
          <cell r="Q326">
            <v>4.6199999999999998E-2</v>
          </cell>
          <cell r="W326">
            <v>6.5185889999999996E-2</v>
          </cell>
        </row>
        <row r="327">
          <cell r="Q327">
            <v>4.4200000000000003E-2</v>
          </cell>
          <cell r="W327">
            <v>6.2363990000000008E-2</v>
          </cell>
        </row>
        <row r="328">
          <cell r="Q328">
            <v>4.3799999999999999E-2</v>
          </cell>
          <cell r="W328">
            <v>6.1799609999999998E-2</v>
          </cell>
        </row>
        <row r="329">
          <cell r="Q329">
            <v>4.3299999999999998E-2</v>
          </cell>
          <cell r="W329">
            <v>6.1094135000000001E-2</v>
          </cell>
        </row>
        <row r="330">
          <cell r="Q330">
            <v>4.3099999999999999E-2</v>
          </cell>
          <cell r="W330">
            <v>6.0811944999999999E-2</v>
          </cell>
        </row>
        <row r="331">
          <cell r="Q331">
            <v>4.1500000000000002E-2</v>
          </cell>
          <cell r="W331">
            <v>5.8554425E-2</v>
          </cell>
        </row>
        <row r="332">
          <cell r="Q332">
            <v>4.1000000000000002E-2</v>
          </cell>
          <cell r="W332">
            <v>5.7848950000000003E-2</v>
          </cell>
        </row>
        <row r="333">
          <cell r="Q333">
            <v>4.0899999999999999E-2</v>
          </cell>
          <cell r="W333">
            <v>5.7707855000000002E-2</v>
          </cell>
        </row>
        <row r="334">
          <cell r="Q334">
            <v>3.9899999999999998E-2</v>
          </cell>
          <cell r="W334">
            <v>5.6296905000000001E-2</v>
          </cell>
        </row>
        <row r="335">
          <cell r="Q335">
            <v>3.9600000000000003E-2</v>
          </cell>
          <cell r="W335">
            <v>5.5873619999999999E-2</v>
          </cell>
        </row>
        <row r="336">
          <cell r="Q336">
            <v>3.8899999999999997E-2</v>
          </cell>
          <cell r="W336">
            <v>5.4885955E-2</v>
          </cell>
        </row>
        <row r="337">
          <cell r="Q337">
            <v>3.8300000000000001E-2</v>
          </cell>
          <cell r="W337">
            <v>5.4039385000000002E-2</v>
          </cell>
        </row>
        <row r="338">
          <cell r="Q338">
            <v>3.8199999999999998E-2</v>
          </cell>
          <cell r="W338">
            <v>5.3898289999999995E-2</v>
          </cell>
        </row>
        <row r="339">
          <cell r="Q339">
            <v>3.7999999999999999E-2</v>
          </cell>
          <cell r="W339">
            <v>5.36161E-2</v>
          </cell>
        </row>
        <row r="340">
          <cell r="Q340">
            <v>3.7499999999999999E-2</v>
          </cell>
          <cell r="W340">
            <v>5.2910625000000003E-2</v>
          </cell>
        </row>
        <row r="341">
          <cell r="Q341">
            <v>3.7100000000000001E-2</v>
          </cell>
          <cell r="W341">
            <v>5.2346245000000007E-2</v>
          </cell>
        </row>
        <row r="342">
          <cell r="Q342">
            <v>3.6900000000000002E-2</v>
          </cell>
          <cell r="W342">
            <v>5.2064055000000005E-2</v>
          </cell>
        </row>
        <row r="343">
          <cell r="Q343">
            <v>3.6799999999999999E-2</v>
          </cell>
          <cell r="W343">
            <v>5.1922959999999997E-2</v>
          </cell>
        </row>
        <row r="344">
          <cell r="Q344">
            <v>3.6400000000000002E-2</v>
          </cell>
          <cell r="W344">
            <v>5.1358580000000001E-2</v>
          </cell>
        </row>
        <row r="345">
          <cell r="Q345">
            <v>3.4599999999999999E-2</v>
          </cell>
          <cell r="W345">
            <v>4.8818869999999993E-2</v>
          </cell>
        </row>
        <row r="346">
          <cell r="Q346">
            <v>3.44E-2</v>
          </cell>
          <cell r="W346">
            <v>4.8536679999999999E-2</v>
          </cell>
        </row>
        <row r="347">
          <cell r="Q347">
            <v>3.4299999999999997E-2</v>
          </cell>
          <cell r="W347">
            <v>4.8395584999999998E-2</v>
          </cell>
        </row>
        <row r="348">
          <cell r="Q348">
            <v>3.4200000000000001E-2</v>
          </cell>
          <cell r="W348">
            <v>4.8254489999999997E-2</v>
          </cell>
        </row>
        <row r="349">
          <cell r="Q349">
            <v>3.4000000000000002E-2</v>
          </cell>
          <cell r="W349">
            <v>4.7972300000000002E-2</v>
          </cell>
        </row>
        <row r="350">
          <cell r="Q350">
            <v>3.3799999999999997E-2</v>
          </cell>
          <cell r="W350">
            <v>4.7690110000000001E-2</v>
          </cell>
        </row>
        <row r="351">
          <cell r="Q351">
            <v>3.3500000000000002E-2</v>
          </cell>
          <cell r="W351">
            <v>4.7266825000000005E-2</v>
          </cell>
        </row>
        <row r="352">
          <cell r="Q352">
            <v>3.2599999999999997E-2</v>
          </cell>
          <cell r="W352">
            <v>4.5996969999999998E-2</v>
          </cell>
        </row>
        <row r="353">
          <cell r="Q353">
            <v>3.1699999999999999E-2</v>
          </cell>
          <cell r="W353">
            <v>4.4727115000000005E-2</v>
          </cell>
        </row>
        <row r="354">
          <cell r="Q354">
            <v>3.1600000000000003E-2</v>
          </cell>
          <cell r="W354">
            <v>4.4586020000000011E-2</v>
          </cell>
        </row>
        <row r="355">
          <cell r="Q355">
            <v>3.1E-2</v>
          </cell>
          <cell r="W355">
            <v>4.3739449999999999E-2</v>
          </cell>
        </row>
        <row r="356">
          <cell r="Q356">
            <v>3.0200000000000001E-2</v>
          </cell>
          <cell r="W356">
            <v>4.261069E-2</v>
          </cell>
        </row>
        <row r="357">
          <cell r="Q357">
            <v>0.03</v>
          </cell>
          <cell r="W357">
            <v>4.2328500000000005E-2</v>
          </cell>
        </row>
        <row r="358">
          <cell r="Q358">
            <v>2.93E-2</v>
          </cell>
          <cell r="W358">
            <v>4.1340834999999999E-2</v>
          </cell>
        </row>
        <row r="359">
          <cell r="Q359">
            <v>2.8500000000000001E-2</v>
          </cell>
          <cell r="W359">
            <v>4.0212075E-2</v>
          </cell>
        </row>
        <row r="360">
          <cell r="Q360">
            <v>2.8199999999999999E-2</v>
          </cell>
          <cell r="W360">
            <v>3.9788789999999997E-2</v>
          </cell>
        </row>
        <row r="361">
          <cell r="Q361">
            <v>2.8199999999999999E-2</v>
          </cell>
          <cell r="W361">
            <v>3.9788789999999997E-2</v>
          </cell>
        </row>
        <row r="362">
          <cell r="Q362">
            <v>2.8000000000000001E-2</v>
          </cell>
          <cell r="W362">
            <v>3.9506599999999996E-2</v>
          </cell>
        </row>
        <row r="363">
          <cell r="Q363">
            <v>2.7799999999999998E-2</v>
          </cell>
          <cell r="W363">
            <v>3.9224410000000001E-2</v>
          </cell>
        </row>
        <row r="364">
          <cell r="Q364">
            <v>2.7699999999999999E-2</v>
          </cell>
          <cell r="W364">
            <v>3.9083315E-2</v>
          </cell>
        </row>
        <row r="365">
          <cell r="Q365">
            <v>2.7199999999999998E-2</v>
          </cell>
          <cell r="W365">
            <v>3.8377840000000003E-2</v>
          </cell>
        </row>
        <row r="366">
          <cell r="Q366">
            <v>2.7E-2</v>
          </cell>
          <cell r="W366">
            <v>3.8095650000000002E-2</v>
          </cell>
        </row>
        <row r="367">
          <cell r="Q367">
            <v>2.6800000000000001E-2</v>
          </cell>
          <cell r="W367">
            <v>3.7813460000000007E-2</v>
          </cell>
        </row>
        <row r="368">
          <cell r="Q368">
            <v>2.5899999999999999E-2</v>
          </cell>
          <cell r="W368">
            <v>3.6543605E-2</v>
          </cell>
        </row>
        <row r="369">
          <cell r="Q369">
            <v>2.5600000000000001E-2</v>
          </cell>
          <cell r="W369">
            <v>3.6120320000000004E-2</v>
          </cell>
        </row>
        <row r="370">
          <cell r="Q370">
            <v>2.5499999999999998E-2</v>
          </cell>
          <cell r="W370">
            <v>3.5979225000000004E-2</v>
          </cell>
        </row>
        <row r="371">
          <cell r="Q371">
            <v>2.5399999999999999E-2</v>
          </cell>
          <cell r="W371">
            <v>3.5838129999999996E-2</v>
          </cell>
        </row>
        <row r="372">
          <cell r="Q372">
            <v>2.5399999999999999E-2</v>
          </cell>
          <cell r="W372">
            <v>3.5838129999999996E-2</v>
          </cell>
        </row>
        <row r="373">
          <cell r="Q373">
            <v>2.4799999999999999E-2</v>
          </cell>
          <cell r="W373">
            <v>3.4991559999999998E-2</v>
          </cell>
        </row>
        <row r="374">
          <cell r="Q374">
            <v>2.4799999999999999E-2</v>
          </cell>
          <cell r="W374">
            <v>3.4991559999999998E-2</v>
          </cell>
        </row>
        <row r="375">
          <cell r="Q375">
            <v>2.4199999999999999E-2</v>
          </cell>
          <cell r="W375">
            <v>3.414499E-2</v>
          </cell>
        </row>
        <row r="376">
          <cell r="Q376">
            <v>2.3800000000000002E-2</v>
          </cell>
          <cell r="W376">
            <v>3.3580610000000004E-2</v>
          </cell>
        </row>
        <row r="377">
          <cell r="Q377">
            <v>2.35E-2</v>
          </cell>
          <cell r="W377">
            <v>3.3157325000000001E-2</v>
          </cell>
        </row>
        <row r="378">
          <cell r="Q378">
            <v>2.2599999999999999E-2</v>
          </cell>
          <cell r="W378">
            <v>3.1887470000000001E-2</v>
          </cell>
        </row>
        <row r="379">
          <cell r="Q379">
            <v>2.24E-2</v>
          </cell>
          <cell r="W379">
            <v>3.1605279999999999E-2</v>
          </cell>
        </row>
        <row r="380">
          <cell r="Q380">
            <v>2.2200000000000001E-2</v>
          </cell>
          <cell r="W380">
            <v>3.1323089999999998E-2</v>
          </cell>
        </row>
        <row r="381">
          <cell r="Q381">
            <v>2.2200000000000001E-2</v>
          </cell>
          <cell r="W381">
            <v>3.1323089999999998E-2</v>
          </cell>
        </row>
        <row r="382">
          <cell r="Q382">
            <v>2.1700000000000001E-2</v>
          </cell>
          <cell r="W382">
            <v>3.0617615000000001E-2</v>
          </cell>
        </row>
        <row r="383">
          <cell r="Q383">
            <v>2.06E-2</v>
          </cell>
          <cell r="W383">
            <v>2.9065569999999999E-2</v>
          </cell>
        </row>
        <row r="384">
          <cell r="Q384">
            <v>0.02</v>
          </cell>
          <cell r="W384">
            <v>2.8219000000000001E-2</v>
          </cell>
        </row>
        <row r="385">
          <cell r="Q385">
            <v>1.9699999999999999E-2</v>
          </cell>
          <cell r="W385">
            <v>2.7795715000000002E-2</v>
          </cell>
        </row>
        <row r="386">
          <cell r="Q386">
            <v>1.9300000000000001E-2</v>
          </cell>
          <cell r="W386">
            <v>2.7231335000000002E-2</v>
          </cell>
        </row>
        <row r="387">
          <cell r="Q387">
            <v>1.9E-2</v>
          </cell>
          <cell r="W387">
            <v>2.680805E-2</v>
          </cell>
        </row>
        <row r="388">
          <cell r="Q388">
            <v>1.8800000000000001E-2</v>
          </cell>
          <cell r="W388">
            <v>2.6525860000000002E-2</v>
          </cell>
        </row>
        <row r="389">
          <cell r="Q389">
            <v>1.8700000000000001E-2</v>
          </cell>
          <cell r="W389">
            <v>2.6384765000000001E-2</v>
          </cell>
        </row>
        <row r="390">
          <cell r="Q390">
            <v>1.8499999999999999E-2</v>
          </cell>
          <cell r="W390">
            <v>2.6102574999999999E-2</v>
          </cell>
        </row>
        <row r="391">
          <cell r="Q391">
            <v>1.8499999999999999E-2</v>
          </cell>
          <cell r="W391">
            <v>2.6102574999999999E-2</v>
          </cell>
        </row>
        <row r="392">
          <cell r="Q392">
            <v>1.8499999999999999E-2</v>
          </cell>
          <cell r="W392">
            <v>2.6102574999999999E-2</v>
          </cell>
        </row>
        <row r="393">
          <cell r="Q393">
            <v>1.7299999999999999E-2</v>
          </cell>
          <cell r="W393">
            <v>2.4409434999999997E-2</v>
          </cell>
        </row>
        <row r="394">
          <cell r="Q394">
            <v>1.6799999999999999E-2</v>
          </cell>
          <cell r="W394">
            <v>2.370396E-2</v>
          </cell>
        </row>
        <row r="395">
          <cell r="Q395">
            <v>1.66E-2</v>
          </cell>
          <cell r="W395">
            <v>2.3421770000000001E-2</v>
          </cell>
        </row>
        <row r="396">
          <cell r="Q396">
            <v>1.6500000000000001E-2</v>
          </cell>
          <cell r="W396">
            <v>2.3280675000000001E-2</v>
          </cell>
        </row>
        <row r="397">
          <cell r="Q397">
            <v>1.6199999999999999E-2</v>
          </cell>
          <cell r="W397">
            <v>2.2857389999999998E-2</v>
          </cell>
        </row>
        <row r="398">
          <cell r="Q398">
            <v>1.5299999999999999E-2</v>
          </cell>
          <cell r="W398">
            <v>2.1587535000000001E-2</v>
          </cell>
        </row>
        <row r="399">
          <cell r="Q399">
            <v>1.49E-2</v>
          </cell>
          <cell r="W399">
            <v>2.1023155000000002E-2</v>
          </cell>
        </row>
        <row r="400">
          <cell r="Q400">
            <v>1.4800000000000001E-2</v>
          </cell>
          <cell r="W400">
            <v>2.0882060000000001E-2</v>
          </cell>
        </row>
        <row r="401">
          <cell r="Q401">
            <v>1.4200000000000001E-2</v>
          </cell>
          <cell r="W401">
            <v>2.0035490000000003E-2</v>
          </cell>
        </row>
        <row r="402">
          <cell r="Q402">
            <v>1.38E-2</v>
          </cell>
          <cell r="W402">
            <v>1.947111E-2</v>
          </cell>
        </row>
        <row r="403">
          <cell r="Q403">
            <v>1.3599999999999999E-2</v>
          </cell>
          <cell r="W403">
            <v>1.9188920000000002E-2</v>
          </cell>
        </row>
        <row r="404">
          <cell r="Q404">
            <v>1.3299999999999999E-2</v>
          </cell>
          <cell r="W404">
            <v>1.8765634999999999E-2</v>
          </cell>
        </row>
        <row r="405">
          <cell r="Q405">
            <v>1.32E-2</v>
          </cell>
          <cell r="W405">
            <v>1.8624540000000002E-2</v>
          </cell>
        </row>
        <row r="406">
          <cell r="Q406">
            <v>1.26E-2</v>
          </cell>
          <cell r="W406">
            <v>1.7777969999999997E-2</v>
          </cell>
        </row>
        <row r="407">
          <cell r="Q407">
            <v>1.23E-2</v>
          </cell>
          <cell r="W407">
            <v>1.7354685000000002E-2</v>
          </cell>
        </row>
        <row r="408">
          <cell r="Q408">
            <v>1.18E-2</v>
          </cell>
          <cell r="W408">
            <v>1.6649210000000001E-2</v>
          </cell>
        </row>
        <row r="409">
          <cell r="Q409">
            <v>1.17E-2</v>
          </cell>
          <cell r="W409">
            <v>1.6508115E-2</v>
          </cell>
        </row>
        <row r="410">
          <cell r="Q410">
            <v>1.14E-2</v>
          </cell>
          <cell r="W410">
            <v>1.6084830000000001E-2</v>
          </cell>
        </row>
        <row r="411">
          <cell r="Q411">
            <v>1.09E-2</v>
          </cell>
          <cell r="W411">
            <v>1.5379354999999999E-2</v>
          </cell>
        </row>
        <row r="412">
          <cell r="Q412">
            <v>1.09E-2</v>
          </cell>
          <cell r="W412">
            <v>1.5379354999999999E-2</v>
          </cell>
        </row>
        <row r="413">
          <cell r="Q413">
            <v>1.0699999999999999E-2</v>
          </cell>
          <cell r="W413">
            <v>1.5097164999999999E-2</v>
          </cell>
        </row>
        <row r="414">
          <cell r="Q414">
            <v>1.0699999999999999E-2</v>
          </cell>
          <cell r="W414">
            <v>1.5097164999999999E-2</v>
          </cell>
        </row>
        <row r="415">
          <cell r="Q415">
            <v>1.03E-2</v>
          </cell>
          <cell r="W415">
            <v>1.4532784999999999E-2</v>
          </cell>
        </row>
        <row r="416">
          <cell r="Q416">
            <v>9.9000000000000008E-3</v>
          </cell>
          <cell r="W416">
            <v>1.3968405E-2</v>
          </cell>
        </row>
        <row r="417">
          <cell r="Q417">
            <v>9.7900000000000001E-3</v>
          </cell>
          <cell r="W417">
            <v>1.3813200500000001E-2</v>
          </cell>
        </row>
        <row r="418">
          <cell r="Q418">
            <v>9.3100000000000006E-3</v>
          </cell>
          <cell r="W418">
            <v>1.3135944500000002E-2</v>
          </cell>
        </row>
        <row r="419">
          <cell r="Q419">
            <v>9.2899999999999996E-3</v>
          </cell>
          <cell r="W419">
            <v>1.31077255E-2</v>
          </cell>
        </row>
        <row r="420">
          <cell r="Q420">
            <v>9.1000000000000004E-3</v>
          </cell>
          <cell r="W420">
            <v>1.2839645E-2</v>
          </cell>
        </row>
        <row r="421">
          <cell r="Q421">
            <v>8.9200000000000008E-3</v>
          </cell>
          <cell r="W421">
            <v>1.2585674000000002E-2</v>
          </cell>
        </row>
        <row r="422">
          <cell r="Q422">
            <v>8.8900000000000003E-3</v>
          </cell>
          <cell r="W422">
            <v>1.2543345500000001E-2</v>
          </cell>
        </row>
        <row r="423">
          <cell r="Q423">
            <v>8.8900000000000003E-3</v>
          </cell>
          <cell r="W423">
            <v>1.2543345500000001E-2</v>
          </cell>
        </row>
        <row r="424">
          <cell r="Q424">
            <v>8.7299999999999999E-3</v>
          </cell>
          <cell r="W424">
            <v>1.23175935E-2</v>
          </cell>
        </row>
        <row r="425">
          <cell r="Q425">
            <v>8.6700000000000006E-3</v>
          </cell>
          <cell r="W425">
            <v>1.2232936500000001E-2</v>
          </cell>
        </row>
        <row r="426">
          <cell r="Q426">
            <v>8.1700000000000002E-3</v>
          </cell>
          <cell r="W426">
            <v>1.1527461500000001E-2</v>
          </cell>
        </row>
        <row r="427">
          <cell r="Q427">
            <v>8.0000000000000002E-3</v>
          </cell>
          <cell r="W427">
            <v>1.12876E-2</v>
          </cell>
        </row>
        <row r="428">
          <cell r="Q428">
            <v>7.92E-3</v>
          </cell>
          <cell r="W428">
            <v>1.1174724E-2</v>
          </cell>
        </row>
        <row r="429">
          <cell r="Q429">
            <v>7.5599999999999999E-3</v>
          </cell>
          <cell r="W429">
            <v>1.0666782E-2</v>
          </cell>
        </row>
        <row r="430">
          <cell r="Q430">
            <v>7.5500000000000003E-3</v>
          </cell>
          <cell r="W430">
            <v>1.06526725E-2</v>
          </cell>
        </row>
        <row r="431">
          <cell r="Q431">
            <v>7.5399999999999998E-3</v>
          </cell>
          <cell r="W431">
            <v>1.0638563E-2</v>
          </cell>
        </row>
        <row r="432">
          <cell r="Q432">
            <v>7.2700000000000004E-3</v>
          </cell>
          <cell r="W432">
            <v>1.0257606500000002E-2</v>
          </cell>
        </row>
        <row r="433">
          <cell r="Q433">
            <v>7.1399999999999996E-3</v>
          </cell>
          <cell r="W433">
            <v>1.0074182999999999E-2</v>
          </cell>
        </row>
        <row r="434">
          <cell r="Q434">
            <v>7.0299999999999998E-3</v>
          </cell>
          <cell r="W434">
            <v>9.9189784999999999E-3</v>
          </cell>
        </row>
        <row r="435">
          <cell r="Q435">
            <v>6.9100000000000003E-3</v>
          </cell>
          <cell r="W435">
            <v>9.7496644999999996E-3</v>
          </cell>
        </row>
        <row r="436">
          <cell r="Q436">
            <v>6.8900000000000003E-3</v>
          </cell>
          <cell r="W436">
            <v>9.7214455000000002E-3</v>
          </cell>
        </row>
        <row r="437">
          <cell r="Q437">
            <v>6.7499999999999999E-3</v>
          </cell>
          <cell r="W437">
            <v>9.5239125000000004E-3</v>
          </cell>
        </row>
        <row r="438">
          <cell r="Q438">
            <v>6.6699999999999997E-3</v>
          </cell>
          <cell r="W438">
            <v>9.4110365000000008E-3</v>
          </cell>
        </row>
        <row r="439">
          <cell r="Q439">
            <v>6.45E-3</v>
          </cell>
          <cell r="W439">
            <v>9.1006274999999998E-3</v>
          </cell>
        </row>
        <row r="440">
          <cell r="Q440">
            <v>6.2399999999999999E-3</v>
          </cell>
          <cell r="W440">
            <v>8.8043280000000002E-3</v>
          </cell>
        </row>
        <row r="441">
          <cell r="Q441">
            <v>5.9100000000000003E-3</v>
          </cell>
          <cell r="W441">
            <v>8.3387145000000003E-3</v>
          </cell>
        </row>
        <row r="442">
          <cell r="Q442">
            <v>5.6600000000000001E-3</v>
          </cell>
          <cell r="W442">
            <v>7.985977E-3</v>
          </cell>
        </row>
        <row r="443">
          <cell r="Q443">
            <v>5.4999999999999997E-3</v>
          </cell>
          <cell r="W443">
            <v>7.7602249999999991E-3</v>
          </cell>
        </row>
        <row r="444">
          <cell r="Q444">
            <v>5.2100000000000002E-3</v>
          </cell>
          <cell r="W444">
            <v>7.3510495000000007E-3</v>
          </cell>
        </row>
        <row r="445">
          <cell r="Q445">
            <v>5.0400000000000002E-3</v>
          </cell>
          <cell r="W445">
            <v>7.1111880000000009E-3</v>
          </cell>
        </row>
        <row r="446">
          <cell r="Q446">
            <v>4.9399999999999999E-3</v>
          </cell>
          <cell r="W446">
            <v>6.9700930000000001E-3</v>
          </cell>
        </row>
        <row r="447">
          <cell r="Q447">
            <v>4.8799999999999998E-3</v>
          </cell>
          <cell r="W447">
            <v>6.885436E-3</v>
          </cell>
        </row>
        <row r="448">
          <cell r="Q448">
            <v>4.7200000000000002E-3</v>
          </cell>
          <cell r="W448">
            <v>6.6596840000000008E-3</v>
          </cell>
        </row>
        <row r="449">
          <cell r="Q449">
            <v>4.6499999999999996E-3</v>
          </cell>
          <cell r="W449">
            <v>6.5609174999999992E-3</v>
          </cell>
        </row>
        <row r="450">
          <cell r="Q450">
            <v>4.3800000000000002E-3</v>
          </cell>
          <cell r="W450">
            <v>6.1799610000000012E-3</v>
          </cell>
        </row>
        <row r="451">
          <cell r="Q451">
            <v>4.3299999999999996E-3</v>
          </cell>
          <cell r="W451">
            <v>6.109413499999999E-3</v>
          </cell>
        </row>
        <row r="452">
          <cell r="Q452">
            <v>4.3E-3</v>
          </cell>
          <cell r="W452">
            <v>6.0670849999999998E-3</v>
          </cell>
        </row>
        <row r="453">
          <cell r="Q453">
            <v>4.1900000000000001E-3</v>
          </cell>
          <cell r="W453">
            <v>5.9118805000000002E-3</v>
          </cell>
        </row>
        <row r="454">
          <cell r="Q454">
            <v>4.1200000000000004E-3</v>
          </cell>
          <cell r="W454">
            <v>5.8131140000000003E-3</v>
          </cell>
        </row>
        <row r="455">
          <cell r="Q455">
            <v>4.1099999999999999E-3</v>
          </cell>
          <cell r="W455">
            <v>5.7990045000000006E-3</v>
          </cell>
        </row>
        <row r="456">
          <cell r="Q456">
            <v>3.6800000000000001E-3</v>
          </cell>
          <cell r="W456">
            <v>5.1922960000000008E-3</v>
          </cell>
        </row>
        <row r="457">
          <cell r="Q457">
            <v>3.6700000000000001E-3</v>
          </cell>
          <cell r="W457">
            <v>5.178186500000001E-3</v>
          </cell>
        </row>
        <row r="458">
          <cell r="Q458">
            <v>3.6099999999999999E-3</v>
          </cell>
          <cell r="W458">
            <v>5.0935295E-3</v>
          </cell>
        </row>
        <row r="459">
          <cell r="Q459">
            <v>3.2699999999999999E-3</v>
          </cell>
          <cell r="W459">
            <v>4.6138064999999995E-3</v>
          </cell>
        </row>
        <row r="460">
          <cell r="Q460">
            <v>3.2599999999999999E-3</v>
          </cell>
          <cell r="W460">
            <v>4.5996969999999998E-3</v>
          </cell>
        </row>
        <row r="461">
          <cell r="Q461">
            <v>3.2599999999999999E-3</v>
          </cell>
          <cell r="W461">
            <v>4.5996969999999998E-3</v>
          </cell>
        </row>
        <row r="462">
          <cell r="Q462">
            <v>3.1700000000000001E-3</v>
          </cell>
          <cell r="W462">
            <v>4.4727114999999996E-3</v>
          </cell>
        </row>
        <row r="463">
          <cell r="Q463">
            <v>3.14E-3</v>
          </cell>
          <cell r="W463">
            <v>4.4303829999999995E-3</v>
          </cell>
        </row>
        <row r="464">
          <cell r="Q464">
            <v>2.7399999999999998E-3</v>
          </cell>
          <cell r="W464">
            <v>3.8660029999999998E-3</v>
          </cell>
        </row>
        <row r="465">
          <cell r="Q465">
            <v>2.5699999999999998E-3</v>
          </cell>
          <cell r="W465">
            <v>3.6261414999999996E-3</v>
          </cell>
        </row>
        <row r="466">
          <cell r="Q466">
            <v>2.2200000000000002E-3</v>
          </cell>
          <cell r="W466">
            <v>3.1323090000000002E-3</v>
          </cell>
        </row>
        <row r="467">
          <cell r="Q467">
            <v>2.2000000000000001E-3</v>
          </cell>
          <cell r="W467">
            <v>3.1040900000000003E-3</v>
          </cell>
        </row>
        <row r="468">
          <cell r="Q468">
            <v>2.1700000000000001E-3</v>
          </cell>
          <cell r="W468">
            <v>3.0617615000000003E-3</v>
          </cell>
        </row>
        <row r="469">
          <cell r="Q469">
            <v>2.1199999999999999E-3</v>
          </cell>
          <cell r="W469">
            <v>2.9912139999999999E-3</v>
          </cell>
        </row>
        <row r="470">
          <cell r="Q470">
            <v>2.0400000000000001E-3</v>
          </cell>
          <cell r="W470">
            <v>2.8783380000000003E-3</v>
          </cell>
        </row>
        <row r="471">
          <cell r="Q471">
            <v>2.0200000000000001E-3</v>
          </cell>
          <cell r="W471">
            <v>2.8501190000000004E-3</v>
          </cell>
        </row>
        <row r="472">
          <cell r="Q472">
            <v>1.97E-3</v>
          </cell>
          <cell r="W472">
            <v>2.7795714999999995E-3</v>
          </cell>
        </row>
        <row r="473">
          <cell r="Q473">
            <v>1.9E-3</v>
          </cell>
          <cell r="W473">
            <v>2.6808050000000001E-3</v>
          </cell>
        </row>
        <row r="474">
          <cell r="Q474">
            <v>1.89E-3</v>
          </cell>
          <cell r="W474">
            <v>2.6666954999999999E-3</v>
          </cell>
        </row>
        <row r="475">
          <cell r="Q475">
            <v>1.7700000000000001E-3</v>
          </cell>
          <cell r="W475">
            <v>2.4973815000000001E-3</v>
          </cell>
        </row>
        <row r="476">
          <cell r="Q476">
            <v>1.7700000000000001E-3</v>
          </cell>
          <cell r="W476">
            <v>2.4973815000000001E-3</v>
          </cell>
        </row>
        <row r="477">
          <cell r="Q477">
            <v>1.6800000000000001E-3</v>
          </cell>
          <cell r="W477">
            <v>2.3703960000000003E-3</v>
          </cell>
        </row>
        <row r="478">
          <cell r="Q478">
            <v>1.65E-3</v>
          </cell>
          <cell r="W478">
            <v>2.3280675000000002E-3</v>
          </cell>
        </row>
        <row r="479">
          <cell r="Q479">
            <v>1.554E-3</v>
          </cell>
          <cell r="W479">
            <v>2.1926163000000002E-3</v>
          </cell>
        </row>
        <row r="480">
          <cell r="Q480">
            <v>1.5499999999999999E-3</v>
          </cell>
          <cell r="W480">
            <v>2.1869724999999999E-3</v>
          </cell>
        </row>
        <row r="481">
          <cell r="Q481">
            <v>1.5200000000000001E-3</v>
          </cell>
          <cell r="W481">
            <v>2.1446440000000002E-3</v>
          </cell>
        </row>
        <row r="482">
          <cell r="Q482">
            <v>1.5E-3</v>
          </cell>
          <cell r="W482">
            <v>2.1164249999999999E-3</v>
          </cell>
        </row>
        <row r="483">
          <cell r="Q483">
            <v>1.41E-3</v>
          </cell>
          <cell r="W483">
            <v>1.9894395000000001E-3</v>
          </cell>
        </row>
        <row r="484">
          <cell r="Q484">
            <v>1.3699999999999999E-3</v>
          </cell>
          <cell r="W484">
            <v>1.9330014999999999E-3</v>
          </cell>
        </row>
        <row r="485">
          <cell r="Q485">
            <v>1.2999999999999999E-3</v>
          </cell>
          <cell r="W485">
            <v>1.834235E-3</v>
          </cell>
        </row>
        <row r="486">
          <cell r="Q486">
            <v>1.2700000000000001E-3</v>
          </cell>
          <cell r="W486">
            <v>1.7919065000000002E-3</v>
          </cell>
        </row>
        <row r="487">
          <cell r="Q487">
            <v>1.24E-3</v>
          </cell>
          <cell r="W487">
            <v>1.7495779999999999E-3</v>
          </cell>
        </row>
        <row r="488">
          <cell r="Q488">
            <v>1.1800000000000001E-3</v>
          </cell>
          <cell r="W488">
            <v>1.6649210000000002E-3</v>
          </cell>
        </row>
        <row r="489">
          <cell r="Q489">
            <v>1.15E-3</v>
          </cell>
          <cell r="W489">
            <v>1.6225924999999999E-3</v>
          </cell>
        </row>
        <row r="490">
          <cell r="Q490">
            <v>1.0200000000000001E-3</v>
          </cell>
          <cell r="W490">
            <v>1.4391690000000001E-3</v>
          </cell>
        </row>
        <row r="491">
          <cell r="Q491">
            <v>1.01E-3</v>
          </cell>
          <cell r="W491">
            <v>1.4250595000000002E-3</v>
          </cell>
        </row>
        <row r="492">
          <cell r="Q492">
            <v>8.9700000000000001E-4</v>
          </cell>
          <cell r="W492">
            <v>1.2656221499999999E-3</v>
          </cell>
        </row>
        <row r="493">
          <cell r="Q493">
            <v>8.1300000000000003E-4</v>
          </cell>
          <cell r="W493">
            <v>1.14710235E-3</v>
          </cell>
        </row>
        <row r="494">
          <cell r="Q494">
            <v>8.0699999999999999E-4</v>
          </cell>
          <cell r="W494">
            <v>1.1386366499999999E-3</v>
          </cell>
        </row>
        <row r="495">
          <cell r="Q495">
            <v>7.6199999999999998E-4</v>
          </cell>
          <cell r="W495">
            <v>1.0751439000000001E-3</v>
          </cell>
        </row>
        <row r="496">
          <cell r="Q496">
            <v>7.2599999999999997E-4</v>
          </cell>
          <cell r="W496">
            <v>1.0243496999999999E-3</v>
          </cell>
        </row>
        <row r="497">
          <cell r="Q497">
            <v>7.18E-4</v>
          </cell>
          <cell r="W497">
            <v>1.0130620999999999E-3</v>
          </cell>
        </row>
        <row r="498">
          <cell r="Q498">
            <v>5.3300000000000005E-4</v>
          </cell>
          <cell r="W498">
            <v>7.5203634999999999E-4</v>
          </cell>
        </row>
        <row r="499">
          <cell r="Q499">
            <v>5.2899999999999996E-4</v>
          </cell>
          <cell r="W499">
            <v>7.4639254999999988E-4</v>
          </cell>
        </row>
        <row r="500">
          <cell r="Q500">
            <v>4.2200000000000001E-4</v>
          </cell>
          <cell r="W500">
            <v>5.9542090000000002E-4</v>
          </cell>
        </row>
        <row r="501">
          <cell r="Q501">
            <v>4.1199999999999999E-4</v>
          </cell>
          <cell r="W501">
            <v>5.8131140000000007E-4</v>
          </cell>
        </row>
        <row r="502">
          <cell r="Q502">
            <v>3.5500000000000001E-4</v>
          </cell>
          <cell r="W502">
            <v>5.0088725000000008E-4</v>
          </cell>
        </row>
        <row r="503">
          <cell r="Q503">
            <v>3.4000000000000002E-4</v>
          </cell>
          <cell r="W503">
            <v>4.7972300000000004E-4</v>
          </cell>
        </row>
        <row r="504">
          <cell r="Q504">
            <v>2.9999999999999997E-4</v>
          </cell>
          <cell r="W504">
            <v>4.2328499999999992E-4</v>
          </cell>
        </row>
        <row r="505">
          <cell r="Q505">
            <v>2.7099999999999997E-4</v>
          </cell>
          <cell r="W505">
            <v>3.8236744999999993E-4</v>
          </cell>
        </row>
        <row r="506">
          <cell r="Q506">
            <v>2.6800000000000001E-4</v>
          </cell>
          <cell r="W506">
            <v>3.7813460000000001E-4</v>
          </cell>
        </row>
        <row r="507">
          <cell r="Q507">
            <v>2.5599999999999999E-4</v>
          </cell>
          <cell r="W507">
            <v>3.612032E-4</v>
          </cell>
        </row>
        <row r="508">
          <cell r="Q508">
            <v>2.34E-4</v>
          </cell>
          <cell r="W508">
            <v>3.3016229999999999E-4</v>
          </cell>
        </row>
        <row r="509">
          <cell r="Q509">
            <v>1.8100000000000001E-4</v>
          </cell>
          <cell r="W509">
            <v>2.5538195000000005E-4</v>
          </cell>
        </row>
        <row r="510">
          <cell r="Q510">
            <v>1.54E-4</v>
          </cell>
          <cell r="W510">
            <v>2.1728630000000001E-4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938E2-ECE2-453A-A929-ADF1923D8462}">
  <dimension ref="A1:S90"/>
  <sheetViews>
    <sheetView tabSelected="1" zoomScale="69" workbookViewId="0">
      <selection activeCell="A2" sqref="A2:A3"/>
    </sheetView>
  </sheetViews>
  <sheetFormatPr defaultRowHeight="14.5"/>
  <cols>
    <col min="1" max="1" width="17.6328125" bestFit="1" customWidth="1"/>
    <col min="2" max="2" width="11.90625" customWidth="1"/>
    <col min="3" max="3" width="12.7265625" customWidth="1"/>
    <col min="4" max="4" width="11.6328125" customWidth="1"/>
    <col min="5" max="5" width="12.54296875" customWidth="1"/>
    <col min="6" max="6" width="16.08984375" customWidth="1"/>
    <col min="7" max="7" width="12.81640625" customWidth="1"/>
    <col min="8" max="8" width="16.6328125" customWidth="1"/>
    <col min="9" max="9" width="13.6328125" customWidth="1"/>
    <col min="10" max="10" width="17.1796875" customWidth="1"/>
    <col min="11" max="11" width="22" customWidth="1"/>
    <col min="12" max="12" width="15.453125" style="16" customWidth="1"/>
    <col min="13" max="13" width="14.90625" style="16" customWidth="1"/>
    <col min="14" max="14" width="14.1796875" customWidth="1"/>
    <col min="15" max="15" width="13.26953125" customWidth="1"/>
    <col min="16" max="16" width="14.81640625" customWidth="1"/>
    <col min="17" max="17" width="14.90625" customWidth="1"/>
    <col min="18" max="18" width="13.7265625" customWidth="1"/>
    <col min="19" max="19" width="10.453125" customWidth="1"/>
  </cols>
  <sheetData>
    <row r="1" spans="1:19" ht="15" thickBot="1">
      <c r="A1" s="134" t="s">
        <v>1654</v>
      </c>
      <c r="B1" s="134"/>
      <c r="C1" s="134"/>
      <c r="L1" s="134" t="s">
        <v>1578</v>
      </c>
      <c r="M1" s="134"/>
      <c r="N1" s="110"/>
    </row>
    <row r="2" spans="1:19" ht="15" thickBot="1">
      <c r="A2" s="143" t="s">
        <v>1508</v>
      </c>
      <c r="B2" s="137" t="s">
        <v>1613</v>
      </c>
      <c r="C2" s="138"/>
      <c r="D2" s="139" t="s">
        <v>1614</v>
      </c>
      <c r="E2" s="140"/>
      <c r="F2" s="140"/>
      <c r="G2" s="140"/>
      <c r="H2" s="140"/>
      <c r="I2" s="140"/>
      <c r="J2" s="141"/>
      <c r="L2" s="16" t="s">
        <v>1565</v>
      </c>
      <c r="M2" s="16" t="s">
        <v>1566</v>
      </c>
      <c r="N2" t="s">
        <v>1567</v>
      </c>
      <c r="O2" t="s">
        <v>1568</v>
      </c>
      <c r="P2" t="s">
        <v>1567</v>
      </c>
      <c r="Q2" t="s">
        <v>1568</v>
      </c>
      <c r="R2" t="s">
        <v>1567</v>
      </c>
      <c r="S2" t="s">
        <v>1568</v>
      </c>
    </row>
    <row r="3" spans="1:19" ht="75" thickBot="1">
      <c r="A3" s="143"/>
      <c r="B3" s="112" t="s">
        <v>1615</v>
      </c>
      <c r="C3" s="113" t="s">
        <v>1616</v>
      </c>
      <c r="D3" s="114" t="s">
        <v>1617</v>
      </c>
      <c r="E3" s="114" t="s">
        <v>1618</v>
      </c>
      <c r="F3" s="115" t="s">
        <v>1619</v>
      </c>
      <c r="G3" s="116" t="s">
        <v>1620</v>
      </c>
      <c r="H3" s="117" t="s">
        <v>1621</v>
      </c>
      <c r="I3" s="117" t="s">
        <v>1622</v>
      </c>
      <c r="J3" s="117" t="s">
        <v>1623</v>
      </c>
      <c r="L3" s="8" t="s">
        <v>1521</v>
      </c>
      <c r="M3" s="8" t="s">
        <v>1521</v>
      </c>
      <c r="N3" s="7" t="s">
        <v>1525</v>
      </c>
      <c r="O3" s="7" t="s">
        <v>1525</v>
      </c>
      <c r="P3" s="7" t="s">
        <v>1524</v>
      </c>
      <c r="Q3" s="7" t="s">
        <v>1524</v>
      </c>
      <c r="R3" s="7" t="s">
        <v>1516</v>
      </c>
      <c r="S3" s="7" t="s">
        <v>1516</v>
      </c>
    </row>
    <row r="4" spans="1:19">
      <c r="A4" s="81" t="s">
        <v>0</v>
      </c>
      <c r="B4" s="25">
        <v>1.6</v>
      </c>
      <c r="C4" s="25">
        <v>1.2</v>
      </c>
      <c r="D4" s="35">
        <f>C4</f>
        <v>1.2</v>
      </c>
      <c r="E4" s="35">
        <f>2*(B4-C4)</f>
        <v>0.80000000000000027</v>
      </c>
      <c r="F4" s="27">
        <f>0.5*C4</f>
        <v>0.6</v>
      </c>
      <c r="G4" s="37">
        <f>SUM(D4,E4,F4)</f>
        <v>2.6</v>
      </c>
      <c r="H4" s="38">
        <f>0.2*G4</f>
        <v>0.52</v>
      </c>
      <c r="I4" s="39">
        <f>0.05*G4</f>
        <v>0.13</v>
      </c>
      <c r="J4" s="39">
        <f>0.75*G4</f>
        <v>1.9500000000000002</v>
      </c>
      <c r="L4" s="111">
        <f>D4+E4+(0.75*C4)</f>
        <v>2.9</v>
      </c>
      <c r="M4" s="111">
        <f>D4+E4+(0.2*C4)</f>
        <v>2.2400000000000002</v>
      </c>
      <c r="N4" s="38">
        <f>L4*0.35</f>
        <v>1.0149999999999999</v>
      </c>
      <c r="O4" s="38">
        <f>M4*0.1</f>
        <v>0.22400000000000003</v>
      </c>
      <c r="P4" s="39">
        <f>L4*0.1</f>
        <v>0.28999999999999998</v>
      </c>
      <c r="Q4" s="39">
        <f>M4*0.01</f>
        <v>2.2400000000000003E-2</v>
      </c>
      <c r="R4" s="39">
        <f>L4*0.9</f>
        <v>2.61</v>
      </c>
      <c r="S4" s="39">
        <f>M4*0.5</f>
        <v>1.1200000000000001</v>
      </c>
    </row>
    <row r="5" spans="1:19">
      <c r="A5" s="81" t="s">
        <v>1</v>
      </c>
      <c r="B5" s="25">
        <v>1.7</v>
      </c>
      <c r="C5" s="25">
        <v>1.2</v>
      </c>
      <c r="D5" s="35">
        <f t="shared" ref="D5:D10" si="0">C5</f>
        <v>1.2</v>
      </c>
      <c r="E5" s="35">
        <f t="shared" ref="E5:E10" si="1">2*(B5-C5)</f>
        <v>1</v>
      </c>
      <c r="F5" s="27">
        <f t="shared" ref="F5:F9" si="2">0.5*C5</f>
        <v>0.6</v>
      </c>
      <c r="G5" s="37">
        <f t="shared" ref="G5:G9" si="3">SUM(D5,E5,F5)</f>
        <v>2.8000000000000003</v>
      </c>
      <c r="H5" s="38">
        <f t="shared" ref="H5:H9" si="4">0.2*G5</f>
        <v>0.56000000000000005</v>
      </c>
      <c r="I5" s="39">
        <f t="shared" ref="I5:I9" si="5">0.05*G5</f>
        <v>0.14000000000000001</v>
      </c>
      <c r="J5" s="39">
        <f t="shared" ref="J5:J9" si="6">0.75*G5</f>
        <v>2.1</v>
      </c>
      <c r="L5" s="111">
        <f t="shared" ref="L5:L10" si="7">D5+E5+(0.75*C5)</f>
        <v>3.1</v>
      </c>
      <c r="M5" s="111">
        <f t="shared" ref="M5:M10" si="8">D5+E5+(0.2*C5)</f>
        <v>2.4400000000000004</v>
      </c>
      <c r="N5" s="38">
        <f t="shared" ref="N5:N9" si="9">L5*0.35</f>
        <v>1.085</v>
      </c>
      <c r="O5" s="38">
        <f t="shared" ref="O5:O10" si="10">M5*0.1</f>
        <v>0.24400000000000005</v>
      </c>
      <c r="P5" s="39">
        <f t="shared" ref="P5:P10" si="11">L5*0.1</f>
        <v>0.31000000000000005</v>
      </c>
      <c r="Q5" s="39">
        <f t="shared" ref="Q5:Q10" si="12">M5*0.01</f>
        <v>2.4400000000000005E-2</v>
      </c>
      <c r="R5" s="39">
        <f t="shared" ref="R5:R10" si="13">L5*0.9</f>
        <v>2.79</v>
      </c>
      <c r="S5" s="39">
        <f t="shared" ref="S5:S10" si="14">M5*0.5</f>
        <v>1.2200000000000002</v>
      </c>
    </row>
    <row r="6" spans="1:19">
      <c r="A6" s="81" t="s">
        <v>4</v>
      </c>
      <c r="B6" s="25">
        <v>1</v>
      </c>
      <c r="C6" s="25">
        <v>0.7</v>
      </c>
      <c r="D6" s="35">
        <f t="shared" si="0"/>
        <v>0.7</v>
      </c>
      <c r="E6" s="35">
        <f t="shared" si="1"/>
        <v>0.60000000000000009</v>
      </c>
      <c r="F6" s="27">
        <f t="shared" si="2"/>
        <v>0.35</v>
      </c>
      <c r="G6" s="37">
        <f t="shared" si="3"/>
        <v>1.65</v>
      </c>
      <c r="H6" s="38">
        <f t="shared" si="4"/>
        <v>0.33</v>
      </c>
      <c r="I6" s="39">
        <f t="shared" si="5"/>
        <v>8.2500000000000004E-2</v>
      </c>
      <c r="J6" s="39">
        <f t="shared" si="6"/>
        <v>1.2374999999999998</v>
      </c>
      <c r="L6" s="111">
        <f t="shared" si="7"/>
        <v>1.825</v>
      </c>
      <c r="M6" s="111">
        <f t="shared" si="8"/>
        <v>1.44</v>
      </c>
      <c r="N6" s="38">
        <f t="shared" si="9"/>
        <v>0.63874999999999993</v>
      </c>
      <c r="O6" s="38">
        <f t="shared" si="10"/>
        <v>0.14399999999999999</v>
      </c>
      <c r="P6" s="39">
        <f t="shared" si="11"/>
        <v>0.1825</v>
      </c>
      <c r="Q6" s="39">
        <f t="shared" si="12"/>
        <v>1.44E-2</v>
      </c>
      <c r="R6" s="39">
        <f t="shared" si="13"/>
        <v>1.6425000000000001</v>
      </c>
      <c r="S6" s="39">
        <f t="shared" si="14"/>
        <v>0.72</v>
      </c>
    </row>
    <row r="7" spans="1:19">
      <c r="A7" s="81" t="s">
        <v>3</v>
      </c>
      <c r="B7" s="25">
        <v>0.8</v>
      </c>
      <c r="C7" s="25">
        <v>0.5</v>
      </c>
      <c r="D7" s="35">
        <f t="shared" si="0"/>
        <v>0.5</v>
      </c>
      <c r="E7" s="35">
        <f t="shared" si="1"/>
        <v>0.60000000000000009</v>
      </c>
      <c r="F7" s="27">
        <f t="shared" si="2"/>
        <v>0.25</v>
      </c>
      <c r="G7" s="37">
        <f t="shared" si="3"/>
        <v>1.35</v>
      </c>
      <c r="H7" s="38">
        <f t="shared" si="4"/>
        <v>0.27</v>
      </c>
      <c r="I7" s="39">
        <f t="shared" si="5"/>
        <v>6.7500000000000004E-2</v>
      </c>
      <c r="J7" s="39">
        <f t="shared" si="6"/>
        <v>1.0125000000000002</v>
      </c>
      <c r="L7" s="111">
        <f t="shared" si="7"/>
        <v>1.4750000000000001</v>
      </c>
      <c r="M7" s="111">
        <f t="shared" si="8"/>
        <v>1.2000000000000002</v>
      </c>
      <c r="N7" s="38">
        <f t="shared" si="9"/>
        <v>0.51624999999999999</v>
      </c>
      <c r="O7" s="38">
        <f t="shared" si="10"/>
        <v>0.12000000000000002</v>
      </c>
      <c r="P7" s="39">
        <f t="shared" si="11"/>
        <v>0.14750000000000002</v>
      </c>
      <c r="Q7" s="39">
        <f t="shared" si="12"/>
        <v>1.2000000000000002E-2</v>
      </c>
      <c r="R7" s="39">
        <f t="shared" si="13"/>
        <v>1.3275000000000001</v>
      </c>
      <c r="S7" s="39">
        <f t="shared" si="14"/>
        <v>0.60000000000000009</v>
      </c>
    </row>
    <row r="8" spans="1:19">
      <c r="A8" s="81" t="s">
        <v>2</v>
      </c>
      <c r="B8" s="25">
        <v>7.0000000000000007E-2</v>
      </c>
      <c r="C8" s="25">
        <v>0.05</v>
      </c>
      <c r="D8" s="35">
        <f t="shared" si="0"/>
        <v>0.05</v>
      </c>
      <c r="E8" s="35">
        <f t="shared" si="1"/>
        <v>4.0000000000000008E-2</v>
      </c>
      <c r="F8" s="27">
        <f t="shared" si="2"/>
        <v>2.5000000000000001E-2</v>
      </c>
      <c r="G8" s="37">
        <f t="shared" si="3"/>
        <v>0.11500000000000002</v>
      </c>
      <c r="H8" s="38">
        <f t="shared" si="4"/>
        <v>2.3000000000000007E-2</v>
      </c>
      <c r="I8" s="39">
        <f t="shared" si="5"/>
        <v>5.7500000000000016E-3</v>
      </c>
      <c r="J8" s="39">
        <f t="shared" si="6"/>
        <v>8.6250000000000021E-2</v>
      </c>
      <c r="L8" s="111">
        <f t="shared" si="7"/>
        <v>0.1275</v>
      </c>
      <c r="M8" s="111">
        <f t="shared" si="8"/>
        <v>0.1</v>
      </c>
      <c r="N8" s="38">
        <f t="shared" si="9"/>
        <v>4.4624999999999998E-2</v>
      </c>
      <c r="O8" s="38">
        <f t="shared" si="10"/>
        <v>1.0000000000000002E-2</v>
      </c>
      <c r="P8" s="39">
        <f t="shared" si="11"/>
        <v>1.2750000000000001E-2</v>
      </c>
      <c r="Q8" s="39">
        <f t="shared" si="12"/>
        <v>1E-3</v>
      </c>
      <c r="R8" s="39">
        <f t="shared" si="13"/>
        <v>0.11475</v>
      </c>
      <c r="S8" s="39">
        <f t="shared" si="14"/>
        <v>0.05</v>
      </c>
    </row>
    <row r="9" spans="1:19">
      <c r="A9" s="81" t="s">
        <v>5</v>
      </c>
      <c r="B9" s="25">
        <v>0.1</v>
      </c>
      <c r="C9" s="25">
        <v>7.0000000000000007E-2</v>
      </c>
      <c r="D9" s="35">
        <f t="shared" si="0"/>
        <v>7.0000000000000007E-2</v>
      </c>
      <c r="E9" s="35">
        <f t="shared" si="1"/>
        <v>0.06</v>
      </c>
      <c r="F9" s="27">
        <f t="shared" si="2"/>
        <v>3.5000000000000003E-2</v>
      </c>
      <c r="G9" s="37">
        <f t="shared" si="3"/>
        <v>0.16500000000000001</v>
      </c>
      <c r="H9" s="38">
        <f t="shared" si="4"/>
        <v>3.3000000000000002E-2</v>
      </c>
      <c r="I9" s="39">
        <f t="shared" si="5"/>
        <v>8.2500000000000004E-3</v>
      </c>
      <c r="J9" s="39">
        <f t="shared" si="6"/>
        <v>0.12375</v>
      </c>
      <c r="L9" s="111">
        <f t="shared" si="7"/>
        <v>0.1825</v>
      </c>
      <c r="M9" s="111">
        <f t="shared" si="8"/>
        <v>0.14400000000000002</v>
      </c>
      <c r="N9" s="38">
        <f t="shared" si="9"/>
        <v>6.3875000000000001E-2</v>
      </c>
      <c r="O9" s="38">
        <f t="shared" si="10"/>
        <v>1.4400000000000003E-2</v>
      </c>
      <c r="P9" s="39">
        <f t="shared" si="11"/>
        <v>1.8249999999999999E-2</v>
      </c>
      <c r="Q9" s="39">
        <f t="shared" si="12"/>
        <v>1.4400000000000001E-3</v>
      </c>
      <c r="R9" s="39">
        <f t="shared" si="13"/>
        <v>0.16425000000000001</v>
      </c>
      <c r="S9" s="39">
        <f t="shared" si="14"/>
        <v>7.2000000000000008E-2</v>
      </c>
    </row>
    <row r="10" spans="1:19" s="6" customFormat="1">
      <c r="A10" s="40" t="s">
        <v>6</v>
      </c>
      <c r="B10" s="56">
        <v>5.3</v>
      </c>
      <c r="C10" s="56">
        <v>3.8</v>
      </c>
      <c r="D10" s="105">
        <f t="shared" si="0"/>
        <v>3.8</v>
      </c>
      <c r="E10" s="105">
        <f t="shared" si="1"/>
        <v>3</v>
      </c>
      <c r="F10" s="58">
        <f>SUM(F4:F9)</f>
        <v>1.8599999999999997</v>
      </c>
      <c r="G10" s="47">
        <f>SUM(D10:F10)</f>
        <v>8.66</v>
      </c>
      <c r="H10" s="59">
        <f>G10*0.2</f>
        <v>1.7320000000000002</v>
      </c>
      <c r="I10" s="59">
        <f>G10*0.05</f>
        <v>0.43300000000000005</v>
      </c>
      <c r="J10" s="59">
        <f>G10*0.75</f>
        <v>6.4950000000000001</v>
      </c>
      <c r="L10" s="47">
        <f t="shared" si="7"/>
        <v>9.6499999999999986</v>
      </c>
      <c r="M10" s="47">
        <f t="shared" si="8"/>
        <v>7.56</v>
      </c>
      <c r="N10" s="41">
        <f>L10*0.35</f>
        <v>3.3774999999999995</v>
      </c>
      <c r="O10" s="41">
        <f t="shared" si="10"/>
        <v>0.75600000000000001</v>
      </c>
      <c r="P10" s="42">
        <f t="shared" si="11"/>
        <v>0.96499999999999986</v>
      </c>
      <c r="Q10" s="42">
        <f t="shared" si="12"/>
        <v>7.5600000000000001E-2</v>
      </c>
      <c r="R10" s="42">
        <f t="shared" si="13"/>
        <v>8.6849999999999987</v>
      </c>
      <c r="S10" s="42">
        <f t="shared" si="14"/>
        <v>3.78</v>
      </c>
    </row>
    <row r="11" spans="1:19" ht="17.5" customHeight="1">
      <c r="A11" s="16"/>
      <c r="B11" s="16"/>
      <c r="C11" s="16"/>
      <c r="D11" s="129" t="s">
        <v>1582</v>
      </c>
      <c r="E11" s="130"/>
      <c r="F11" s="127" t="s">
        <v>1603</v>
      </c>
      <c r="G11" s="16"/>
      <c r="H11" s="45" t="s">
        <v>1604</v>
      </c>
      <c r="I11" s="45" t="s">
        <v>1573</v>
      </c>
      <c r="J11" s="45" t="s">
        <v>1605</v>
      </c>
      <c r="L11" s="133" t="s">
        <v>1570</v>
      </c>
      <c r="M11" s="133" t="s">
        <v>1569</v>
      </c>
      <c r="N11" s="107" t="s">
        <v>1574</v>
      </c>
      <c r="O11" s="95" t="s">
        <v>1575</v>
      </c>
      <c r="P11" s="95" t="s">
        <v>1576</v>
      </c>
      <c r="Q11" s="95" t="s">
        <v>1572</v>
      </c>
      <c r="R11" s="95" t="s">
        <v>1577</v>
      </c>
      <c r="S11" s="95" t="s">
        <v>1638</v>
      </c>
    </row>
    <row r="12" spans="1:19" ht="14.5" customHeight="1">
      <c r="A12" s="16"/>
      <c r="B12" s="16"/>
      <c r="C12" s="16"/>
      <c r="D12" s="131"/>
      <c r="E12" s="132"/>
      <c r="F12" s="128"/>
      <c r="G12" s="16"/>
      <c r="H12" s="126" t="s">
        <v>1538</v>
      </c>
      <c r="I12" s="126"/>
      <c r="J12" s="126"/>
      <c r="L12" s="133"/>
      <c r="M12" s="133"/>
      <c r="N12" s="125" t="s">
        <v>1571</v>
      </c>
      <c r="O12" s="126"/>
      <c r="P12" s="126"/>
      <c r="Q12" s="126"/>
      <c r="R12" s="126"/>
      <c r="S12" s="126"/>
    </row>
    <row r="13" spans="1:19" ht="16.5">
      <c r="A13" s="119" t="s">
        <v>1607</v>
      </c>
      <c r="B13" s="119"/>
      <c r="C13" s="119"/>
      <c r="D13" s="119"/>
      <c r="E13" s="96"/>
      <c r="F13" s="106"/>
      <c r="G13" s="16"/>
      <c r="H13" s="14"/>
      <c r="I13" s="14"/>
      <c r="J13" s="14"/>
      <c r="L13" s="133"/>
      <c r="M13" s="133"/>
    </row>
    <row r="14" spans="1:19" ht="17.5">
      <c r="A14" s="135" t="s">
        <v>1608</v>
      </c>
      <c r="B14" s="135"/>
      <c r="C14" s="135"/>
      <c r="D14" s="135"/>
      <c r="E14" s="96"/>
      <c r="F14" s="106"/>
      <c r="G14" s="16"/>
      <c r="H14" s="14"/>
      <c r="I14" s="14"/>
      <c r="J14" s="14"/>
      <c r="L14" s="15"/>
      <c r="M14" s="15"/>
    </row>
    <row r="15" spans="1:19" ht="16.5">
      <c r="A15" s="136" t="s">
        <v>1609</v>
      </c>
      <c r="B15" s="136"/>
      <c r="C15" s="136"/>
      <c r="D15" s="136"/>
      <c r="E15" s="96"/>
      <c r="F15" s="106"/>
      <c r="G15" s="16"/>
      <c r="H15" s="14"/>
      <c r="I15" s="14"/>
      <c r="J15" s="14"/>
      <c r="L15" s="15"/>
      <c r="M15" s="15"/>
    </row>
    <row r="16" spans="1:19" ht="16.5">
      <c r="A16" s="142" t="s">
        <v>1610</v>
      </c>
      <c r="B16" s="142"/>
      <c r="C16" s="142"/>
      <c r="D16" s="142"/>
      <c r="E16" s="96"/>
      <c r="F16" s="106"/>
      <c r="G16" s="16"/>
      <c r="H16" s="14"/>
      <c r="I16" s="14"/>
      <c r="J16" s="14"/>
      <c r="L16" s="15"/>
      <c r="M16" s="15"/>
    </row>
    <row r="17" spans="1:19" ht="17.5">
      <c r="A17" s="135" t="s">
        <v>1611</v>
      </c>
      <c r="B17" s="135"/>
      <c r="C17" s="135"/>
      <c r="D17" s="135"/>
      <c r="E17" s="96"/>
      <c r="F17" s="106"/>
      <c r="G17" s="16"/>
      <c r="H17" s="14"/>
      <c r="I17" s="14"/>
      <c r="J17" s="14"/>
      <c r="L17" s="15"/>
      <c r="M17" s="15"/>
    </row>
    <row r="18" spans="1:19" ht="16.5">
      <c r="A18" s="136" t="s">
        <v>1612</v>
      </c>
      <c r="B18" s="136"/>
      <c r="C18" s="136"/>
      <c r="D18" s="136"/>
      <c r="E18" s="96"/>
      <c r="F18" s="106"/>
      <c r="G18" s="16"/>
      <c r="H18" s="14"/>
      <c r="I18" s="14"/>
      <c r="J18" s="14"/>
      <c r="L18" s="15"/>
      <c r="M18" s="15"/>
    </row>
    <row r="19" spans="1:19">
      <c r="A19" s="16"/>
      <c r="B19" s="16"/>
      <c r="C19" s="16"/>
      <c r="D19" s="96"/>
      <c r="E19" s="96"/>
      <c r="F19" s="97"/>
      <c r="G19" s="16"/>
      <c r="H19" s="14"/>
      <c r="I19" s="14"/>
      <c r="J19" s="14"/>
    </row>
    <row r="21" spans="1:19">
      <c r="L21" s="134" t="s">
        <v>1563</v>
      </c>
      <c r="M21" s="134"/>
      <c r="N21" s="110"/>
    </row>
    <row r="22" spans="1:19">
      <c r="A22" s="134" t="s">
        <v>1563</v>
      </c>
      <c r="B22" s="134"/>
      <c r="C22" s="134"/>
      <c r="L22" s="16" t="s">
        <v>1565</v>
      </c>
      <c r="M22" s="16" t="s">
        <v>1566</v>
      </c>
      <c r="N22" t="s">
        <v>1567</v>
      </c>
      <c r="O22" t="s">
        <v>1568</v>
      </c>
      <c r="P22" t="s">
        <v>1567</v>
      </c>
      <c r="Q22" t="s">
        <v>1568</v>
      </c>
      <c r="R22" t="s">
        <v>1567</v>
      </c>
      <c r="S22" t="s">
        <v>1568</v>
      </c>
    </row>
    <row r="23" spans="1:19" ht="74.5">
      <c r="A23" s="36" t="s">
        <v>1508</v>
      </c>
      <c r="B23" s="1" t="s">
        <v>1513</v>
      </c>
      <c r="C23" s="1" t="s">
        <v>1517</v>
      </c>
      <c r="D23" s="2" t="s">
        <v>1553</v>
      </c>
      <c r="E23" s="2" t="s">
        <v>1555</v>
      </c>
      <c r="F23" s="12" t="s">
        <v>1554</v>
      </c>
      <c r="G23" s="8" t="s">
        <v>1521</v>
      </c>
      <c r="H23" s="7" t="s">
        <v>1525</v>
      </c>
      <c r="I23" s="7" t="s">
        <v>1524</v>
      </c>
      <c r="J23" s="7" t="s">
        <v>1516</v>
      </c>
      <c r="L23" s="8" t="s">
        <v>1521</v>
      </c>
      <c r="M23" s="8" t="s">
        <v>1521</v>
      </c>
      <c r="N23" s="7" t="s">
        <v>1525</v>
      </c>
      <c r="O23" s="7" t="s">
        <v>1525</v>
      </c>
      <c r="P23" s="7" t="s">
        <v>1524</v>
      </c>
      <c r="Q23" s="7" t="s">
        <v>1524</v>
      </c>
      <c r="R23" s="7" t="s">
        <v>1516</v>
      </c>
      <c r="S23" s="7" t="s">
        <v>1516</v>
      </c>
    </row>
    <row r="24" spans="1:19">
      <c r="A24" s="81" t="s">
        <v>0</v>
      </c>
      <c r="B24" s="25">
        <v>1.6</v>
      </c>
      <c r="C24" s="25">
        <f>B24</f>
        <v>1.6</v>
      </c>
      <c r="D24" s="35">
        <f>C24</f>
        <v>1.6</v>
      </c>
      <c r="E24" s="35">
        <f>2*(B24-C24)</f>
        <v>0</v>
      </c>
      <c r="F24" s="27">
        <f>0.5*C24</f>
        <v>0.8</v>
      </c>
      <c r="G24" s="37">
        <f>SUM(D24,E24,F24)</f>
        <v>2.4000000000000004</v>
      </c>
      <c r="H24" s="38">
        <f>0.2*G24</f>
        <v>0.48000000000000009</v>
      </c>
      <c r="I24" s="39">
        <f>0.05*G24</f>
        <v>0.12000000000000002</v>
      </c>
      <c r="J24" s="39">
        <f>0.75*G24</f>
        <v>1.8000000000000003</v>
      </c>
      <c r="L24" s="111">
        <f>D24+E24+(0.75*C24)</f>
        <v>2.8000000000000003</v>
      </c>
      <c r="M24" s="111">
        <f>D24+E24+(0.2*C24)</f>
        <v>1.9200000000000002</v>
      </c>
      <c r="N24" s="38">
        <f>L24*0.35</f>
        <v>0.98</v>
      </c>
      <c r="O24" s="38">
        <f>M24*0.1</f>
        <v>0.19200000000000003</v>
      </c>
      <c r="P24" s="39">
        <f>L24*0.1</f>
        <v>0.28000000000000003</v>
      </c>
      <c r="Q24" s="39">
        <f>M24*0.01</f>
        <v>1.9200000000000002E-2</v>
      </c>
      <c r="R24" s="39">
        <f>L24*0.9</f>
        <v>2.5200000000000005</v>
      </c>
      <c r="S24" s="39">
        <f>M24*0.5</f>
        <v>0.96000000000000008</v>
      </c>
    </row>
    <row r="25" spans="1:19">
      <c r="A25" s="81" t="s">
        <v>1</v>
      </c>
      <c r="B25" s="25">
        <v>1.7</v>
      </c>
      <c r="C25" s="25">
        <f t="shared" ref="C25:C30" si="15">B25</f>
        <v>1.7</v>
      </c>
      <c r="D25" s="35">
        <f t="shared" ref="D25:D30" si="16">C25</f>
        <v>1.7</v>
      </c>
      <c r="E25" s="35">
        <f t="shared" ref="E25:E30" si="17">2*(B25-C25)</f>
        <v>0</v>
      </c>
      <c r="F25" s="27">
        <f t="shared" ref="F25:F29" si="18">0.5*C25</f>
        <v>0.85</v>
      </c>
      <c r="G25" s="37">
        <f t="shared" ref="G25:G29" si="19">SUM(D25,E25,F25)</f>
        <v>2.5499999999999998</v>
      </c>
      <c r="H25" s="38">
        <f t="shared" ref="H25:H29" si="20">0.2*G25</f>
        <v>0.51</v>
      </c>
      <c r="I25" s="39">
        <f t="shared" ref="I25:I29" si="21">0.05*G25</f>
        <v>0.1275</v>
      </c>
      <c r="J25" s="39">
        <f t="shared" ref="J25:J29" si="22">0.75*G25</f>
        <v>1.9124999999999999</v>
      </c>
      <c r="L25" s="111">
        <f t="shared" ref="L25:L30" si="23">D25+E25+(0.75*C25)</f>
        <v>2.9749999999999996</v>
      </c>
      <c r="M25" s="111">
        <f t="shared" ref="M25:M30" si="24">D25+E25+(0.2*C25)</f>
        <v>2.04</v>
      </c>
      <c r="N25" s="38">
        <f t="shared" ref="N25:N29" si="25">L25*0.35</f>
        <v>1.0412499999999998</v>
      </c>
      <c r="O25" s="38">
        <f t="shared" ref="O25:O30" si="26">M25*0.1</f>
        <v>0.20400000000000001</v>
      </c>
      <c r="P25" s="39">
        <f t="shared" ref="P25:P30" si="27">L25*0.1</f>
        <v>0.29749999999999999</v>
      </c>
      <c r="Q25" s="39">
        <f t="shared" ref="Q25:Q30" si="28">M25*0.01</f>
        <v>2.0400000000000001E-2</v>
      </c>
      <c r="R25" s="39">
        <f t="shared" ref="R25:R30" si="29">L25*0.9</f>
        <v>2.6774999999999998</v>
      </c>
      <c r="S25" s="39">
        <f t="shared" ref="S25:S30" si="30">M25*0.5</f>
        <v>1.02</v>
      </c>
    </row>
    <row r="26" spans="1:19">
      <c r="A26" s="81" t="s">
        <v>4</v>
      </c>
      <c r="B26" s="25">
        <v>1</v>
      </c>
      <c r="C26" s="25">
        <f t="shared" si="15"/>
        <v>1</v>
      </c>
      <c r="D26" s="35">
        <f t="shared" si="16"/>
        <v>1</v>
      </c>
      <c r="E26" s="35">
        <f t="shared" si="17"/>
        <v>0</v>
      </c>
      <c r="F26" s="27">
        <f t="shared" si="18"/>
        <v>0.5</v>
      </c>
      <c r="G26" s="37">
        <f t="shared" si="19"/>
        <v>1.5</v>
      </c>
      <c r="H26" s="38">
        <f t="shared" si="20"/>
        <v>0.30000000000000004</v>
      </c>
      <c r="I26" s="39">
        <f t="shared" si="21"/>
        <v>7.5000000000000011E-2</v>
      </c>
      <c r="J26" s="39">
        <f t="shared" si="22"/>
        <v>1.125</v>
      </c>
      <c r="L26" s="111">
        <f t="shared" si="23"/>
        <v>1.75</v>
      </c>
      <c r="M26" s="111">
        <f t="shared" si="24"/>
        <v>1.2</v>
      </c>
      <c r="N26" s="38">
        <f t="shared" si="25"/>
        <v>0.61249999999999993</v>
      </c>
      <c r="O26" s="38">
        <f t="shared" si="26"/>
        <v>0.12</v>
      </c>
      <c r="P26" s="39">
        <f t="shared" si="27"/>
        <v>0.17500000000000002</v>
      </c>
      <c r="Q26" s="39">
        <f t="shared" si="28"/>
        <v>1.2E-2</v>
      </c>
      <c r="R26" s="39">
        <f t="shared" si="29"/>
        <v>1.575</v>
      </c>
      <c r="S26" s="39">
        <f t="shared" si="30"/>
        <v>0.6</v>
      </c>
    </row>
    <row r="27" spans="1:19">
      <c r="A27" s="81" t="s">
        <v>3</v>
      </c>
      <c r="B27" s="25">
        <v>0.8</v>
      </c>
      <c r="C27" s="25">
        <f t="shared" si="15"/>
        <v>0.8</v>
      </c>
      <c r="D27" s="35">
        <f t="shared" si="16"/>
        <v>0.8</v>
      </c>
      <c r="E27" s="35">
        <f t="shared" si="17"/>
        <v>0</v>
      </c>
      <c r="F27" s="27">
        <f t="shared" si="18"/>
        <v>0.4</v>
      </c>
      <c r="G27" s="37">
        <f t="shared" si="19"/>
        <v>1.2000000000000002</v>
      </c>
      <c r="H27" s="38">
        <f t="shared" si="20"/>
        <v>0.24000000000000005</v>
      </c>
      <c r="I27" s="39">
        <f t="shared" si="21"/>
        <v>6.0000000000000012E-2</v>
      </c>
      <c r="J27" s="39">
        <f t="shared" si="22"/>
        <v>0.90000000000000013</v>
      </c>
      <c r="L27" s="111">
        <f t="shared" si="23"/>
        <v>1.4000000000000001</v>
      </c>
      <c r="M27" s="111">
        <f t="shared" si="24"/>
        <v>0.96000000000000008</v>
      </c>
      <c r="N27" s="38">
        <f t="shared" si="25"/>
        <v>0.49</v>
      </c>
      <c r="O27" s="38">
        <f t="shared" si="26"/>
        <v>9.6000000000000016E-2</v>
      </c>
      <c r="P27" s="39">
        <f t="shared" si="27"/>
        <v>0.14000000000000001</v>
      </c>
      <c r="Q27" s="39">
        <f t="shared" si="28"/>
        <v>9.6000000000000009E-3</v>
      </c>
      <c r="R27" s="39">
        <f t="shared" si="29"/>
        <v>1.2600000000000002</v>
      </c>
      <c r="S27" s="39">
        <f t="shared" si="30"/>
        <v>0.48000000000000004</v>
      </c>
    </row>
    <row r="28" spans="1:19">
      <c r="A28" s="81" t="s">
        <v>2</v>
      </c>
      <c r="B28" s="25">
        <v>7.0000000000000007E-2</v>
      </c>
      <c r="C28" s="25">
        <f t="shared" si="15"/>
        <v>7.0000000000000007E-2</v>
      </c>
      <c r="D28" s="35">
        <f t="shared" si="16"/>
        <v>7.0000000000000007E-2</v>
      </c>
      <c r="E28" s="35">
        <f t="shared" si="17"/>
        <v>0</v>
      </c>
      <c r="F28" s="27">
        <f t="shared" si="18"/>
        <v>3.5000000000000003E-2</v>
      </c>
      <c r="G28" s="37">
        <f t="shared" si="19"/>
        <v>0.10500000000000001</v>
      </c>
      <c r="H28" s="38">
        <f t="shared" si="20"/>
        <v>2.1000000000000005E-2</v>
      </c>
      <c r="I28" s="39">
        <f t="shared" si="21"/>
        <v>5.2500000000000012E-3</v>
      </c>
      <c r="J28" s="39">
        <f t="shared" si="22"/>
        <v>7.8750000000000014E-2</v>
      </c>
      <c r="L28" s="111">
        <f t="shared" si="23"/>
        <v>0.12250000000000001</v>
      </c>
      <c r="M28" s="111">
        <f t="shared" si="24"/>
        <v>8.4000000000000005E-2</v>
      </c>
      <c r="N28" s="38">
        <f t="shared" si="25"/>
        <v>4.2875000000000003E-2</v>
      </c>
      <c r="O28" s="38">
        <f t="shared" si="26"/>
        <v>8.4000000000000012E-3</v>
      </c>
      <c r="P28" s="39">
        <f t="shared" si="27"/>
        <v>1.2250000000000002E-2</v>
      </c>
      <c r="Q28" s="39">
        <f t="shared" si="28"/>
        <v>8.4000000000000003E-4</v>
      </c>
      <c r="R28" s="39">
        <f t="shared" si="29"/>
        <v>0.11025000000000001</v>
      </c>
      <c r="S28" s="39">
        <f t="shared" si="30"/>
        <v>4.2000000000000003E-2</v>
      </c>
    </row>
    <row r="29" spans="1:19">
      <c r="A29" s="81" t="s">
        <v>5</v>
      </c>
      <c r="B29" s="25">
        <v>0.1</v>
      </c>
      <c r="C29" s="25">
        <f t="shared" si="15"/>
        <v>0.1</v>
      </c>
      <c r="D29" s="35">
        <f t="shared" si="16"/>
        <v>0.1</v>
      </c>
      <c r="E29" s="35">
        <f t="shared" si="17"/>
        <v>0</v>
      </c>
      <c r="F29" s="27">
        <f t="shared" si="18"/>
        <v>0.05</v>
      </c>
      <c r="G29" s="37">
        <f t="shared" si="19"/>
        <v>0.15000000000000002</v>
      </c>
      <c r="H29" s="38">
        <f t="shared" si="20"/>
        <v>3.0000000000000006E-2</v>
      </c>
      <c r="I29" s="39">
        <f t="shared" si="21"/>
        <v>7.5000000000000015E-3</v>
      </c>
      <c r="J29" s="39">
        <f t="shared" si="22"/>
        <v>0.11250000000000002</v>
      </c>
      <c r="L29" s="111">
        <f t="shared" si="23"/>
        <v>0.17500000000000002</v>
      </c>
      <c r="M29" s="111">
        <f t="shared" si="24"/>
        <v>0.12000000000000001</v>
      </c>
      <c r="N29" s="38">
        <f t="shared" si="25"/>
        <v>6.1249999999999999E-2</v>
      </c>
      <c r="O29" s="38">
        <f t="shared" si="26"/>
        <v>1.2000000000000002E-2</v>
      </c>
      <c r="P29" s="39">
        <f t="shared" si="27"/>
        <v>1.7500000000000002E-2</v>
      </c>
      <c r="Q29" s="39">
        <f t="shared" si="28"/>
        <v>1.2000000000000001E-3</v>
      </c>
      <c r="R29" s="39">
        <f t="shared" si="29"/>
        <v>0.15750000000000003</v>
      </c>
      <c r="S29" s="39">
        <f t="shared" si="30"/>
        <v>6.0000000000000005E-2</v>
      </c>
    </row>
    <row r="30" spans="1:19" s="6" customFormat="1">
      <c r="A30" s="40" t="s">
        <v>6</v>
      </c>
      <c r="B30" s="56">
        <v>5.3</v>
      </c>
      <c r="C30" s="31">
        <f t="shared" si="15"/>
        <v>5.3</v>
      </c>
      <c r="D30" s="105">
        <f t="shared" si="16"/>
        <v>5.3</v>
      </c>
      <c r="E30" s="105">
        <f t="shared" si="17"/>
        <v>0</v>
      </c>
      <c r="F30" s="58">
        <f>SUM(F24:F29)</f>
        <v>2.6349999999999998</v>
      </c>
      <c r="G30" s="47">
        <f>SUM(D30:F30)</f>
        <v>7.9349999999999996</v>
      </c>
      <c r="H30" s="59">
        <f>G30*0.2</f>
        <v>1.587</v>
      </c>
      <c r="I30" s="59">
        <f>G30*0.05</f>
        <v>0.39674999999999999</v>
      </c>
      <c r="J30" s="59">
        <f>G30*0.75</f>
        <v>5.9512499999999999</v>
      </c>
      <c r="L30" s="47">
        <f t="shared" si="23"/>
        <v>9.2749999999999986</v>
      </c>
      <c r="M30" s="47">
        <f t="shared" si="24"/>
        <v>6.3599999999999994</v>
      </c>
      <c r="N30" s="41">
        <f>L30*0.35</f>
        <v>3.2462499999999994</v>
      </c>
      <c r="O30" s="41">
        <f t="shared" si="26"/>
        <v>0.63600000000000001</v>
      </c>
      <c r="P30" s="42">
        <f t="shared" si="27"/>
        <v>0.92749999999999988</v>
      </c>
      <c r="Q30" s="42">
        <f t="shared" si="28"/>
        <v>6.359999999999999E-2</v>
      </c>
      <c r="R30" s="42">
        <f t="shared" si="29"/>
        <v>8.3474999999999984</v>
      </c>
      <c r="S30" s="42">
        <f t="shared" si="30"/>
        <v>3.1799999999999997</v>
      </c>
    </row>
    <row r="31" spans="1:19" ht="16.5" customHeight="1">
      <c r="A31" s="16"/>
      <c r="B31" s="16"/>
      <c r="C31" s="16"/>
      <c r="D31" s="129" t="s">
        <v>1581</v>
      </c>
      <c r="E31" s="130"/>
      <c r="F31" s="127" t="s">
        <v>1603</v>
      </c>
      <c r="G31" s="16"/>
      <c r="H31" s="45" t="s">
        <v>1606</v>
      </c>
      <c r="I31" s="45" t="s">
        <v>1573</v>
      </c>
      <c r="J31" s="45" t="s">
        <v>1605</v>
      </c>
      <c r="L31" s="133" t="s">
        <v>1570</v>
      </c>
      <c r="M31" s="133" t="s">
        <v>1569</v>
      </c>
      <c r="N31" s="107" t="s">
        <v>1574</v>
      </c>
      <c r="O31" s="95" t="s">
        <v>1575</v>
      </c>
      <c r="P31" s="95" t="s">
        <v>1576</v>
      </c>
      <c r="Q31" s="95" t="s">
        <v>1572</v>
      </c>
      <c r="R31" s="95" t="s">
        <v>1577</v>
      </c>
      <c r="S31" s="95" t="s">
        <v>1638</v>
      </c>
    </row>
    <row r="32" spans="1:19" ht="14.5" customHeight="1">
      <c r="A32" s="16"/>
      <c r="B32" s="16"/>
      <c r="C32" s="16"/>
      <c r="D32" s="131"/>
      <c r="E32" s="132"/>
      <c r="F32" s="128"/>
      <c r="G32" s="16"/>
      <c r="H32" s="126" t="s">
        <v>1538</v>
      </c>
      <c r="I32" s="126"/>
      <c r="J32" s="126"/>
      <c r="L32" s="133"/>
      <c r="M32" s="133"/>
      <c r="N32" s="125" t="s">
        <v>1571</v>
      </c>
      <c r="O32" s="126"/>
      <c r="P32" s="126"/>
      <c r="Q32" s="126"/>
      <c r="R32" s="126"/>
      <c r="S32" s="126"/>
    </row>
    <row r="33" spans="1:19">
      <c r="L33" s="133"/>
      <c r="M33" s="133"/>
    </row>
    <row r="34" spans="1:19">
      <c r="L34" s="15"/>
      <c r="M34" s="15"/>
    </row>
    <row r="35" spans="1:19">
      <c r="L35" s="15"/>
      <c r="M35" s="15"/>
    </row>
    <row r="37" spans="1:19">
      <c r="L37" s="134" t="s">
        <v>1564</v>
      </c>
      <c r="M37" s="134"/>
      <c r="N37" s="110"/>
    </row>
    <row r="38" spans="1:19">
      <c r="A38" s="134" t="s">
        <v>1564</v>
      </c>
      <c r="B38" s="134"/>
      <c r="C38" s="134"/>
      <c r="L38" s="16" t="s">
        <v>1565</v>
      </c>
      <c r="M38" s="16" t="s">
        <v>1566</v>
      </c>
      <c r="N38" t="s">
        <v>1567</v>
      </c>
      <c r="O38" t="s">
        <v>1568</v>
      </c>
      <c r="P38" t="s">
        <v>1567</v>
      </c>
      <c r="Q38" t="s">
        <v>1568</v>
      </c>
      <c r="R38" t="s">
        <v>1567</v>
      </c>
      <c r="S38" t="s">
        <v>1568</v>
      </c>
    </row>
    <row r="39" spans="1:19" ht="74.5">
      <c r="A39" s="36" t="s">
        <v>1508</v>
      </c>
      <c r="B39" s="1" t="s">
        <v>1513</v>
      </c>
      <c r="C39" s="1" t="s">
        <v>1517</v>
      </c>
      <c r="D39" s="2" t="s">
        <v>1553</v>
      </c>
      <c r="E39" s="2" t="s">
        <v>1555</v>
      </c>
      <c r="F39" s="12" t="s">
        <v>1554</v>
      </c>
      <c r="G39" s="8" t="s">
        <v>1521</v>
      </c>
      <c r="H39" s="7" t="s">
        <v>1525</v>
      </c>
      <c r="I39" s="7" t="s">
        <v>1524</v>
      </c>
      <c r="J39" s="7" t="s">
        <v>1516</v>
      </c>
      <c r="L39" s="8" t="s">
        <v>1521</v>
      </c>
      <c r="M39" s="8" t="s">
        <v>1521</v>
      </c>
      <c r="N39" s="7" t="s">
        <v>1525</v>
      </c>
      <c r="O39" s="7" t="s">
        <v>1525</v>
      </c>
      <c r="P39" s="7" t="s">
        <v>1524</v>
      </c>
      <c r="Q39" s="7" t="s">
        <v>1524</v>
      </c>
      <c r="R39" s="7" t="s">
        <v>1516</v>
      </c>
      <c r="S39" s="7" t="s">
        <v>1516</v>
      </c>
    </row>
    <row r="40" spans="1:19">
      <c r="A40" s="81" t="s">
        <v>0</v>
      </c>
      <c r="B40" s="25">
        <v>1.6</v>
      </c>
      <c r="C40" s="25">
        <f>0.3*B40</f>
        <v>0.48</v>
      </c>
      <c r="D40" s="35">
        <f>C40</f>
        <v>0.48</v>
      </c>
      <c r="E40" s="35">
        <f>2*(B40-C40)</f>
        <v>2.2400000000000002</v>
      </c>
      <c r="F40" s="27">
        <f>0.5*C40</f>
        <v>0.24</v>
      </c>
      <c r="G40" s="37">
        <f>SUM(D40,E40,F40)</f>
        <v>2.96</v>
      </c>
      <c r="H40" s="38">
        <f>0.2*G40</f>
        <v>0.59199999999999997</v>
      </c>
      <c r="I40" s="39">
        <f>0.05*G40</f>
        <v>0.14799999999999999</v>
      </c>
      <c r="J40" s="39">
        <f>0.75*G40</f>
        <v>2.2199999999999998</v>
      </c>
      <c r="L40" s="111">
        <f>D40+E40+(0.75*C40)</f>
        <v>3.08</v>
      </c>
      <c r="M40" s="111">
        <f>D40+E40+(0.2*C40)</f>
        <v>2.8160000000000003</v>
      </c>
      <c r="N40" s="38">
        <f>L40*0.35</f>
        <v>1.0779999999999998</v>
      </c>
      <c r="O40" s="38">
        <f>M40*0.1</f>
        <v>0.28160000000000002</v>
      </c>
      <c r="P40" s="39">
        <f>L40*0.1</f>
        <v>0.30800000000000005</v>
      </c>
      <c r="Q40" s="39">
        <f>M40*0.01</f>
        <v>2.8160000000000004E-2</v>
      </c>
      <c r="R40" s="39">
        <f>L40*0.9</f>
        <v>2.7720000000000002</v>
      </c>
      <c r="S40" s="39">
        <f>M40*0.5</f>
        <v>1.4080000000000001</v>
      </c>
    </row>
    <row r="41" spans="1:19">
      <c r="A41" s="81" t="s">
        <v>1</v>
      </c>
      <c r="B41" s="25">
        <v>1.7</v>
      </c>
      <c r="C41" s="25">
        <f t="shared" ref="C41:C46" si="31">0.3*B41</f>
        <v>0.51</v>
      </c>
      <c r="D41" s="35">
        <f t="shared" ref="D41:D46" si="32">C41</f>
        <v>0.51</v>
      </c>
      <c r="E41" s="35">
        <f t="shared" ref="E41:E46" si="33">2*(B41-C41)</f>
        <v>2.38</v>
      </c>
      <c r="F41" s="27">
        <f t="shared" ref="F41:F45" si="34">0.5*C41</f>
        <v>0.255</v>
      </c>
      <c r="G41" s="37">
        <f t="shared" ref="G41:G45" si="35">SUM(D41,E41,F41)</f>
        <v>3.1449999999999996</v>
      </c>
      <c r="H41" s="38">
        <f t="shared" ref="H41:H45" si="36">0.2*G41</f>
        <v>0.629</v>
      </c>
      <c r="I41" s="39">
        <f t="shared" ref="I41:I45" si="37">0.05*G41</f>
        <v>0.15725</v>
      </c>
      <c r="J41" s="39">
        <f t="shared" ref="J41:J45" si="38">0.75*G41</f>
        <v>2.3587499999999997</v>
      </c>
      <c r="L41" s="111">
        <f t="shared" ref="L41:L46" si="39">D41+E41+(0.75*C41)</f>
        <v>3.2724999999999995</v>
      </c>
      <c r="M41" s="111">
        <f t="shared" ref="M41:M46" si="40">D41+E41+(0.2*C41)</f>
        <v>2.9919999999999995</v>
      </c>
      <c r="N41" s="38">
        <f t="shared" ref="N41:N45" si="41">L41*0.35</f>
        <v>1.1453749999999998</v>
      </c>
      <c r="O41" s="38">
        <f t="shared" ref="O41:O46" si="42">M41*0.1</f>
        <v>0.29919999999999997</v>
      </c>
      <c r="P41" s="39">
        <f t="shared" ref="P41:P46" si="43">L41*0.1</f>
        <v>0.32724999999999999</v>
      </c>
      <c r="Q41" s="39">
        <f t="shared" ref="Q41:Q46" si="44">M41*0.01</f>
        <v>2.9919999999999995E-2</v>
      </c>
      <c r="R41" s="39">
        <f t="shared" ref="R41:R45" si="45">L41*0.9</f>
        <v>2.9452499999999997</v>
      </c>
      <c r="S41" s="39">
        <f t="shared" ref="S41:S45" si="46">M41*0.5</f>
        <v>1.4959999999999998</v>
      </c>
    </row>
    <row r="42" spans="1:19">
      <c r="A42" s="81" t="s">
        <v>4</v>
      </c>
      <c r="B42" s="25">
        <v>1</v>
      </c>
      <c r="C42" s="25">
        <f t="shared" si="31"/>
        <v>0.3</v>
      </c>
      <c r="D42" s="35">
        <f t="shared" si="32"/>
        <v>0.3</v>
      </c>
      <c r="E42" s="35">
        <f t="shared" si="33"/>
        <v>1.4</v>
      </c>
      <c r="F42" s="27">
        <f t="shared" si="34"/>
        <v>0.15</v>
      </c>
      <c r="G42" s="37">
        <f t="shared" si="35"/>
        <v>1.8499999999999999</v>
      </c>
      <c r="H42" s="38">
        <f t="shared" si="36"/>
        <v>0.37</v>
      </c>
      <c r="I42" s="39">
        <f t="shared" si="37"/>
        <v>9.2499999999999999E-2</v>
      </c>
      <c r="J42" s="39">
        <f t="shared" si="38"/>
        <v>1.3875</v>
      </c>
      <c r="L42" s="111">
        <f t="shared" si="39"/>
        <v>1.9249999999999998</v>
      </c>
      <c r="M42" s="111">
        <f t="shared" si="40"/>
        <v>1.76</v>
      </c>
      <c r="N42" s="38">
        <f t="shared" si="41"/>
        <v>0.67374999999999985</v>
      </c>
      <c r="O42" s="38">
        <f t="shared" si="42"/>
        <v>0.17600000000000002</v>
      </c>
      <c r="P42" s="39">
        <f t="shared" si="43"/>
        <v>0.1925</v>
      </c>
      <c r="Q42" s="39">
        <f t="shared" si="44"/>
        <v>1.7600000000000001E-2</v>
      </c>
      <c r="R42" s="39">
        <f t="shared" si="45"/>
        <v>1.7324999999999999</v>
      </c>
      <c r="S42" s="39">
        <f t="shared" si="46"/>
        <v>0.88</v>
      </c>
    </row>
    <row r="43" spans="1:19">
      <c r="A43" s="81" t="s">
        <v>3</v>
      </c>
      <c r="B43" s="25">
        <v>0.8</v>
      </c>
      <c r="C43" s="25">
        <f t="shared" si="31"/>
        <v>0.24</v>
      </c>
      <c r="D43" s="35">
        <f t="shared" si="32"/>
        <v>0.24</v>
      </c>
      <c r="E43" s="35">
        <f t="shared" si="33"/>
        <v>1.1200000000000001</v>
      </c>
      <c r="F43" s="27">
        <f t="shared" si="34"/>
        <v>0.12</v>
      </c>
      <c r="G43" s="37">
        <f t="shared" si="35"/>
        <v>1.48</v>
      </c>
      <c r="H43" s="38">
        <f t="shared" si="36"/>
        <v>0.29599999999999999</v>
      </c>
      <c r="I43" s="39">
        <f t="shared" si="37"/>
        <v>7.3999999999999996E-2</v>
      </c>
      <c r="J43" s="39">
        <f t="shared" si="38"/>
        <v>1.1099999999999999</v>
      </c>
      <c r="L43" s="111">
        <f t="shared" si="39"/>
        <v>1.54</v>
      </c>
      <c r="M43" s="111">
        <f t="shared" si="40"/>
        <v>1.4080000000000001</v>
      </c>
      <c r="N43" s="38">
        <f t="shared" si="41"/>
        <v>0.53899999999999992</v>
      </c>
      <c r="O43" s="38">
        <f t="shared" si="42"/>
        <v>0.14080000000000001</v>
      </c>
      <c r="P43" s="39">
        <f t="shared" si="43"/>
        <v>0.15400000000000003</v>
      </c>
      <c r="Q43" s="39">
        <f t="shared" si="44"/>
        <v>1.4080000000000002E-2</v>
      </c>
      <c r="R43" s="39">
        <f t="shared" si="45"/>
        <v>1.3860000000000001</v>
      </c>
      <c r="S43" s="39">
        <f t="shared" si="46"/>
        <v>0.70400000000000007</v>
      </c>
    </row>
    <row r="44" spans="1:19">
      <c r="A44" s="81" t="s">
        <v>2</v>
      </c>
      <c r="B44" s="25">
        <v>7.0000000000000007E-2</v>
      </c>
      <c r="C44" s="25">
        <f t="shared" si="31"/>
        <v>2.1000000000000001E-2</v>
      </c>
      <c r="D44" s="35">
        <f t="shared" si="32"/>
        <v>2.1000000000000001E-2</v>
      </c>
      <c r="E44" s="35">
        <f t="shared" si="33"/>
        <v>9.8000000000000004E-2</v>
      </c>
      <c r="F44" s="27">
        <f t="shared" si="34"/>
        <v>1.0500000000000001E-2</v>
      </c>
      <c r="G44" s="37">
        <f t="shared" si="35"/>
        <v>0.1295</v>
      </c>
      <c r="H44" s="38">
        <f t="shared" si="36"/>
        <v>2.5900000000000003E-2</v>
      </c>
      <c r="I44" s="39">
        <f t="shared" si="37"/>
        <v>6.4750000000000007E-3</v>
      </c>
      <c r="J44" s="39">
        <f t="shared" si="38"/>
        <v>9.7125000000000003E-2</v>
      </c>
      <c r="L44" s="111">
        <f t="shared" si="39"/>
        <v>0.13475000000000001</v>
      </c>
      <c r="M44" s="111">
        <f t="shared" si="40"/>
        <v>0.1232</v>
      </c>
      <c r="N44" s="38">
        <f t="shared" si="41"/>
        <v>4.7162500000000003E-2</v>
      </c>
      <c r="O44" s="38">
        <f t="shared" si="42"/>
        <v>1.2320000000000001E-2</v>
      </c>
      <c r="P44" s="39">
        <f t="shared" si="43"/>
        <v>1.3475000000000001E-2</v>
      </c>
      <c r="Q44" s="39">
        <f t="shared" si="44"/>
        <v>1.232E-3</v>
      </c>
      <c r="R44" s="39">
        <f t="shared" si="45"/>
        <v>0.12127500000000001</v>
      </c>
      <c r="S44" s="39">
        <f t="shared" si="46"/>
        <v>6.1600000000000002E-2</v>
      </c>
    </row>
    <row r="45" spans="1:19">
      <c r="A45" s="81" t="s">
        <v>5</v>
      </c>
      <c r="B45" s="25">
        <v>0.1</v>
      </c>
      <c r="C45" s="25">
        <f t="shared" si="31"/>
        <v>0.03</v>
      </c>
      <c r="D45" s="35">
        <f t="shared" si="32"/>
        <v>0.03</v>
      </c>
      <c r="E45" s="35">
        <f t="shared" si="33"/>
        <v>0.14000000000000001</v>
      </c>
      <c r="F45" s="27">
        <f t="shared" si="34"/>
        <v>1.4999999999999999E-2</v>
      </c>
      <c r="G45" s="37">
        <f t="shared" si="35"/>
        <v>0.185</v>
      </c>
      <c r="H45" s="38">
        <f t="shared" si="36"/>
        <v>3.6999999999999998E-2</v>
      </c>
      <c r="I45" s="39">
        <f t="shared" si="37"/>
        <v>9.2499999999999995E-3</v>
      </c>
      <c r="J45" s="39">
        <f t="shared" si="38"/>
        <v>0.13874999999999998</v>
      </c>
      <c r="L45" s="111">
        <f t="shared" si="39"/>
        <v>0.1925</v>
      </c>
      <c r="M45" s="111">
        <f t="shared" si="40"/>
        <v>0.17600000000000002</v>
      </c>
      <c r="N45" s="38">
        <f t="shared" si="41"/>
        <v>6.737499999999999E-2</v>
      </c>
      <c r="O45" s="38">
        <f t="shared" si="42"/>
        <v>1.7600000000000001E-2</v>
      </c>
      <c r="P45" s="39">
        <f t="shared" si="43"/>
        <v>1.9250000000000003E-2</v>
      </c>
      <c r="Q45" s="39">
        <f t="shared" si="44"/>
        <v>1.7600000000000003E-3</v>
      </c>
      <c r="R45" s="39">
        <f t="shared" si="45"/>
        <v>0.17325000000000002</v>
      </c>
      <c r="S45" s="39">
        <f t="shared" si="46"/>
        <v>8.8000000000000009E-2</v>
      </c>
    </row>
    <row r="46" spans="1:19" s="6" customFormat="1">
      <c r="A46" s="40" t="s">
        <v>6</v>
      </c>
      <c r="B46" s="56">
        <v>5.3</v>
      </c>
      <c r="C46" s="31">
        <f t="shared" si="31"/>
        <v>1.5899999999999999</v>
      </c>
      <c r="D46" s="57">
        <f t="shared" si="32"/>
        <v>1.5899999999999999</v>
      </c>
      <c r="E46" s="57">
        <f t="shared" si="33"/>
        <v>7.42</v>
      </c>
      <c r="F46" s="58">
        <f>SUM(F40:F45)</f>
        <v>0.79049999999999998</v>
      </c>
      <c r="G46" s="47">
        <f>SUM(D46:F46)</f>
        <v>9.8004999999999995</v>
      </c>
      <c r="H46" s="59">
        <f>G46*0.2</f>
        <v>1.9601</v>
      </c>
      <c r="I46" s="59">
        <f>G46*0.05</f>
        <v>0.49002499999999999</v>
      </c>
      <c r="J46" s="59">
        <f>G46*0.75</f>
        <v>7.3503749999999997</v>
      </c>
      <c r="L46" s="47">
        <f t="shared" si="39"/>
        <v>10.202500000000001</v>
      </c>
      <c r="M46" s="47">
        <f t="shared" si="40"/>
        <v>9.3279999999999994</v>
      </c>
      <c r="N46" s="41">
        <f>L46*0.35</f>
        <v>3.570875</v>
      </c>
      <c r="O46" s="41">
        <f t="shared" si="42"/>
        <v>0.93279999999999996</v>
      </c>
      <c r="P46" s="42">
        <f t="shared" si="43"/>
        <v>1.0202500000000001</v>
      </c>
      <c r="Q46" s="42">
        <f t="shared" si="44"/>
        <v>9.3280000000000002E-2</v>
      </c>
      <c r="R46" s="42">
        <f>L46*0.9</f>
        <v>9.1822500000000016</v>
      </c>
      <c r="S46" s="42">
        <f>M46*0.5</f>
        <v>4.6639999999999997</v>
      </c>
    </row>
    <row r="47" spans="1:19" ht="16.5">
      <c r="A47" s="16"/>
      <c r="B47" s="16"/>
      <c r="C47" s="16"/>
      <c r="D47" s="129" t="s">
        <v>1580</v>
      </c>
      <c r="E47" s="130"/>
      <c r="F47" s="127" t="s">
        <v>1603</v>
      </c>
      <c r="G47" s="16"/>
      <c r="H47" s="45" t="s">
        <v>1606</v>
      </c>
      <c r="I47" s="45" t="s">
        <v>1573</v>
      </c>
      <c r="J47" s="45" t="s">
        <v>1605</v>
      </c>
      <c r="L47" s="133" t="s">
        <v>1570</v>
      </c>
      <c r="M47" s="133" t="s">
        <v>1569</v>
      </c>
      <c r="N47" s="107" t="s">
        <v>1574</v>
      </c>
      <c r="O47" s="95" t="s">
        <v>1575</v>
      </c>
      <c r="P47" s="95" t="s">
        <v>1576</v>
      </c>
      <c r="Q47" s="95" t="s">
        <v>1572</v>
      </c>
      <c r="R47" s="95" t="s">
        <v>1577</v>
      </c>
      <c r="S47" s="95" t="s">
        <v>1638</v>
      </c>
    </row>
    <row r="48" spans="1:19">
      <c r="A48" s="16"/>
      <c r="B48" s="16"/>
      <c r="C48" s="16"/>
      <c r="D48" s="131"/>
      <c r="E48" s="132"/>
      <c r="F48" s="128"/>
      <c r="G48" s="16"/>
      <c r="H48" s="126" t="s">
        <v>1538</v>
      </c>
      <c r="I48" s="126"/>
      <c r="J48" s="126"/>
      <c r="L48" s="133"/>
      <c r="M48" s="133"/>
      <c r="N48" s="125" t="s">
        <v>1571</v>
      </c>
      <c r="O48" s="126"/>
      <c r="P48" s="126"/>
      <c r="Q48" s="126"/>
      <c r="R48" s="126"/>
      <c r="S48" s="126"/>
    </row>
    <row r="49" spans="8:17">
      <c r="L49" s="133"/>
      <c r="M49" s="133"/>
    </row>
    <row r="50" spans="8:17">
      <c r="L50" s="15"/>
      <c r="M50" s="15"/>
    </row>
    <row r="51" spans="8:17">
      <c r="L51" s="15"/>
      <c r="M51" s="15"/>
    </row>
    <row r="52" spans="8:17">
      <c r="L52" s="15"/>
      <c r="M52" s="15"/>
    </row>
    <row r="53" spans="8:17">
      <c r="L53" s="15"/>
      <c r="M53" s="15"/>
    </row>
    <row r="54" spans="8:17">
      <c r="H54" s="134" t="s">
        <v>1602</v>
      </c>
      <c r="I54" s="134"/>
      <c r="J54" s="134"/>
      <c r="L54"/>
      <c r="M54"/>
    </row>
    <row r="55" spans="8:17" ht="74.5">
      <c r="H55" s="36" t="s">
        <v>1508</v>
      </c>
      <c r="I55" s="1" t="s">
        <v>1513</v>
      </c>
      <c r="J55" s="1" t="s">
        <v>1517</v>
      </c>
      <c r="K55" s="2" t="s">
        <v>1518</v>
      </c>
      <c r="L55" s="2" t="s">
        <v>1519</v>
      </c>
      <c r="M55" s="12" t="s">
        <v>1520</v>
      </c>
      <c r="N55" s="8" t="s">
        <v>1521</v>
      </c>
      <c r="O55" s="7" t="s">
        <v>1525</v>
      </c>
      <c r="P55" s="7" t="s">
        <v>1524</v>
      </c>
      <c r="Q55" s="7" t="s">
        <v>1516</v>
      </c>
    </row>
    <row r="56" spans="8:17">
      <c r="H56" s="81" t="s">
        <v>0</v>
      </c>
      <c r="I56" s="25">
        <v>1.6</v>
      </c>
      <c r="J56" s="25" t="s">
        <v>1586</v>
      </c>
      <c r="K56" s="35" t="s">
        <v>1586</v>
      </c>
      <c r="L56" s="26" t="s">
        <v>1588</v>
      </c>
      <c r="M56" s="30" t="s">
        <v>1595</v>
      </c>
      <c r="N56" s="28" t="s">
        <v>1624</v>
      </c>
      <c r="O56" s="39" t="s">
        <v>1631</v>
      </c>
      <c r="P56" s="39" t="s">
        <v>1531</v>
      </c>
      <c r="Q56" s="39" t="s">
        <v>1641</v>
      </c>
    </row>
    <row r="57" spans="8:17">
      <c r="H57" s="81" t="s">
        <v>1522</v>
      </c>
      <c r="I57" s="25">
        <v>1.7</v>
      </c>
      <c r="J57" s="25" t="s">
        <v>1587</v>
      </c>
      <c r="K57" s="35" t="s">
        <v>1587</v>
      </c>
      <c r="L57" s="29" t="s">
        <v>1589</v>
      </c>
      <c r="M57" s="30" t="s">
        <v>1596</v>
      </c>
      <c r="N57" s="28" t="s">
        <v>1625</v>
      </c>
      <c r="O57" s="38" t="s">
        <v>1536</v>
      </c>
      <c r="P57" s="39" t="s">
        <v>1531</v>
      </c>
      <c r="Q57" s="38" t="s">
        <v>1642</v>
      </c>
    </row>
    <row r="58" spans="8:17">
      <c r="H58" s="81" t="s">
        <v>4</v>
      </c>
      <c r="I58" s="25">
        <v>1</v>
      </c>
      <c r="J58" s="25" t="s">
        <v>1583</v>
      </c>
      <c r="K58" s="35" t="s">
        <v>1583</v>
      </c>
      <c r="L58" s="29" t="s">
        <v>1590</v>
      </c>
      <c r="M58" s="30" t="s">
        <v>1597</v>
      </c>
      <c r="N58" s="28" t="s">
        <v>1626</v>
      </c>
      <c r="O58" s="38" t="s">
        <v>1630</v>
      </c>
      <c r="P58" s="39" t="s">
        <v>1534</v>
      </c>
      <c r="Q58" s="38" t="s">
        <v>1643</v>
      </c>
    </row>
    <row r="59" spans="8:17">
      <c r="H59" s="81" t="s">
        <v>3</v>
      </c>
      <c r="I59" s="25">
        <v>0.8</v>
      </c>
      <c r="J59" s="25" t="s">
        <v>1532</v>
      </c>
      <c r="K59" s="35" t="s">
        <v>1532</v>
      </c>
      <c r="L59" s="29" t="s">
        <v>1591</v>
      </c>
      <c r="M59" s="30" t="s">
        <v>1598</v>
      </c>
      <c r="N59" s="28" t="s">
        <v>1627</v>
      </c>
      <c r="O59" s="38" t="s">
        <v>1528</v>
      </c>
      <c r="P59" s="39" t="s">
        <v>1534</v>
      </c>
      <c r="Q59" s="38" t="s">
        <v>1644</v>
      </c>
    </row>
    <row r="60" spans="8:17">
      <c r="H60" s="81" t="s">
        <v>2</v>
      </c>
      <c r="I60" s="25">
        <v>7.0000000000000007E-2</v>
      </c>
      <c r="J60" s="25" t="s">
        <v>1533</v>
      </c>
      <c r="K60" s="35" t="s">
        <v>1533</v>
      </c>
      <c r="L60" s="29" t="s">
        <v>1592</v>
      </c>
      <c r="M60" s="109" t="s">
        <v>1599</v>
      </c>
      <c r="N60" s="28" t="s">
        <v>1628</v>
      </c>
      <c r="O60" s="38" t="s">
        <v>1530</v>
      </c>
      <c r="P60" s="39" t="s">
        <v>1639</v>
      </c>
      <c r="Q60" s="38" t="s">
        <v>1645</v>
      </c>
    </row>
    <row r="61" spans="8:17">
      <c r="H61" s="81" t="s">
        <v>5</v>
      </c>
      <c r="I61" s="25">
        <v>0.1</v>
      </c>
      <c r="J61" s="25" t="s">
        <v>1584</v>
      </c>
      <c r="K61" s="35" t="s">
        <v>1584</v>
      </c>
      <c r="L61" s="29" t="s">
        <v>1593</v>
      </c>
      <c r="M61" s="30" t="s">
        <v>1537</v>
      </c>
      <c r="N61" s="28" t="s">
        <v>1529</v>
      </c>
      <c r="O61" s="38" t="s">
        <v>1632</v>
      </c>
      <c r="P61" s="39" t="s">
        <v>1535</v>
      </c>
      <c r="Q61" s="38" t="s">
        <v>1646</v>
      </c>
    </row>
    <row r="62" spans="8:17" ht="15" thickBot="1">
      <c r="H62" s="40" t="s">
        <v>6</v>
      </c>
      <c r="I62" s="56">
        <f>SUM(I56:I61)</f>
        <v>5.27</v>
      </c>
      <c r="J62" s="31" t="s">
        <v>1585</v>
      </c>
      <c r="K62" s="108" t="s">
        <v>1585</v>
      </c>
      <c r="L62" s="32" t="s">
        <v>1594</v>
      </c>
      <c r="M62" s="43" t="s">
        <v>1600</v>
      </c>
      <c r="N62" s="33" t="s">
        <v>1629</v>
      </c>
      <c r="O62" s="41" t="s">
        <v>1633</v>
      </c>
      <c r="P62" s="42" t="s">
        <v>1640</v>
      </c>
      <c r="Q62" s="44" t="s">
        <v>1650</v>
      </c>
    </row>
    <row r="63" spans="8:17" ht="16.5" customHeight="1" thickBot="1">
      <c r="H63" s="16"/>
      <c r="I63" s="16"/>
      <c r="J63" s="16"/>
      <c r="K63" s="129" t="s">
        <v>1579</v>
      </c>
      <c r="L63" s="130"/>
      <c r="M63" s="127" t="s">
        <v>1601</v>
      </c>
      <c r="N63" s="16"/>
      <c r="O63" s="118" t="s">
        <v>1634</v>
      </c>
      <c r="P63" s="121" t="s">
        <v>1635</v>
      </c>
      <c r="Q63" s="121" t="s">
        <v>1636</v>
      </c>
    </row>
    <row r="64" spans="8:17" ht="14.5" customHeight="1" thickBot="1">
      <c r="H64" s="16"/>
      <c r="I64" s="16"/>
      <c r="J64" s="16"/>
      <c r="K64" s="131"/>
      <c r="L64" s="132"/>
      <c r="M64" s="128"/>
      <c r="N64" s="16"/>
      <c r="O64" s="122" t="s">
        <v>1637</v>
      </c>
      <c r="P64" s="123"/>
      <c r="Q64" s="124"/>
    </row>
    <row r="67" spans="3:8">
      <c r="C67" s="104"/>
      <c r="D67" s="10"/>
      <c r="G67" s="10"/>
      <c r="H67" s="10"/>
    </row>
    <row r="68" spans="3:8">
      <c r="C68" s="104"/>
      <c r="D68" s="10"/>
      <c r="F68" s="104"/>
      <c r="G68" s="10"/>
      <c r="H68" s="10"/>
    </row>
    <row r="69" spans="3:8">
      <c r="C69" s="104"/>
      <c r="D69" s="10"/>
      <c r="F69" s="104"/>
      <c r="G69" s="10"/>
      <c r="H69" s="10"/>
    </row>
    <row r="70" spans="3:8">
      <c r="C70" s="104"/>
      <c r="D70" s="10"/>
      <c r="F70" s="104"/>
      <c r="G70" s="10"/>
      <c r="H70" s="10"/>
    </row>
    <row r="71" spans="3:8">
      <c r="C71" s="104"/>
      <c r="D71" s="10"/>
      <c r="F71" s="104"/>
      <c r="G71" s="103"/>
      <c r="H71" s="10"/>
    </row>
    <row r="72" spans="3:8">
      <c r="C72" s="104"/>
      <c r="D72" s="10"/>
      <c r="F72" s="10"/>
      <c r="G72" s="103"/>
      <c r="H72" s="10"/>
    </row>
    <row r="73" spans="3:8">
      <c r="C73" s="104"/>
      <c r="D73" s="10"/>
      <c r="F73" s="104"/>
      <c r="G73" s="10"/>
      <c r="H73" s="10"/>
    </row>
    <row r="74" spans="3:8">
      <c r="F74" s="104"/>
      <c r="G74" s="104"/>
    </row>
    <row r="87" ht="17.5" customHeight="1"/>
    <row r="90" ht="17.5" customHeight="1"/>
  </sheetData>
  <mergeCells count="36">
    <mergeCell ref="A14:D14"/>
    <mergeCell ref="A15:D15"/>
    <mergeCell ref="A16:D16"/>
    <mergeCell ref="A2:A3"/>
    <mergeCell ref="H54:J54"/>
    <mergeCell ref="L21:M21"/>
    <mergeCell ref="L1:M1"/>
    <mergeCell ref="L37:M37"/>
    <mergeCell ref="D11:E12"/>
    <mergeCell ref="D31:E32"/>
    <mergeCell ref="D47:E48"/>
    <mergeCell ref="A17:D17"/>
    <mergeCell ref="A18:D18"/>
    <mergeCell ref="L47:L49"/>
    <mergeCell ref="M47:M49"/>
    <mergeCell ref="A38:C38"/>
    <mergeCell ref="A1:C1"/>
    <mergeCell ref="A22:C22"/>
    <mergeCell ref="B2:C2"/>
    <mergeCell ref="D2:J2"/>
    <mergeCell ref="F47:F48"/>
    <mergeCell ref="H48:J48"/>
    <mergeCell ref="F11:F12"/>
    <mergeCell ref="H12:J12"/>
    <mergeCell ref="F31:F32"/>
    <mergeCell ref="H32:J32"/>
    <mergeCell ref="O64:Q64"/>
    <mergeCell ref="N48:S48"/>
    <mergeCell ref="M63:M64"/>
    <mergeCell ref="K63:L64"/>
    <mergeCell ref="N12:S12"/>
    <mergeCell ref="L31:L33"/>
    <mergeCell ref="M31:M33"/>
    <mergeCell ref="N32:S32"/>
    <mergeCell ref="L11:L13"/>
    <mergeCell ref="M11: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98429-3ED1-4A5B-BA3F-7FD317283CE1}">
  <dimension ref="A1:Z742"/>
  <sheetViews>
    <sheetView topLeftCell="D28" zoomScale="39" zoomScaleNormal="112" workbookViewId="0">
      <selection activeCell="E11" sqref="E11"/>
    </sheetView>
  </sheetViews>
  <sheetFormatPr defaultColWidth="12.453125" defaultRowHeight="15.5"/>
  <cols>
    <col min="1" max="1" width="6" style="16" bestFit="1" customWidth="1"/>
    <col min="2" max="2" width="20.453125" style="16" bestFit="1" customWidth="1"/>
    <col min="3" max="3" width="38.7265625" style="16" bestFit="1" customWidth="1"/>
    <col min="4" max="4" width="29.26953125" style="16" bestFit="1" customWidth="1"/>
    <col min="5" max="5" width="103.26953125" style="16" bestFit="1" customWidth="1"/>
    <col min="6" max="6" width="19.54296875" style="16" bestFit="1" customWidth="1"/>
    <col min="7" max="7" width="15.453125" style="16" bestFit="1" customWidth="1"/>
    <col min="8" max="8" width="16.54296875" style="16" bestFit="1" customWidth="1"/>
    <col min="9" max="9" width="16.453125" style="16" bestFit="1" customWidth="1"/>
    <col min="10" max="10" width="23.26953125" style="16" bestFit="1" customWidth="1"/>
    <col min="11" max="11" width="40" style="16" bestFit="1" customWidth="1"/>
    <col min="12" max="12" width="18.26953125" style="16" bestFit="1" customWidth="1"/>
    <col min="13" max="13" width="10.81640625" style="16" bestFit="1" customWidth="1"/>
    <col min="14" max="14" width="19.453125" style="16" bestFit="1" customWidth="1"/>
    <col min="15" max="15" width="21.26953125" style="16" bestFit="1" customWidth="1"/>
    <col min="16" max="16" width="17.453125" style="16" bestFit="1" customWidth="1"/>
    <col min="17" max="17" width="24.453125" style="16" customWidth="1"/>
    <col min="18" max="18" width="22.7265625" style="16" customWidth="1"/>
    <col min="19" max="19" width="24.453125" style="24" customWidth="1"/>
    <col min="20" max="22" width="22.7265625" style="24" customWidth="1"/>
    <col min="23" max="23" width="22.7265625" style="77" customWidth="1"/>
    <col min="24" max="24" width="22.7265625" style="24" customWidth="1"/>
    <col min="25" max="25" width="22.7265625" style="16" customWidth="1"/>
    <col min="26" max="26" width="292.453125" style="18" bestFit="1" customWidth="1"/>
    <col min="27" max="16384" width="12.453125" style="16"/>
  </cols>
  <sheetData>
    <row r="1" spans="1:26" s="20" customFormat="1" ht="18">
      <c r="A1" s="20" t="s">
        <v>800</v>
      </c>
      <c r="B1" s="20" t="s">
        <v>801</v>
      </c>
      <c r="C1" s="20" t="s">
        <v>802</v>
      </c>
      <c r="D1" s="20" t="s">
        <v>803</v>
      </c>
      <c r="E1" s="20" t="s">
        <v>804</v>
      </c>
      <c r="F1" s="20" t="s">
        <v>805</v>
      </c>
      <c r="G1" s="20" t="s">
        <v>16</v>
      </c>
      <c r="H1" s="20" t="s">
        <v>17</v>
      </c>
      <c r="I1" s="20" t="s">
        <v>13</v>
      </c>
      <c r="J1" s="20" t="s">
        <v>14</v>
      </c>
      <c r="K1" s="20" t="s">
        <v>15</v>
      </c>
      <c r="L1" s="20" t="s">
        <v>806</v>
      </c>
      <c r="M1" s="20" t="s">
        <v>807</v>
      </c>
      <c r="N1" s="20" t="s">
        <v>19</v>
      </c>
      <c r="O1" s="21" t="s">
        <v>20</v>
      </c>
      <c r="P1" s="20" t="s">
        <v>18</v>
      </c>
      <c r="Q1" s="21" t="s">
        <v>21</v>
      </c>
      <c r="R1" s="21" t="s">
        <v>22</v>
      </c>
      <c r="S1" s="22" t="s">
        <v>808</v>
      </c>
      <c r="T1" s="22" t="s">
        <v>23</v>
      </c>
      <c r="U1" s="22" t="s">
        <v>24</v>
      </c>
      <c r="V1" s="22" t="s">
        <v>25</v>
      </c>
      <c r="W1" s="79" t="s">
        <v>1526</v>
      </c>
      <c r="X1" s="22" t="s">
        <v>809</v>
      </c>
      <c r="Y1" s="21" t="s">
        <v>810</v>
      </c>
      <c r="Z1" s="23" t="s">
        <v>26</v>
      </c>
    </row>
    <row r="2" spans="1:26" s="87" customFormat="1" ht="15" customHeight="1">
      <c r="A2" s="83">
        <v>326</v>
      </c>
      <c r="B2" s="84" t="s">
        <v>1454</v>
      </c>
      <c r="C2" s="83" t="s">
        <v>1455</v>
      </c>
      <c r="D2" s="83" t="s">
        <v>1456</v>
      </c>
      <c r="E2" s="85" t="s">
        <v>1455</v>
      </c>
      <c r="F2" s="83" t="s">
        <v>1457</v>
      </c>
      <c r="G2" s="84">
        <v>40.715586999999999</v>
      </c>
      <c r="H2" s="84">
        <v>29.113882</v>
      </c>
      <c r="I2" s="83" t="s">
        <v>27</v>
      </c>
      <c r="J2" s="84" t="s">
        <v>87</v>
      </c>
      <c r="K2" s="83" t="s">
        <v>352</v>
      </c>
      <c r="L2" s="83" t="s">
        <v>813</v>
      </c>
      <c r="M2" s="83">
        <v>1239</v>
      </c>
      <c r="N2" s="83">
        <v>0.19</v>
      </c>
      <c r="O2" s="83"/>
      <c r="P2" s="86">
        <v>1.0999999999999999E-2</v>
      </c>
      <c r="Q2" s="83"/>
      <c r="R2" s="83"/>
      <c r="S2" s="83">
        <f t="shared" ref="S2:S65" si="0">0.714*Q2</f>
        <v>0</v>
      </c>
      <c r="T2" s="83">
        <f t="shared" ref="T2:T65" si="1">S2</f>
        <v>0</v>
      </c>
      <c r="U2" s="83">
        <f t="shared" ref="U2:U65" si="2" xml:space="preserve"> (Q2-S2)*2</f>
        <v>0</v>
      </c>
      <c r="V2" s="83"/>
      <c r="X2" s="83">
        <f t="shared" ref="X2:X65" si="3">0.175*S2</f>
        <v>0</v>
      </c>
      <c r="Y2" s="87">
        <f t="shared" ref="Y2:Y65" si="4">SUM(T2:X2)</f>
        <v>0</v>
      </c>
      <c r="Z2" s="88" t="s">
        <v>359</v>
      </c>
    </row>
    <row r="3" spans="1:26">
      <c r="A3" s="16">
        <v>310</v>
      </c>
      <c r="B3" s="16" t="s">
        <v>819</v>
      </c>
      <c r="C3" s="16" t="s">
        <v>820</v>
      </c>
      <c r="D3" s="16" t="s">
        <v>821</v>
      </c>
      <c r="E3" s="16" t="s">
        <v>822</v>
      </c>
      <c r="F3" s="16" t="s">
        <v>817</v>
      </c>
      <c r="G3" s="17">
        <v>44.282833333299898</v>
      </c>
      <c r="H3" s="17">
        <v>34.9768333333</v>
      </c>
      <c r="I3" s="16" t="s">
        <v>27</v>
      </c>
      <c r="J3" s="16" t="s">
        <v>104</v>
      </c>
      <c r="K3" s="16" t="s">
        <v>482</v>
      </c>
      <c r="L3" s="16" t="s">
        <v>813</v>
      </c>
      <c r="M3" s="16">
        <v>2089</v>
      </c>
      <c r="P3" s="46">
        <v>3.5000000000000003E-2</v>
      </c>
      <c r="Q3" s="16">
        <v>15.926</v>
      </c>
      <c r="R3" s="16">
        <v>8.9710000000000001</v>
      </c>
      <c r="S3" s="24">
        <f t="shared" si="0"/>
        <v>11.371164</v>
      </c>
      <c r="T3" s="24">
        <f t="shared" si="1"/>
        <v>11.371164</v>
      </c>
      <c r="U3" s="24">
        <f t="shared" si="2"/>
        <v>9.1096719999999998</v>
      </c>
      <c r="V3" s="24">
        <f t="shared" ref="V3:V34" si="5">SUM(T3:U3)</f>
        <v>20.480836</v>
      </c>
      <c r="W3" s="77">
        <f t="shared" ref="W3:W34" si="6">V3/Q3</f>
        <v>1.286</v>
      </c>
      <c r="X3" s="24">
        <f t="shared" si="3"/>
        <v>1.9899536999999998</v>
      </c>
      <c r="Y3" s="16">
        <f t="shared" si="4"/>
        <v>44.237625700000002</v>
      </c>
      <c r="Z3" s="18" t="s">
        <v>224</v>
      </c>
    </row>
    <row r="4" spans="1:26" ht="15" customHeight="1">
      <c r="A4" s="16">
        <v>24</v>
      </c>
      <c r="B4" s="16" t="s">
        <v>811</v>
      </c>
      <c r="F4" s="16" t="s">
        <v>812</v>
      </c>
      <c r="G4" s="17">
        <v>41.266666666699898</v>
      </c>
      <c r="H4" s="17">
        <v>-72.902500000000003</v>
      </c>
      <c r="I4" s="16" t="s">
        <v>27</v>
      </c>
      <c r="K4" s="16" t="s">
        <v>36</v>
      </c>
      <c r="L4" s="16" t="s">
        <v>813</v>
      </c>
      <c r="M4" s="16">
        <v>10</v>
      </c>
      <c r="N4" s="16">
        <v>5</v>
      </c>
      <c r="O4" s="16">
        <v>34.312499999999993</v>
      </c>
      <c r="P4" s="46">
        <v>0.04</v>
      </c>
      <c r="Q4" s="16">
        <v>16.158999999999999</v>
      </c>
      <c r="S4" s="24">
        <f t="shared" si="0"/>
        <v>11.537525999999998</v>
      </c>
      <c r="T4" s="24">
        <f t="shared" si="1"/>
        <v>11.537525999999998</v>
      </c>
      <c r="U4" s="24">
        <f t="shared" si="2"/>
        <v>9.2429480000000019</v>
      </c>
      <c r="V4" s="24">
        <f t="shared" si="5"/>
        <v>20.780473999999998</v>
      </c>
      <c r="W4" s="77">
        <f t="shared" si="6"/>
        <v>1.286</v>
      </c>
      <c r="X4" s="24">
        <f t="shared" si="3"/>
        <v>2.0190670499999994</v>
      </c>
      <c r="Y4" s="16">
        <f t="shared" si="4"/>
        <v>44.866015049999994</v>
      </c>
      <c r="Z4" s="18" t="s">
        <v>52</v>
      </c>
    </row>
    <row r="5" spans="1:26" ht="15" customHeight="1">
      <c r="A5" s="16">
        <v>82</v>
      </c>
      <c r="B5" s="16" t="s">
        <v>814</v>
      </c>
      <c r="C5" s="16" t="s">
        <v>815</v>
      </c>
      <c r="D5" s="16" t="s">
        <v>816</v>
      </c>
      <c r="F5" s="16" t="s">
        <v>817</v>
      </c>
      <c r="G5" s="17">
        <v>-22.864999999999899</v>
      </c>
      <c r="H5" s="17">
        <v>14.481666666700001</v>
      </c>
      <c r="I5" s="16" t="s">
        <v>68</v>
      </c>
      <c r="J5" s="16" t="s">
        <v>69</v>
      </c>
      <c r="L5" s="16" t="s">
        <v>818</v>
      </c>
      <c r="M5" s="16">
        <v>25</v>
      </c>
      <c r="P5" s="46">
        <v>0.05</v>
      </c>
      <c r="Q5" s="16">
        <v>16.105</v>
      </c>
      <c r="S5" s="24">
        <f t="shared" si="0"/>
        <v>11.49897</v>
      </c>
      <c r="T5" s="24">
        <f t="shared" si="1"/>
        <v>11.49897</v>
      </c>
      <c r="U5" s="24">
        <f t="shared" si="2"/>
        <v>9.212060000000001</v>
      </c>
      <c r="V5" s="24">
        <f t="shared" si="5"/>
        <v>20.711030000000001</v>
      </c>
      <c r="W5" s="77">
        <f t="shared" si="6"/>
        <v>1.286</v>
      </c>
      <c r="X5" s="24">
        <f t="shared" si="3"/>
        <v>2.0123197500000001</v>
      </c>
      <c r="Y5" s="16">
        <f t="shared" si="4"/>
        <v>44.720379750000006</v>
      </c>
      <c r="Z5" s="18" t="s">
        <v>70</v>
      </c>
    </row>
    <row r="6" spans="1:26" ht="15" customHeight="1">
      <c r="A6" s="16">
        <v>309</v>
      </c>
      <c r="B6" s="16" t="s">
        <v>823</v>
      </c>
      <c r="C6" s="16" t="s">
        <v>820</v>
      </c>
      <c r="D6" s="16" t="s">
        <v>821</v>
      </c>
      <c r="E6" s="16" t="s">
        <v>822</v>
      </c>
      <c r="F6" s="16" t="s">
        <v>817</v>
      </c>
      <c r="G6" s="17">
        <v>44.281333333299898</v>
      </c>
      <c r="H6" s="17">
        <v>34.980166666700001</v>
      </c>
      <c r="I6" s="16" t="s">
        <v>27</v>
      </c>
      <c r="J6" s="16" t="s">
        <v>104</v>
      </c>
      <c r="K6" s="16" t="s">
        <v>482</v>
      </c>
      <c r="L6" s="16" t="s">
        <v>813</v>
      </c>
      <c r="M6" s="16">
        <v>2085</v>
      </c>
      <c r="P6" s="46">
        <v>0.05</v>
      </c>
      <c r="Q6" s="16">
        <v>11.916</v>
      </c>
      <c r="S6" s="24">
        <f t="shared" si="0"/>
        <v>8.5080240000000007</v>
      </c>
      <c r="T6" s="24">
        <f t="shared" si="1"/>
        <v>8.5080240000000007</v>
      </c>
      <c r="U6" s="24">
        <f t="shared" si="2"/>
        <v>6.8159519999999993</v>
      </c>
      <c r="V6" s="24">
        <f t="shared" si="5"/>
        <v>15.323976</v>
      </c>
      <c r="W6" s="77">
        <f t="shared" si="6"/>
        <v>1.286</v>
      </c>
      <c r="X6" s="24">
        <f t="shared" si="3"/>
        <v>1.4889042000000001</v>
      </c>
      <c r="Y6" s="16">
        <f t="shared" si="4"/>
        <v>33.422856199999998</v>
      </c>
      <c r="Z6" s="18" t="s">
        <v>224</v>
      </c>
    </row>
    <row r="7" spans="1:26" ht="15" customHeight="1">
      <c r="A7" s="16">
        <v>271</v>
      </c>
      <c r="B7" s="16" t="s">
        <v>824</v>
      </c>
      <c r="C7" s="16" t="s">
        <v>825</v>
      </c>
      <c r="D7" s="16" t="s">
        <v>826</v>
      </c>
      <c r="F7" s="16" t="s">
        <v>817</v>
      </c>
      <c r="G7" s="17">
        <v>8.9223333333300001</v>
      </c>
      <c r="H7" s="17">
        <v>-84.303833333300005</v>
      </c>
      <c r="I7" s="16" t="s">
        <v>31</v>
      </c>
      <c r="J7" s="16" t="s">
        <v>264</v>
      </c>
      <c r="K7" s="16" t="s">
        <v>297</v>
      </c>
      <c r="L7" s="16" t="s">
        <v>818</v>
      </c>
      <c r="M7" s="16">
        <v>1005</v>
      </c>
      <c r="P7" s="46">
        <v>0.05</v>
      </c>
      <c r="Q7" s="16">
        <v>10.771000000000001</v>
      </c>
      <c r="R7" s="16">
        <v>13.074</v>
      </c>
      <c r="S7" s="24">
        <f t="shared" si="0"/>
        <v>7.6904940000000002</v>
      </c>
      <c r="T7" s="24">
        <f t="shared" si="1"/>
        <v>7.6904940000000002</v>
      </c>
      <c r="U7" s="24">
        <f t="shared" si="2"/>
        <v>6.1610120000000013</v>
      </c>
      <c r="V7" s="24">
        <f t="shared" si="5"/>
        <v>13.851506000000001</v>
      </c>
      <c r="W7" s="77">
        <f t="shared" si="6"/>
        <v>1.286</v>
      </c>
      <c r="X7" s="24">
        <f t="shared" si="3"/>
        <v>1.34583645</v>
      </c>
      <c r="Y7" s="16">
        <f t="shared" si="4"/>
        <v>30.334848450000003</v>
      </c>
      <c r="Z7" s="18" t="s">
        <v>300</v>
      </c>
    </row>
    <row r="8" spans="1:26" ht="15" customHeight="1">
      <c r="A8" s="16">
        <v>157</v>
      </c>
      <c r="B8" s="16" t="s">
        <v>843</v>
      </c>
      <c r="C8" s="16" t="s">
        <v>844</v>
      </c>
      <c r="D8" s="16" t="s">
        <v>845</v>
      </c>
      <c r="F8" s="16" t="s">
        <v>846</v>
      </c>
      <c r="G8" s="17">
        <v>62.586166666700002</v>
      </c>
      <c r="H8" s="17">
        <v>19.968833333300001</v>
      </c>
      <c r="I8" s="16" t="s">
        <v>27</v>
      </c>
      <c r="J8" s="16" t="s">
        <v>55</v>
      </c>
      <c r="K8" s="16" t="s">
        <v>121</v>
      </c>
      <c r="L8" s="16" t="s">
        <v>818</v>
      </c>
      <c r="M8" s="16">
        <v>214</v>
      </c>
      <c r="N8" s="16">
        <v>1.5</v>
      </c>
      <c r="O8" s="16">
        <v>7.8320601273995543</v>
      </c>
      <c r="P8" s="46">
        <v>7.0000000000000007E-2</v>
      </c>
      <c r="Q8" s="16">
        <v>2.5390000000000001</v>
      </c>
      <c r="R8" s="16">
        <v>2.4249999999999998</v>
      </c>
      <c r="S8" s="24">
        <f t="shared" si="0"/>
        <v>1.812846</v>
      </c>
      <c r="T8" s="24">
        <f t="shared" si="1"/>
        <v>1.812846</v>
      </c>
      <c r="U8" s="24">
        <f t="shared" si="2"/>
        <v>1.4523080000000004</v>
      </c>
      <c r="V8" s="24">
        <f t="shared" si="5"/>
        <v>3.2651540000000003</v>
      </c>
      <c r="W8" s="77">
        <f t="shared" si="6"/>
        <v>1.286</v>
      </c>
      <c r="X8" s="24">
        <f t="shared" si="3"/>
        <v>0.31724804999999995</v>
      </c>
      <c r="Y8" s="16">
        <f t="shared" si="4"/>
        <v>8.133556050000001</v>
      </c>
      <c r="Z8" s="18" t="s">
        <v>129</v>
      </c>
    </row>
    <row r="9" spans="1:26" ht="15" customHeight="1">
      <c r="A9" s="16">
        <v>110</v>
      </c>
      <c r="B9" s="16" t="s">
        <v>827</v>
      </c>
      <c r="C9" s="16" t="s">
        <v>828</v>
      </c>
      <c r="D9" s="16" t="s">
        <v>816</v>
      </c>
      <c r="E9" s="16" t="s">
        <v>829</v>
      </c>
      <c r="F9" s="16" t="s">
        <v>830</v>
      </c>
      <c r="G9" s="17">
        <v>44.772666666699898</v>
      </c>
      <c r="H9" s="17">
        <v>31.969000000000001</v>
      </c>
      <c r="I9" s="16" t="s">
        <v>27</v>
      </c>
      <c r="J9" s="16" t="s">
        <v>104</v>
      </c>
      <c r="K9" s="16" t="s">
        <v>123</v>
      </c>
      <c r="L9" s="16" t="s">
        <v>818</v>
      </c>
      <c r="M9" s="16">
        <v>332</v>
      </c>
      <c r="P9" s="46">
        <v>0.08</v>
      </c>
      <c r="Q9" s="16">
        <v>8.5399999999999991</v>
      </c>
      <c r="S9" s="24">
        <f t="shared" si="0"/>
        <v>6.0975599999999988</v>
      </c>
      <c r="T9" s="24">
        <f t="shared" si="1"/>
        <v>6.0975599999999988</v>
      </c>
      <c r="U9" s="24">
        <f t="shared" si="2"/>
        <v>4.8848800000000008</v>
      </c>
      <c r="V9" s="24">
        <f t="shared" si="5"/>
        <v>10.98244</v>
      </c>
      <c r="W9" s="77">
        <f t="shared" si="6"/>
        <v>1.2860000000000003</v>
      </c>
      <c r="X9" s="24">
        <f t="shared" si="3"/>
        <v>1.0670729999999997</v>
      </c>
      <c r="Y9" s="16">
        <f t="shared" si="4"/>
        <v>24.317953000000003</v>
      </c>
      <c r="Z9" s="18" t="s">
        <v>124</v>
      </c>
    </row>
    <row r="10" spans="1:26" ht="15" customHeight="1">
      <c r="A10" s="16">
        <v>20</v>
      </c>
      <c r="B10" s="16" t="s">
        <v>831</v>
      </c>
      <c r="F10" s="16" t="s">
        <v>832</v>
      </c>
      <c r="G10" s="17">
        <v>48.6</v>
      </c>
      <c r="H10" s="17">
        <v>-123.5</v>
      </c>
      <c r="I10" s="16" t="s">
        <v>31</v>
      </c>
      <c r="K10" s="16" t="s">
        <v>133</v>
      </c>
      <c r="L10" s="16" t="s">
        <v>813</v>
      </c>
      <c r="M10" s="16">
        <v>225</v>
      </c>
      <c r="N10" s="16">
        <v>1</v>
      </c>
      <c r="P10" s="46">
        <v>0.1</v>
      </c>
      <c r="Q10" s="16">
        <v>7.1660000000000004</v>
      </c>
      <c r="R10" s="16">
        <v>3.524</v>
      </c>
      <c r="S10" s="24">
        <f t="shared" si="0"/>
        <v>5.1165240000000001</v>
      </c>
      <c r="T10" s="24">
        <f t="shared" si="1"/>
        <v>5.1165240000000001</v>
      </c>
      <c r="U10" s="24">
        <f t="shared" si="2"/>
        <v>4.0989520000000006</v>
      </c>
      <c r="V10" s="24">
        <f t="shared" si="5"/>
        <v>9.2154760000000007</v>
      </c>
      <c r="W10" s="77">
        <f t="shared" si="6"/>
        <v>1.286</v>
      </c>
      <c r="X10" s="24">
        <f t="shared" si="3"/>
        <v>0.8953916999999999</v>
      </c>
      <c r="Y10" s="16">
        <f t="shared" si="4"/>
        <v>20.612343700000004</v>
      </c>
      <c r="Z10" s="18" t="s">
        <v>134</v>
      </c>
    </row>
    <row r="11" spans="1:26" ht="15" customHeight="1">
      <c r="A11" s="16">
        <v>264</v>
      </c>
      <c r="B11" s="16" t="s">
        <v>833</v>
      </c>
      <c r="F11" s="16" t="s">
        <v>812</v>
      </c>
      <c r="G11" s="17">
        <v>32.072233333299899</v>
      </c>
      <c r="H11" s="17">
        <v>34.775983333299898</v>
      </c>
      <c r="I11" s="16" t="s">
        <v>27</v>
      </c>
      <c r="J11" s="16" t="s">
        <v>38</v>
      </c>
      <c r="K11" s="16" t="s">
        <v>39</v>
      </c>
      <c r="L11" s="16" t="s">
        <v>834</v>
      </c>
      <c r="M11" s="16">
        <v>2</v>
      </c>
      <c r="P11" s="46">
        <v>0.1</v>
      </c>
      <c r="Q11" s="16">
        <v>5.7350000000000003</v>
      </c>
      <c r="S11" s="24">
        <f t="shared" si="0"/>
        <v>4.0947899999999997</v>
      </c>
      <c r="T11" s="24">
        <f t="shared" si="1"/>
        <v>4.0947899999999997</v>
      </c>
      <c r="U11" s="24">
        <f t="shared" si="2"/>
        <v>3.2804200000000012</v>
      </c>
      <c r="V11" s="24">
        <f t="shared" si="5"/>
        <v>7.3752100000000009</v>
      </c>
      <c r="W11" s="77">
        <f t="shared" si="6"/>
        <v>1.286</v>
      </c>
      <c r="X11" s="24">
        <f t="shared" si="3"/>
        <v>0.71658824999999993</v>
      </c>
      <c r="Y11" s="16">
        <f t="shared" si="4"/>
        <v>16.753008250000004</v>
      </c>
      <c r="Z11" s="18" t="s">
        <v>40</v>
      </c>
    </row>
    <row r="12" spans="1:26" ht="15" customHeight="1">
      <c r="A12" s="16">
        <v>48</v>
      </c>
      <c r="B12" s="16" t="s">
        <v>835</v>
      </c>
      <c r="F12" s="16" t="s">
        <v>836</v>
      </c>
      <c r="G12" s="17">
        <v>34.619500000000002</v>
      </c>
      <c r="H12" s="17">
        <v>-76.549999999999898</v>
      </c>
      <c r="I12" s="16" t="s">
        <v>27</v>
      </c>
      <c r="K12" s="16" t="s">
        <v>53</v>
      </c>
      <c r="L12" s="16" t="s">
        <v>813</v>
      </c>
      <c r="M12" s="16">
        <v>10</v>
      </c>
      <c r="N12" s="16">
        <v>10</v>
      </c>
      <c r="P12" s="46">
        <v>0.1</v>
      </c>
      <c r="Q12" s="16">
        <v>5.609</v>
      </c>
      <c r="S12" s="24">
        <f t="shared" si="0"/>
        <v>4.0048259999999996</v>
      </c>
      <c r="T12" s="24">
        <f t="shared" si="1"/>
        <v>4.0048259999999996</v>
      </c>
      <c r="U12" s="24">
        <f t="shared" si="2"/>
        <v>3.2083480000000009</v>
      </c>
      <c r="V12" s="24">
        <f t="shared" si="5"/>
        <v>7.2131740000000004</v>
      </c>
      <c r="W12" s="77">
        <f t="shared" si="6"/>
        <v>1.286</v>
      </c>
      <c r="X12" s="24">
        <f t="shared" si="3"/>
        <v>0.7008445499999999</v>
      </c>
      <c r="Y12" s="16">
        <f t="shared" si="4"/>
        <v>16.413192550000002</v>
      </c>
      <c r="Z12" s="18" t="s">
        <v>54</v>
      </c>
    </row>
    <row r="13" spans="1:26" ht="15" customHeight="1">
      <c r="A13" s="16">
        <v>207</v>
      </c>
      <c r="B13" s="16" t="s">
        <v>854</v>
      </c>
      <c r="D13" s="16" t="s">
        <v>855</v>
      </c>
      <c r="E13" s="16" t="s">
        <v>856</v>
      </c>
      <c r="F13" s="16" t="s">
        <v>857</v>
      </c>
      <c r="G13" s="17">
        <v>63.4850169999999</v>
      </c>
      <c r="H13" s="17">
        <v>19.8249169999999</v>
      </c>
      <c r="I13" s="16" t="s">
        <v>27</v>
      </c>
      <c r="J13" s="16" t="s">
        <v>55</v>
      </c>
      <c r="K13" s="16" t="s">
        <v>59</v>
      </c>
      <c r="L13" s="16" t="s">
        <v>818</v>
      </c>
      <c r="M13" s="16">
        <v>33.200000000000003</v>
      </c>
      <c r="N13" s="16">
        <v>1.5</v>
      </c>
      <c r="O13" s="16">
        <v>8.3778600751078702</v>
      </c>
      <c r="P13" s="46">
        <v>0.1</v>
      </c>
      <c r="Q13" s="16">
        <v>1.998</v>
      </c>
      <c r="R13" s="16">
        <v>2.819</v>
      </c>
      <c r="S13" s="24">
        <f t="shared" si="0"/>
        <v>1.426572</v>
      </c>
      <c r="T13" s="24">
        <f t="shared" si="1"/>
        <v>1.426572</v>
      </c>
      <c r="U13" s="24">
        <f t="shared" si="2"/>
        <v>1.1428560000000001</v>
      </c>
      <c r="V13" s="24">
        <f t="shared" si="5"/>
        <v>2.5694280000000003</v>
      </c>
      <c r="W13" s="77">
        <f t="shared" si="6"/>
        <v>1.286</v>
      </c>
      <c r="X13" s="24">
        <f t="shared" si="3"/>
        <v>0.24965009999999999</v>
      </c>
      <c r="Y13" s="16">
        <f t="shared" si="4"/>
        <v>6.6745061000000003</v>
      </c>
      <c r="Z13" s="18" t="s">
        <v>60</v>
      </c>
    </row>
    <row r="14" spans="1:26" ht="15" customHeight="1">
      <c r="A14" s="16">
        <v>318</v>
      </c>
      <c r="B14" s="16" t="s">
        <v>896</v>
      </c>
      <c r="C14" s="16" t="s">
        <v>897</v>
      </c>
      <c r="D14" s="16" t="s">
        <v>898</v>
      </c>
      <c r="F14" s="16" t="s">
        <v>817</v>
      </c>
      <c r="G14" s="17">
        <v>59.309166666700001</v>
      </c>
      <c r="H14" s="17">
        <v>18.3234999999999</v>
      </c>
      <c r="I14" s="16" t="s">
        <v>27</v>
      </c>
      <c r="J14" s="16" t="s">
        <v>55</v>
      </c>
      <c r="K14" s="16" t="s">
        <v>79</v>
      </c>
      <c r="L14" s="16" t="s">
        <v>818</v>
      </c>
      <c r="M14" s="16">
        <v>40</v>
      </c>
      <c r="N14" s="16">
        <v>0.42</v>
      </c>
      <c r="O14" s="16">
        <v>2.0034595634511021</v>
      </c>
      <c r="P14" s="46">
        <v>0.1</v>
      </c>
      <c r="Q14" s="16">
        <v>1.1739999999999999</v>
      </c>
      <c r="R14" s="16">
        <v>0.77600000000000002</v>
      </c>
      <c r="S14" s="24">
        <f t="shared" si="0"/>
        <v>0.83823599999999987</v>
      </c>
      <c r="T14" s="24">
        <f t="shared" si="1"/>
        <v>0.83823599999999987</v>
      </c>
      <c r="U14" s="24">
        <f t="shared" si="2"/>
        <v>0.67152800000000012</v>
      </c>
      <c r="V14" s="24">
        <f t="shared" si="5"/>
        <v>1.5097640000000001</v>
      </c>
      <c r="W14" s="77">
        <f t="shared" si="6"/>
        <v>1.2860000000000003</v>
      </c>
      <c r="X14" s="24">
        <f t="shared" si="3"/>
        <v>0.14669129999999997</v>
      </c>
      <c r="Y14" s="16">
        <f t="shared" si="4"/>
        <v>4.4522193000000003</v>
      </c>
      <c r="Z14" s="18" t="s">
        <v>80</v>
      </c>
    </row>
    <row r="15" spans="1:26">
      <c r="A15" s="16">
        <v>265</v>
      </c>
      <c r="B15" s="16" t="s">
        <v>837</v>
      </c>
      <c r="F15" s="16" t="s">
        <v>838</v>
      </c>
      <c r="G15" s="17">
        <v>32.8083833333</v>
      </c>
      <c r="H15" s="17">
        <v>35.028616666700003</v>
      </c>
      <c r="I15" s="16" t="s">
        <v>27</v>
      </c>
      <c r="J15" s="16" t="s">
        <v>38</v>
      </c>
      <c r="K15" s="16" t="s">
        <v>41</v>
      </c>
      <c r="L15" s="16" t="s">
        <v>834</v>
      </c>
      <c r="M15" s="16">
        <v>4</v>
      </c>
      <c r="P15" s="46">
        <v>0.2</v>
      </c>
      <c r="Q15" s="16">
        <v>5.3109999999999999</v>
      </c>
      <c r="S15" s="24">
        <f t="shared" si="0"/>
        <v>3.7920539999999998</v>
      </c>
      <c r="T15" s="24">
        <f t="shared" si="1"/>
        <v>3.7920539999999998</v>
      </c>
      <c r="U15" s="24">
        <f t="shared" si="2"/>
        <v>3.0378920000000003</v>
      </c>
      <c r="V15" s="24">
        <f t="shared" si="5"/>
        <v>6.8299459999999996</v>
      </c>
      <c r="W15" s="77">
        <f t="shared" si="6"/>
        <v>1.286</v>
      </c>
      <c r="X15" s="24">
        <f t="shared" si="3"/>
        <v>0.66360944999999993</v>
      </c>
      <c r="Y15" s="16">
        <f t="shared" si="4"/>
        <v>15.609501449999998</v>
      </c>
      <c r="Z15" s="18" t="s">
        <v>40</v>
      </c>
    </row>
    <row r="16" spans="1:26" ht="15" customHeight="1">
      <c r="A16" s="16">
        <v>263</v>
      </c>
      <c r="B16" s="16" t="s">
        <v>839</v>
      </c>
      <c r="C16" s="16" t="s">
        <v>840</v>
      </c>
      <c r="D16" s="16" t="s">
        <v>841</v>
      </c>
      <c r="F16" s="16" t="s">
        <v>830</v>
      </c>
      <c r="G16" s="17">
        <v>39.105930000000001</v>
      </c>
      <c r="H16" s="17">
        <v>143.89268999999899</v>
      </c>
      <c r="I16" s="16" t="s">
        <v>31</v>
      </c>
      <c r="J16" s="16" t="s">
        <v>272</v>
      </c>
      <c r="K16" s="16" t="s">
        <v>787</v>
      </c>
      <c r="L16" s="16" t="s">
        <v>818</v>
      </c>
      <c r="M16" s="16">
        <v>5346</v>
      </c>
      <c r="P16" s="46">
        <v>0.2</v>
      </c>
      <c r="Q16" s="16">
        <v>5.1879999999999997</v>
      </c>
      <c r="S16" s="24">
        <f t="shared" si="0"/>
        <v>3.7042319999999997</v>
      </c>
      <c r="T16" s="24">
        <f t="shared" si="1"/>
        <v>3.7042319999999997</v>
      </c>
      <c r="U16" s="24">
        <f t="shared" si="2"/>
        <v>2.967536</v>
      </c>
      <c r="V16" s="24">
        <f t="shared" si="5"/>
        <v>6.6717680000000001</v>
      </c>
      <c r="W16" s="77">
        <f t="shared" si="6"/>
        <v>1.286</v>
      </c>
      <c r="X16" s="24">
        <f t="shared" si="3"/>
        <v>0.64824059999999994</v>
      </c>
      <c r="Y16" s="16">
        <f t="shared" si="4"/>
        <v>15.277776599999999</v>
      </c>
      <c r="Z16" s="18" t="s">
        <v>788</v>
      </c>
    </row>
    <row r="17" spans="1:26" ht="15" customHeight="1">
      <c r="A17" s="16">
        <v>26</v>
      </c>
      <c r="B17" s="16" t="s">
        <v>842</v>
      </c>
      <c r="F17" s="16" t="s">
        <v>812</v>
      </c>
      <c r="G17" s="17">
        <v>41.2455</v>
      </c>
      <c r="H17" s="17">
        <v>-72.709999999999894</v>
      </c>
      <c r="I17" s="16" t="s">
        <v>27</v>
      </c>
      <c r="K17" s="16" t="s">
        <v>36</v>
      </c>
      <c r="L17" s="16" t="s">
        <v>813</v>
      </c>
      <c r="M17" s="16">
        <v>1.5</v>
      </c>
      <c r="N17" s="16">
        <v>0.6</v>
      </c>
      <c r="P17" s="46">
        <v>0.2</v>
      </c>
      <c r="Q17" s="16">
        <v>3.1480000000000001</v>
      </c>
      <c r="S17" s="24">
        <f t="shared" si="0"/>
        <v>2.2476720000000001</v>
      </c>
      <c r="T17" s="24">
        <f t="shared" si="1"/>
        <v>2.2476720000000001</v>
      </c>
      <c r="U17" s="24">
        <f t="shared" si="2"/>
        <v>1.800656</v>
      </c>
      <c r="V17" s="24">
        <f t="shared" si="5"/>
        <v>4.0483279999999997</v>
      </c>
      <c r="W17" s="77">
        <f t="shared" si="6"/>
        <v>1.2859999999999998</v>
      </c>
      <c r="X17" s="24">
        <f t="shared" si="3"/>
        <v>0.39334259999999999</v>
      </c>
      <c r="Y17" s="16">
        <f t="shared" si="4"/>
        <v>9.7759985999999994</v>
      </c>
      <c r="Z17" s="18" t="s">
        <v>37</v>
      </c>
    </row>
    <row r="18" spans="1:26" ht="15" customHeight="1">
      <c r="A18" s="16">
        <v>4</v>
      </c>
      <c r="B18" s="16" t="s">
        <v>861</v>
      </c>
      <c r="F18" s="16" t="s">
        <v>832</v>
      </c>
      <c r="G18" s="17">
        <v>55.35</v>
      </c>
      <c r="H18" s="17">
        <v>15.2833333333</v>
      </c>
      <c r="I18" s="16" t="s">
        <v>27</v>
      </c>
      <c r="J18" s="16" t="s">
        <v>55</v>
      </c>
      <c r="K18" s="16" t="s">
        <v>93</v>
      </c>
      <c r="L18" s="16" t="s">
        <v>813</v>
      </c>
      <c r="M18" s="16">
        <v>90</v>
      </c>
      <c r="N18" s="16">
        <v>0.28999999999999998</v>
      </c>
      <c r="O18" s="16">
        <v>4.5675000000000017</v>
      </c>
      <c r="P18" s="46">
        <v>0.2</v>
      </c>
      <c r="Q18" s="16">
        <v>1.798</v>
      </c>
      <c r="S18" s="24">
        <f t="shared" si="0"/>
        <v>1.2837719999999999</v>
      </c>
      <c r="T18" s="24">
        <f t="shared" si="1"/>
        <v>1.2837719999999999</v>
      </c>
      <c r="U18" s="24">
        <f t="shared" si="2"/>
        <v>1.0284560000000003</v>
      </c>
      <c r="V18" s="24">
        <f t="shared" si="5"/>
        <v>2.3122280000000002</v>
      </c>
      <c r="W18" s="77">
        <f t="shared" si="6"/>
        <v>1.286</v>
      </c>
      <c r="X18" s="24">
        <f t="shared" si="3"/>
        <v>0.22466009999999997</v>
      </c>
      <c r="Y18" s="16">
        <f t="shared" si="4"/>
        <v>6.1351161000000003</v>
      </c>
      <c r="Z18" s="18" t="s">
        <v>94</v>
      </c>
    </row>
    <row r="19" spans="1:26" ht="15" customHeight="1">
      <c r="A19" s="16">
        <v>159</v>
      </c>
      <c r="B19" s="16" t="s">
        <v>867</v>
      </c>
      <c r="C19" s="16" t="s">
        <v>868</v>
      </c>
      <c r="D19" s="16" t="s">
        <v>845</v>
      </c>
      <c r="E19" s="16" t="s">
        <v>868</v>
      </c>
      <c r="F19" s="16" t="s">
        <v>846</v>
      </c>
      <c r="G19" s="17">
        <v>62.845333333299898</v>
      </c>
      <c r="H19" s="17">
        <v>18.888666666700001</v>
      </c>
      <c r="I19" s="16" t="s">
        <v>27</v>
      </c>
      <c r="J19" s="16" t="s">
        <v>55</v>
      </c>
      <c r="K19" s="16" t="s">
        <v>121</v>
      </c>
      <c r="L19" s="16" t="s">
        <v>818</v>
      </c>
      <c r="M19" s="16">
        <v>204</v>
      </c>
      <c r="N19" s="16">
        <v>1.6</v>
      </c>
      <c r="O19" s="16">
        <v>8.5925400239723988</v>
      </c>
      <c r="P19" s="46">
        <v>0.2</v>
      </c>
      <c r="Q19" s="16">
        <v>1.744</v>
      </c>
      <c r="R19" s="16">
        <v>0.83799999999999997</v>
      </c>
      <c r="S19" s="24">
        <f t="shared" si="0"/>
        <v>1.2452159999999999</v>
      </c>
      <c r="T19" s="24">
        <f t="shared" si="1"/>
        <v>1.2452159999999999</v>
      </c>
      <c r="U19" s="24">
        <f t="shared" si="2"/>
        <v>0.99756800000000023</v>
      </c>
      <c r="V19" s="24">
        <f t="shared" si="5"/>
        <v>2.2427840000000003</v>
      </c>
      <c r="W19" s="77">
        <f t="shared" si="6"/>
        <v>1.2860000000000003</v>
      </c>
      <c r="X19" s="24">
        <f t="shared" si="3"/>
        <v>0.21791279999999996</v>
      </c>
      <c r="Y19" s="16">
        <f t="shared" si="4"/>
        <v>5.9894808000000008</v>
      </c>
      <c r="Z19" s="18" t="s">
        <v>122</v>
      </c>
    </row>
    <row r="20" spans="1:26" ht="15" customHeight="1">
      <c r="A20" s="16">
        <v>203</v>
      </c>
      <c r="B20" s="16" t="s">
        <v>854</v>
      </c>
      <c r="D20" s="16" t="s">
        <v>877</v>
      </c>
      <c r="E20" s="16" t="s">
        <v>856</v>
      </c>
      <c r="F20" s="16" t="s">
        <v>857</v>
      </c>
      <c r="G20" s="17">
        <v>63.4850169999999</v>
      </c>
      <c r="H20" s="17">
        <v>19.8249169999999</v>
      </c>
      <c r="I20" s="16" t="s">
        <v>27</v>
      </c>
      <c r="J20" s="16" t="s">
        <v>55</v>
      </c>
      <c r="K20" s="16" t="s">
        <v>59</v>
      </c>
      <c r="L20" s="16" t="s">
        <v>818</v>
      </c>
      <c r="M20" s="16">
        <v>33.200000000000003</v>
      </c>
      <c r="N20" s="16">
        <v>1</v>
      </c>
      <c r="O20" s="16">
        <v>5.4641527323925674</v>
      </c>
      <c r="P20" s="46">
        <v>0.2</v>
      </c>
      <c r="Q20" s="16">
        <v>1.4119999999999999</v>
      </c>
      <c r="R20" s="16">
        <v>1.44</v>
      </c>
      <c r="S20" s="24">
        <f t="shared" si="0"/>
        <v>1.008168</v>
      </c>
      <c r="T20" s="24">
        <f t="shared" si="1"/>
        <v>1.008168</v>
      </c>
      <c r="U20" s="24">
        <f t="shared" si="2"/>
        <v>0.80766399999999994</v>
      </c>
      <c r="V20" s="24">
        <f t="shared" si="5"/>
        <v>1.8158319999999999</v>
      </c>
      <c r="W20" s="77">
        <f t="shared" si="6"/>
        <v>1.286</v>
      </c>
      <c r="X20" s="24">
        <f t="shared" si="3"/>
        <v>0.17642939999999999</v>
      </c>
      <c r="Y20" s="16">
        <f t="shared" si="4"/>
        <v>5.0940934000000002</v>
      </c>
      <c r="Z20" s="18" t="s">
        <v>60</v>
      </c>
    </row>
    <row r="21" spans="1:26" ht="15" customHeight="1">
      <c r="A21" s="16">
        <v>206</v>
      </c>
      <c r="B21" s="16" t="s">
        <v>878</v>
      </c>
      <c r="D21" s="16" t="s">
        <v>877</v>
      </c>
      <c r="E21" s="16" t="s">
        <v>856</v>
      </c>
      <c r="F21" s="16" t="s">
        <v>857</v>
      </c>
      <c r="G21" s="17">
        <v>63.484833000000002</v>
      </c>
      <c r="H21" s="17">
        <v>19.775165999999899</v>
      </c>
      <c r="I21" s="16" t="s">
        <v>27</v>
      </c>
      <c r="J21" s="16" t="s">
        <v>55</v>
      </c>
      <c r="K21" s="16" t="s">
        <v>59</v>
      </c>
      <c r="L21" s="16" t="s">
        <v>818</v>
      </c>
      <c r="M21" s="16">
        <v>18.8</v>
      </c>
      <c r="N21" s="16">
        <v>0.4</v>
      </c>
      <c r="O21" s="16">
        <v>2.1820075058705033</v>
      </c>
      <c r="P21" s="46">
        <v>0.2</v>
      </c>
      <c r="Q21" s="16">
        <v>1.393</v>
      </c>
      <c r="R21" s="16">
        <v>0.84699999999999998</v>
      </c>
      <c r="S21" s="24">
        <f t="shared" si="0"/>
        <v>0.99460199999999999</v>
      </c>
      <c r="T21" s="24">
        <f t="shared" si="1"/>
        <v>0.99460199999999999</v>
      </c>
      <c r="U21" s="24">
        <f t="shared" si="2"/>
        <v>0.79679600000000006</v>
      </c>
      <c r="V21" s="24">
        <f t="shared" si="5"/>
        <v>1.791398</v>
      </c>
      <c r="W21" s="77">
        <f t="shared" si="6"/>
        <v>1.286</v>
      </c>
      <c r="X21" s="24">
        <f t="shared" si="3"/>
        <v>0.17405535</v>
      </c>
      <c r="Y21" s="16">
        <f t="shared" si="4"/>
        <v>5.0428513499999994</v>
      </c>
      <c r="Z21" s="18" t="s">
        <v>60</v>
      </c>
    </row>
    <row r="22" spans="1:26" ht="15" customHeight="1">
      <c r="A22" s="16">
        <v>158</v>
      </c>
      <c r="B22" s="16" t="s">
        <v>883</v>
      </c>
      <c r="C22" s="16" t="s">
        <v>844</v>
      </c>
      <c r="D22" s="16" t="s">
        <v>845</v>
      </c>
      <c r="F22" s="16" t="s">
        <v>846</v>
      </c>
      <c r="G22" s="17">
        <v>62.586166666700002</v>
      </c>
      <c r="H22" s="17">
        <v>19.968833333300001</v>
      </c>
      <c r="I22" s="16" t="s">
        <v>27</v>
      </c>
      <c r="J22" s="16" t="s">
        <v>55</v>
      </c>
      <c r="K22" s="16" t="s">
        <v>121</v>
      </c>
      <c r="L22" s="16" t="s">
        <v>818</v>
      </c>
      <c r="M22" s="16">
        <v>214</v>
      </c>
      <c r="N22" s="16">
        <v>1.5</v>
      </c>
      <c r="O22" s="16">
        <v>7.8320601273995543</v>
      </c>
      <c r="P22" s="46">
        <v>0.2</v>
      </c>
      <c r="Q22" s="16">
        <v>1.278</v>
      </c>
      <c r="R22" s="16">
        <v>1.5740000000000001</v>
      </c>
      <c r="S22" s="24">
        <f t="shared" si="0"/>
        <v>0.91249199999999997</v>
      </c>
      <c r="T22" s="24">
        <f t="shared" si="1"/>
        <v>0.91249199999999997</v>
      </c>
      <c r="U22" s="24">
        <f t="shared" si="2"/>
        <v>0.73101600000000011</v>
      </c>
      <c r="V22" s="24">
        <f t="shared" si="5"/>
        <v>1.6435080000000002</v>
      </c>
      <c r="W22" s="77">
        <f t="shared" si="6"/>
        <v>1.286</v>
      </c>
      <c r="X22" s="24">
        <f t="shared" si="3"/>
        <v>0.1596861</v>
      </c>
      <c r="Y22" s="16">
        <f t="shared" si="4"/>
        <v>4.7327021000000009</v>
      </c>
      <c r="Z22" s="18" t="s">
        <v>130</v>
      </c>
    </row>
    <row r="23" spans="1:26" ht="15" customHeight="1">
      <c r="A23" s="16">
        <v>317</v>
      </c>
      <c r="B23" s="16" t="s">
        <v>901</v>
      </c>
      <c r="C23" s="16" t="s">
        <v>902</v>
      </c>
      <c r="D23" s="16" t="s">
        <v>903</v>
      </c>
      <c r="F23" s="16" t="s">
        <v>817</v>
      </c>
      <c r="G23" s="17">
        <v>59.222166666699898</v>
      </c>
      <c r="H23" s="17">
        <v>18.450333333300001</v>
      </c>
      <c r="I23" s="16" t="s">
        <v>27</v>
      </c>
      <c r="J23" s="16" t="s">
        <v>55</v>
      </c>
      <c r="K23" s="16" t="s">
        <v>79</v>
      </c>
      <c r="L23" s="16" t="s">
        <v>818</v>
      </c>
      <c r="M23" s="16">
        <v>37</v>
      </c>
      <c r="N23" s="16">
        <v>0.34</v>
      </c>
      <c r="O23" s="16">
        <v>1.624969862209092</v>
      </c>
      <c r="P23" s="46">
        <v>0.2</v>
      </c>
      <c r="Q23" s="16">
        <v>1.139</v>
      </c>
      <c r="R23" s="16">
        <v>0.77100000000000002</v>
      </c>
      <c r="S23" s="24">
        <f t="shared" si="0"/>
        <v>0.81324600000000002</v>
      </c>
      <c r="T23" s="24">
        <f t="shared" si="1"/>
        <v>0.81324600000000002</v>
      </c>
      <c r="U23" s="24">
        <f t="shared" si="2"/>
        <v>0.65150799999999998</v>
      </c>
      <c r="V23" s="24">
        <f t="shared" si="5"/>
        <v>1.4647540000000001</v>
      </c>
      <c r="W23" s="77">
        <f t="shared" si="6"/>
        <v>1.286</v>
      </c>
      <c r="X23" s="24">
        <f t="shared" si="3"/>
        <v>0.14231805</v>
      </c>
      <c r="Y23" s="16">
        <f t="shared" si="4"/>
        <v>4.3578260499999999</v>
      </c>
      <c r="Z23" s="18" t="s">
        <v>80</v>
      </c>
    </row>
    <row r="24" spans="1:26" ht="15" customHeight="1">
      <c r="A24" s="16">
        <v>202</v>
      </c>
      <c r="B24" s="16" t="s">
        <v>878</v>
      </c>
      <c r="D24" s="16" t="s">
        <v>877</v>
      </c>
      <c r="E24" s="16" t="s">
        <v>856</v>
      </c>
      <c r="F24" s="16" t="s">
        <v>857</v>
      </c>
      <c r="G24" s="17">
        <v>63.484966999999898</v>
      </c>
      <c r="H24" s="17">
        <v>19.775217000000001</v>
      </c>
      <c r="I24" s="16" t="s">
        <v>27</v>
      </c>
      <c r="J24" s="16" t="s">
        <v>55</v>
      </c>
      <c r="K24" s="16" t="s">
        <v>59</v>
      </c>
      <c r="L24" s="16" t="s">
        <v>818</v>
      </c>
      <c r="M24" s="16">
        <v>18.8</v>
      </c>
      <c r="N24" s="16">
        <v>0.4</v>
      </c>
      <c r="O24" s="16">
        <v>2.1820075058705033</v>
      </c>
      <c r="P24" s="46">
        <v>0.2</v>
      </c>
      <c r="Q24" s="16">
        <v>0.84099999999999997</v>
      </c>
      <c r="R24" s="16">
        <v>0.55800000000000005</v>
      </c>
      <c r="S24" s="24">
        <f t="shared" si="0"/>
        <v>0.60047399999999995</v>
      </c>
      <c r="T24" s="24">
        <f t="shared" si="1"/>
        <v>0.60047399999999995</v>
      </c>
      <c r="U24" s="24">
        <f t="shared" si="2"/>
        <v>0.48105200000000004</v>
      </c>
      <c r="V24" s="24">
        <f t="shared" si="5"/>
        <v>1.081526</v>
      </c>
      <c r="W24" s="77">
        <f t="shared" si="6"/>
        <v>1.286</v>
      </c>
      <c r="X24" s="24">
        <f t="shared" si="3"/>
        <v>0.10508294999999998</v>
      </c>
      <c r="Y24" s="16">
        <f t="shared" si="4"/>
        <v>3.5541349499999999</v>
      </c>
      <c r="Z24" s="18" t="s">
        <v>60</v>
      </c>
    </row>
    <row r="25" spans="1:26" ht="15" customHeight="1">
      <c r="A25" s="16">
        <v>47</v>
      </c>
      <c r="B25" s="16" t="s">
        <v>848</v>
      </c>
      <c r="C25" s="16" t="s">
        <v>849</v>
      </c>
      <c r="D25" s="16" t="s">
        <v>850</v>
      </c>
      <c r="F25" s="16" t="s">
        <v>838</v>
      </c>
      <c r="G25" s="17">
        <v>57.616666666699899</v>
      </c>
      <c r="H25" s="17">
        <v>-167.05</v>
      </c>
      <c r="I25" s="16" t="s">
        <v>31</v>
      </c>
      <c r="K25" s="16" t="s">
        <v>90</v>
      </c>
      <c r="L25" s="16" t="s">
        <v>813</v>
      </c>
      <c r="M25" s="16">
        <v>65</v>
      </c>
      <c r="N25" s="16">
        <v>1</v>
      </c>
      <c r="P25" s="46">
        <v>0.3</v>
      </c>
      <c r="Q25" s="16">
        <v>2.0779999999999998</v>
      </c>
      <c r="R25" s="16">
        <v>1.075</v>
      </c>
      <c r="S25" s="24">
        <f t="shared" si="0"/>
        <v>1.4836919999999998</v>
      </c>
      <c r="T25" s="24">
        <f t="shared" si="1"/>
        <v>1.4836919999999998</v>
      </c>
      <c r="U25" s="24">
        <f t="shared" si="2"/>
        <v>1.1886160000000001</v>
      </c>
      <c r="V25" s="24">
        <f t="shared" si="5"/>
        <v>2.6723080000000001</v>
      </c>
      <c r="W25" s="77">
        <f t="shared" si="6"/>
        <v>1.2860000000000003</v>
      </c>
      <c r="X25" s="24">
        <f t="shared" si="3"/>
        <v>0.25964609999999994</v>
      </c>
      <c r="Y25" s="16">
        <f t="shared" si="4"/>
        <v>6.8902621000000011</v>
      </c>
      <c r="Z25" s="18" t="s">
        <v>91</v>
      </c>
    </row>
    <row r="26" spans="1:26" ht="15" customHeight="1">
      <c r="A26" s="16">
        <v>325</v>
      </c>
      <c r="B26" s="16" t="s">
        <v>851</v>
      </c>
      <c r="C26" s="16" t="s">
        <v>852</v>
      </c>
      <c r="D26" s="16" t="s">
        <v>853</v>
      </c>
      <c r="F26" s="16" t="s">
        <v>812</v>
      </c>
      <c r="G26" s="17">
        <v>55.468649999999897</v>
      </c>
      <c r="H26" s="17">
        <v>15.4774499999999</v>
      </c>
      <c r="I26" s="16" t="s">
        <v>27</v>
      </c>
      <c r="J26" s="16" t="s">
        <v>55</v>
      </c>
      <c r="K26" s="16" t="s">
        <v>95</v>
      </c>
      <c r="L26" s="16" t="s">
        <v>818</v>
      </c>
      <c r="M26" s="16">
        <v>87</v>
      </c>
      <c r="N26" s="16">
        <v>6.1775280898876413E-2</v>
      </c>
      <c r="O26" s="16">
        <v>0.47924268337897546</v>
      </c>
      <c r="P26" s="46">
        <v>0.3</v>
      </c>
      <c r="Q26" s="16">
        <v>2.0609999999999999</v>
      </c>
      <c r="R26" s="16">
        <v>1.365</v>
      </c>
      <c r="S26" s="24">
        <f t="shared" si="0"/>
        <v>1.4715539999999998</v>
      </c>
      <c r="T26" s="24">
        <f t="shared" si="1"/>
        <v>1.4715539999999998</v>
      </c>
      <c r="U26" s="24">
        <f t="shared" si="2"/>
        <v>1.1788920000000003</v>
      </c>
      <c r="V26" s="24">
        <f t="shared" si="5"/>
        <v>2.6504460000000001</v>
      </c>
      <c r="W26" s="77">
        <f t="shared" si="6"/>
        <v>1.286</v>
      </c>
      <c r="X26" s="24">
        <f t="shared" si="3"/>
        <v>0.25752194999999994</v>
      </c>
      <c r="Y26" s="16">
        <f t="shared" si="4"/>
        <v>6.8444139500000007</v>
      </c>
      <c r="Z26" s="18" t="s">
        <v>100</v>
      </c>
    </row>
    <row r="27" spans="1:26" ht="15" customHeight="1">
      <c r="A27" s="16">
        <v>2</v>
      </c>
      <c r="B27" s="16" t="s">
        <v>869</v>
      </c>
      <c r="D27" s="16" t="s">
        <v>870</v>
      </c>
      <c r="E27" s="16" t="s">
        <v>871</v>
      </c>
      <c r="F27" s="16" t="s">
        <v>812</v>
      </c>
      <c r="G27" s="17">
        <v>54.495666666699897</v>
      </c>
      <c r="H27" s="17">
        <v>9.9981666666700004</v>
      </c>
      <c r="I27" s="16" t="s">
        <v>27</v>
      </c>
      <c r="J27" s="16" t="s">
        <v>55</v>
      </c>
      <c r="K27" s="16" t="s">
        <v>64</v>
      </c>
      <c r="L27" s="16" t="s">
        <v>834</v>
      </c>
      <c r="M27" s="16">
        <v>26</v>
      </c>
      <c r="N27" s="16">
        <v>0.6</v>
      </c>
      <c r="O27" s="16">
        <v>2.2999999999999998</v>
      </c>
      <c r="P27" s="46">
        <v>0.3</v>
      </c>
      <c r="Q27" s="16">
        <v>1.7150000000000001</v>
      </c>
      <c r="R27" s="16">
        <v>0.96799999999999997</v>
      </c>
      <c r="S27" s="24">
        <f t="shared" si="0"/>
        <v>1.22451</v>
      </c>
      <c r="T27" s="24">
        <f t="shared" si="1"/>
        <v>1.22451</v>
      </c>
      <c r="U27" s="24">
        <f t="shared" si="2"/>
        <v>0.98098000000000019</v>
      </c>
      <c r="V27" s="24">
        <f t="shared" si="5"/>
        <v>2.2054900000000002</v>
      </c>
      <c r="W27" s="77">
        <f t="shared" si="6"/>
        <v>1.286</v>
      </c>
      <c r="X27" s="24">
        <f t="shared" si="3"/>
        <v>0.21428924999999999</v>
      </c>
      <c r="Y27" s="16">
        <f t="shared" si="4"/>
        <v>5.9112692500000001</v>
      </c>
      <c r="Z27" s="18" t="s">
        <v>72</v>
      </c>
    </row>
    <row r="28" spans="1:26" ht="15" customHeight="1">
      <c r="A28" s="16">
        <v>217</v>
      </c>
      <c r="B28" s="16" t="s">
        <v>888</v>
      </c>
      <c r="F28" s="16" t="s">
        <v>874</v>
      </c>
      <c r="G28" s="17">
        <v>22.448283333300001</v>
      </c>
      <c r="H28" s="17">
        <v>113.6512</v>
      </c>
      <c r="I28" s="16" t="s">
        <v>31</v>
      </c>
      <c r="J28" s="16" t="s">
        <v>32</v>
      </c>
      <c r="K28" s="16" t="s">
        <v>33</v>
      </c>
      <c r="L28" s="16" t="s">
        <v>813</v>
      </c>
      <c r="M28" s="16">
        <v>0.4</v>
      </c>
      <c r="N28" s="16">
        <v>1.68</v>
      </c>
      <c r="O28" s="16">
        <v>11.720249722222221</v>
      </c>
      <c r="P28" s="46">
        <v>0.3</v>
      </c>
      <c r="Q28" s="16">
        <v>1.2290000000000001</v>
      </c>
      <c r="R28" s="16">
        <v>0.44700000000000001</v>
      </c>
      <c r="S28" s="24">
        <f t="shared" si="0"/>
        <v>0.87750600000000001</v>
      </c>
      <c r="T28" s="24">
        <f t="shared" si="1"/>
        <v>0.87750600000000001</v>
      </c>
      <c r="U28" s="24">
        <f t="shared" si="2"/>
        <v>0.70298800000000017</v>
      </c>
      <c r="V28" s="24">
        <f t="shared" si="5"/>
        <v>1.5804940000000003</v>
      </c>
      <c r="W28" s="77">
        <f t="shared" si="6"/>
        <v>1.286</v>
      </c>
      <c r="X28" s="24">
        <f t="shared" si="3"/>
        <v>0.15356354999999999</v>
      </c>
      <c r="Y28" s="16">
        <f t="shared" si="4"/>
        <v>4.6005515500000014</v>
      </c>
      <c r="Z28" s="18" t="s">
        <v>35</v>
      </c>
    </row>
    <row r="29" spans="1:26" ht="15" customHeight="1">
      <c r="A29" s="16">
        <v>241</v>
      </c>
      <c r="B29" s="16">
        <v>6</v>
      </c>
      <c r="D29" s="16" t="s">
        <v>895</v>
      </c>
      <c r="F29" s="16" t="s">
        <v>832</v>
      </c>
      <c r="G29" s="17">
        <v>27.938276944399899</v>
      </c>
      <c r="H29" s="17">
        <v>-89.281093611100005</v>
      </c>
      <c r="I29" s="16" t="s">
        <v>27</v>
      </c>
      <c r="J29" s="16" t="s">
        <v>268</v>
      </c>
      <c r="K29" s="16" t="s">
        <v>369</v>
      </c>
      <c r="L29" s="16" t="s">
        <v>834</v>
      </c>
      <c r="M29" s="16">
        <v>1305</v>
      </c>
      <c r="P29" s="46">
        <v>0.3</v>
      </c>
      <c r="Q29" s="16">
        <v>1.1910000000000001</v>
      </c>
      <c r="R29" s="16">
        <v>0.49199999999999999</v>
      </c>
      <c r="S29" s="24">
        <f t="shared" si="0"/>
        <v>0.85037399999999996</v>
      </c>
      <c r="T29" s="24">
        <f t="shared" si="1"/>
        <v>0.85037399999999996</v>
      </c>
      <c r="U29" s="24">
        <f t="shared" si="2"/>
        <v>0.68125200000000019</v>
      </c>
      <c r="V29" s="24">
        <f t="shared" si="5"/>
        <v>1.5316260000000002</v>
      </c>
      <c r="W29" s="77">
        <f t="shared" si="6"/>
        <v>1.286</v>
      </c>
      <c r="X29" s="24">
        <f t="shared" si="3"/>
        <v>0.14881544999999999</v>
      </c>
      <c r="Y29" s="16">
        <f t="shared" si="4"/>
        <v>4.4980674499999997</v>
      </c>
      <c r="Z29" s="18" t="s">
        <v>370</v>
      </c>
    </row>
    <row r="30" spans="1:26" ht="15" customHeight="1">
      <c r="A30" s="16">
        <v>142</v>
      </c>
      <c r="B30" s="16" t="s">
        <v>905</v>
      </c>
      <c r="C30" s="16" t="s">
        <v>906</v>
      </c>
      <c r="D30" s="16" t="s">
        <v>907</v>
      </c>
      <c r="F30" s="16" t="s">
        <v>812</v>
      </c>
      <c r="G30" s="17">
        <v>54.913333333300002</v>
      </c>
      <c r="H30" s="17">
        <v>13.5</v>
      </c>
      <c r="I30" s="16" t="s">
        <v>27</v>
      </c>
      <c r="J30" s="16" t="s">
        <v>55</v>
      </c>
      <c r="K30" s="16" t="s">
        <v>81</v>
      </c>
      <c r="L30" s="16" t="s">
        <v>834</v>
      </c>
      <c r="M30" s="16">
        <v>48</v>
      </c>
      <c r="N30" s="16">
        <v>6.0999999999999999E-2</v>
      </c>
      <c r="O30" s="16">
        <v>0.95641696666666565</v>
      </c>
      <c r="P30" s="46">
        <v>0.3</v>
      </c>
      <c r="Q30" s="16">
        <v>0.95599999999999996</v>
      </c>
      <c r="R30" s="16">
        <v>0.875</v>
      </c>
      <c r="S30" s="24">
        <f t="shared" si="0"/>
        <v>0.68258399999999997</v>
      </c>
      <c r="T30" s="24">
        <f t="shared" si="1"/>
        <v>0.68258399999999997</v>
      </c>
      <c r="U30" s="24">
        <f t="shared" si="2"/>
        <v>0.54683199999999998</v>
      </c>
      <c r="V30" s="24">
        <f t="shared" si="5"/>
        <v>1.2294160000000001</v>
      </c>
      <c r="W30" s="77">
        <f t="shared" si="6"/>
        <v>1.286</v>
      </c>
      <c r="X30" s="24">
        <f t="shared" si="3"/>
        <v>0.11945219999999998</v>
      </c>
      <c r="Y30" s="16">
        <f t="shared" si="4"/>
        <v>3.8642842000000002</v>
      </c>
      <c r="Z30" s="18" t="s">
        <v>82</v>
      </c>
    </row>
    <row r="31" spans="1:26" ht="15" customHeight="1">
      <c r="A31" s="16">
        <v>205</v>
      </c>
      <c r="B31" s="16" t="s">
        <v>967</v>
      </c>
      <c r="D31" s="16" t="s">
        <v>877</v>
      </c>
      <c r="E31" s="16" t="s">
        <v>856</v>
      </c>
      <c r="F31" s="16" t="s">
        <v>857</v>
      </c>
      <c r="G31" s="17">
        <v>63.488982999999898</v>
      </c>
      <c r="H31" s="17">
        <v>19.7698</v>
      </c>
      <c r="I31" s="16" t="s">
        <v>27</v>
      </c>
      <c r="J31" s="16" t="s">
        <v>55</v>
      </c>
      <c r="K31" s="16" t="s">
        <v>59</v>
      </c>
      <c r="L31" s="16" t="s">
        <v>818</v>
      </c>
      <c r="M31" s="16">
        <v>20.8</v>
      </c>
      <c r="N31" s="16">
        <v>0.25</v>
      </c>
      <c r="O31" s="16">
        <v>1.4100580563315135</v>
      </c>
      <c r="P31" s="46">
        <v>0.3</v>
      </c>
      <c r="Q31" s="16">
        <v>0.53300000000000003</v>
      </c>
      <c r="S31" s="24">
        <f t="shared" si="0"/>
        <v>0.38056200000000001</v>
      </c>
      <c r="T31" s="24">
        <f t="shared" si="1"/>
        <v>0.38056200000000001</v>
      </c>
      <c r="U31" s="24">
        <f t="shared" si="2"/>
        <v>0.30487600000000004</v>
      </c>
      <c r="V31" s="24">
        <f t="shared" si="5"/>
        <v>0.68543799999999999</v>
      </c>
      <c r="W31" s="77">
        <f t="shared" si="6"/>
        <v>1.2859999999999998</v>
      </c>
      <c r="X31" s="24">
        <f t="shared" si="3"/>
        <v>6.6598350000000001E-2</v>
      </c>
      <c r="Y31" s="16">
        <f t="shared" si="4"/>
        <v>2.7234743499999996</v>
      </c>
      <c r="Z31" s="18" t="s">
        <v>60</v>
      </c>
    </row>
    <row r="32" spans="1:26" ht="15" customHeight="1">
      <c r="A32" s="16">
        <v>220</v>
      </c>
      <c r="B32" s="16" t="s">
        <v>888</v>
      </c>
      <c r="F32" s="16" t="s">
        <v>874</v>
      </c>
      <c r="G32" s="17">
        <v>22.448283333300001</v>
      </c>
      <c r="H32" s="17">
        <v>113.6512</v>
      </c>
      <c r="I32" s="16" t="s">
        <v>31</v>
      </c>
      <c r="J32" s="16" t="s">
        <v>32</v>
      </c>
      <c r="K32" s="16" t="s">
        <v>33</v>
      </c>
      <c r="L32" s="16" t="s">
        <v>813</v>
      </c>
      <c r="M32" s="16">
        <v>0.3</v>
      </c>
      <c r="N32" s="16">
        <v>1.68</v>
      </c>
      <c r="O32" s="16">
        <v>10.036638888888888</v>
      </c>
      <c r="P32" s="46">
        <v>0.3</v>
      </c>
      <c r="Q32" s="16">
        <v>0.52200000000000002</v>
      </c>
      <c r="R32" s="16">
        <v>0.43099999999999999</v>
      </c>
      <c r="S32" s="24">
        <f t="shared" si="0"/>
        <v>0.37270799999999998</v>
      </c>
      <c r="T32" s="24">
        <f t="shared" si="1"/>
        <v>0.37270799999999998</v>
      </c>
      <c r="U32" s="24">
        <f t="shared" si="2"/>
        <v>0.29858400000000007</v>
      </c>
      <c r="V32" s="24">
        <f t="shared" si="5"/>
        <v>0.671292</v>
      </c>
      <c r="W32" s="77">
        <f t="shared" si="6"/>
        <v>1.286</v>
      </c>
      <c r="X32" s="24">
        <f t="shared" si="3"/>
        <v>6.5223899999999987E-2</v>
      </c>
      <c r="Y32" s="16">
        <f t="shared" si="4"/>
        <v>2.6938078999999999</v>
      </c>
      <c r="Z32" s="18" t="s">
        <v>34</v>
      </c>
    </row>
    <row r="33" spans="1:26" ht="15" customHeight="1">
      <c r="A33" s="16">
        <v>218</v>
      </c>
      <c r="B33" s="16" t="s">
        <v>873</v>
      </c>
      <c r="F33" s="16" t="s">
        <v>874</v>
      </c>
      <c r="G33" s="17">
        <v>22.407416666700001</v>
      </c>
      <c r="H33" s="17">
        <v>113.64693333300001</v>
      </c>
      <c r="I33" s="16" t="s">
        <v>31</v>
      </c>
      <c r="J33" s="16" t="s">
        <v>32</v>
      </c>
      <c r="K33" s="16" t="s">
        <v>33</v>
      </c>
      <c r="L33" s="16" t="s">
        <v>813</v>
      </c>
      <c r="M33" s="16">
        <v>0.5</v>
      </c>
      <c r="N33" s="16">
        <v>1.68</v>
      </c>
      <c r="O33" s="16">
        <v>9.7881388888888878</v>
      </c>
      <c r="P33" s="46">
        <v>0.4</v>
      </c>
      <c r="Q33" s="16">
        <v>1.645</v>
      </c>
      <c r="R33" s="16">
        <v>0.97299999999999998</v>
      </c>
      <c r="S33" s="24">
        <f t="shared" si="0"/>
        <v>1.1745299999999999</v>
      </c>
      <c r="T33" s="24">
        <f t="shared" si="1"/>
        <v>1.1745299999999999</v>
      </c>
      <c r="U33" s="24">
        <f t="shared" si="2"/>
        <v>0.94094000000000033</v>
      </c>
      <c r="V33" s="24">
        <f t="shared" si="5"/>
        <v>2.1154700000000002</v>
      </c>
      <c r="W33" s="77">
        <f t="shared" si="6"/>
        <v>1.286</v>
      </c>
      <c r="X33" s="24">
        <f t="shared" si="3"/>
        <v>0.20554274999999997</v>
      </c>
      <c r="Y33" s="16">
        <f t="shared" si="4"/>
        <v>5.7224827500000002</v>
      </c>
      <c r="Z33" s="18" t="s">
        <v>35</v>
      </c>
    </row>
    <row r="34" spans="1:26" ht="15" customHeight="1">
      <c r="A34" s="16">
        <v>6</v>
      </c>
      <c r="B34" s="16" t="s">
        <v>875</v>
      </c>
      <c r="F34" s="16" t="s">
        <v>876</v>
      </c>
      <c r="G34" s="17">
        <v>54.514333333300002</v>
      </c>
      <c r="H34" s="17">
        <v>10.0313333332999</v>
      </c>
      <c r="I34" s="16" t="s">
        <v>27</v>
      </c>
      <c r="J34" s="16" t="s">
        <v>55</v>
      </c>
      <c r="K34" s="16" t="s">
        <v>64</v>
      </c>
      <c r="L34" s="16" t="s">
        <v>818</v>
      </c>
      <c r="M34" s="16">
        <v>25</v>
      </c>
      <c r="N34" s="16">
        <v>0.6</v>
      </c>
      <c r="P34" s="46">
        <v>0.4</v>
      </c>
      <c r="Q34" s="16">
        <v>1.4550000000000001</v>
      </c>
      <c r="S34" s="24">
        <f t="shared" si="0"/>
        <v>1.03887</v>
      </c>
      <c r="T34" s="24">
        <f t="shared" si="1"/>
        <v>1.03887</v>
      </c>
      <c r="U34" s="24">
        <f t="shared" si="2"/>
        <v>0.83226000000000022</v>
      </c>
      <c r="V34" s="24">
        <f t="shared" si="5"/>
        <v>1.8711300000000002</v>
      </c>
      <c r="W34" s="77">
        <f t="shared" si="6"/>
        <v>1.286</v>
      </c>
      <c r="X34" s="24">
        <f t="shared" si="3"/>
        <v>0.18180224999999997</v>
      </c>
      <c r="Y34" s="16">
        <f t="shared" si="4"/>
        <v>5.21006225</v>
      </c>
      <c r="Z34" s="18" t="s">
        <v>71</v>
      </c>
    </row>
    <row r="35" spans="1:26" ht="15" customHeight="1">
      <c r="A35" s="16">
        <v>121</v>
      </c>
      <c r="B35" s="16" t="s">
        <v>892</v>
      </c>
      <c r="C35" s="16" t="s">
        <v>893</v>
      </c>
      <c r="D35" s="16" t="s">
        <v>894</v>
      </c>
      <c r="E35" s="16" t="s">
        <v>829</v>
      </c>
      <c r="F35" s="16" t="s">
        <v>817</v>
      </c>
      <c r="G35" s="17">
        <v>55.317999999999898</v>
      </c>
      <c r="H35" s="17">
        <v>15.0286666667</v>
      </c>
      <c r="I35" s="16" t="s">
        <v>27</v>
      </c>
      <c r="J35" s="16" t="s">
        <v>55</v>
      </c>
      <c r="K35" s="16" t="s">
        <v>95</v>
      </c>
      <c r="L35" s="16" t="s">
        <v>818</v>
      </c>
      <c r="M35" s="16">
        <v>74</v>
      </c>
      <c r="N35" s="16">
        <v>0.27500000000000002</v>
      </c>
      <c r="O35" s="16">
        <v>2.5781249999999996</v>
      </c>
      <c r="P35" s="46">
        <v>0.4</v>
      </c>
      <c r="Q35" s="16">
        <v>1.2090000000000001</v>
      </c>
      <c r="S35" s="24">
        <f t="shared" si="0"/>
        <v>0.86322600000000005</v>
      </c>
      <c r="T35" s="24">
        <f t="shared" si="1"/>
        <v>0.86322600000000005</v>
      </c>
      <c r="U35" s="24">
        <f t="shared" si="2"/>
        <v>0.69154800000000005</v>
      </c>
      <c r="V35" s="24">
        <f t="shared" ref="V35:V52" si="7">SUM(T35:U35)</f>
        <v>1.5547740000000001</v>
      </c>
      <c r="W35" s="77">
        <f t="shared" ref="W35:W52" si="8">V35/Q35</f>
        <v>1.286</v>
      </c>
      <c r="X35" s="24">
        <f t="shared" si="3"/>
        <v>0.15106454999999999</v>
      </c>
      <c r="Y35" s="16">
        <f t="shared" si="4"/>
        <v>4.5466125499999999</v>
      </c>
      <c r="Z35" s="18" t="s">
        <v>51</v>
      </c>
    </row>
    <row r="36" spans="1:26" ht="15" customHeight="1">
      <c r="A36" s="16">
        <v>223</v>
      </c>
      <c r="B36" s="16" t="s">
        <v>900</v>
      </c>
      <c r="F36" s="16" t="s">
        <v>874</v>
      </c>
      <c r="G36" s="17">
        <v>22.419149999999899</v>
      </c>
      <c r="H36" s="17">
        <v>113.606033333</v>
      </c>
      <c r="I36" s="16" t="s">
        <v>31</v>
      </c>
      <c r="J36" s="16" t="s">
        <v>32</v>
      </c>
      <c r="K36" s="16" t="s">
        <v>33</v>
      </c>
      <c r="L36" s="16" t="s">
        <v>813</v>
      </c>
      <c r="M36" s="16">
        <v>0.3</v>
      </c>
      <c r="N36" s="16">
        <v>1.68</v>
      </c>
      <c r="O36" s="16">
        <v>10.768333333333333</v>
      </c>
      <c r="P36" s="46">
        <v>0.4</v>
      </c>
      <c r="Q36" s="16">
        <v>1.159</v>
      </c>
      <c r="S36" s="24">
        <f t="shared" si="0"/>
        <v>0.82752599999999998</v>
      </c>
      <c r="T36" s="24">
        <f t="shared" si="1"/>
        <v>0.82752599999999998</v>
      </c>
      <c r="U36" s="24">
        <f t="shared" si="2"/>
        <v>0.66294800000000009</v>
      </c>
      <c r="V36" s="24">
        <f t="shared" si="7"/>
        <v>1.4904740000000001</v>
      </c>
      <c r="W36" s="77">
        <f t="shared" si="8"/>
        <v>1.286</v>
      </c>
      <c r="X36" s="24">
        <f t="shared" si="3"/>
        <v>0.14481704999999997</v>
      </c>
      <c r="Y36" s="16">
        <f t="shared" si="4"/>
        <v>4.4117650500000005</v>
      </c>
      <c r="Z36" s="18" t="s">
        <v>34</v>
      </c>
    </row>
    <row r="37" spans="1:26">
      <c r="A37" s="16">
        <v>221</v>
      </c>
      <c r="B37" s="16" t="s">
        <v>908</v>
      </c>
      <c r="F37" s="16" t="s">
        <v>874</v>
      </c>
      <c r="G37" s="17">
        <v>22.4234166667</v>
      </c>
      <c r="H37" s="17">
        <v>113.66121666700001</v>
      </c>
      <c r="I37" s="16" t="s">
        <v>31</v>
      </c>
      <c r="J37" s="16" t="s">
        <v>32</v>
      </c>
      <c r="K37" s="16" t="s">
        <v>33</v>
      </c>
      <c r="L37" s="16" t="s">
        <v>813</v>
      </c>
      <c r="M37" s="16">
        <v>0.3</v>
      </c>
      <c r="N37" s="16">
        <v>1.68</v>
      </c>
      <c r="O37" s="16">
        <v>8.5128242500000049</v>
      </c>
      <c r="P37" s="46">
        <v>0.4</v>
      </c>
      <c r="Q37" s="16">
        <v>0.94399999999999995</v>
      </c>
      <c r="R37" s="16">
        <v>0.25600000000000001</v>
      </c>
      <c r="S37" s="24">
        <f t="shared" si="0"/>
        <v>0.67401599999999995</v>
      </c>
      <c r="T37" s="24">
        <f t="shared" si="1"/>
        <v>0.67401599999999995</v>
      </c>
      <c r="U37" s="24">
        <f t="shared" si="2"/>
        <v>0.539968</v>
      </c>
      <c r="V37" s="24">
        <f t="shared" si="7"/>
        <v>1.213984</v>
      </c>
      <c r="W37" s="77">
        <f t="shared" si="8"/>
        <v>1.286</v>
      </c>
      <c r="X37" s="24">
        <f t="shared" si="3"/>
        <v>0.11795279999999998</v>
      </c>
      <c r="Y37" s="16">
        <f t="shared" si="4"/>
        <v>3.8319207999999998</v>
      </c>
      <c r="Z37" s="18" t="s">
        <v>34</v>
      </c>
    </row>
    <row r="38" spans="1:26">
      <c r="A38" s="16">
        <v>122</v>
      </c>
      <c r="B38" s="16" t="s">
        <v>920</v>
      </c>
      <c r="C38" s="16" t="s">
        <v>893</v>
      </c>
      <c r="D38" s="16" t="s">
        <v>894</v>
      </c>
      <c r="E38" s="16" t="s">
        <v>829</v>
      </c>
      <c r="F38" s="16" t="s">
        <v>876</v>
      </c>
      <c r="G38" s="17">
        <v>55.337333333300002</v>
      </c>
      <c r="H38" s="17">
        <v>15.4826666667</v>
      </c>
      <c r="I38" s="16" t="s">
        <v>27</v>
      </c>
      <c r="J38" s="16" t="s">
        <v>55</v>
      </c>
      <c r="K38" s="16" t="s">
        <v>95</v>
      </c>
      <c r="L38" s="16" t="s">
        <v>818</v>
      </c>
      <c r="M38" s="16">
        <v>93</v>
      </c>
      <c r="N38" s="16">
        <v>0.27500000000000002</v>
      </c>
      <c r="O38" s="16">
        <v>1.5846874999999974</v>
      </c>
      <c r="P38" s="46">
        <v>0.4</v>
      </c>
      <c r="Q38" s="16">
        <v>0.87</v>
      </c>
      <c r="S38" s="24">
        <f t="shared" si="0"/>
        <v>0.62117999999999995</v>
      </c>
      <c r="T38" s="24">
        <f t="shared" si="1"/>
        <v>0.62117999999999995</v>
      </c>
      <c r="U38" s="24">
        <f t="shared" si="2"/>
        <v>0.49764000000000008</v>
      </c>
      <c r="V38" s="24">
        <f t="shared" si="7"/>
        <v>1.1188199999999999</v>
      </c>
      <c r="W38" s="77">
        <f t="shared" si="8"/>
        <v>1.286</v>
      </c>
      <c r="X38" s="24">
        <f t="shared" si="3"/>
        <v>0.10870649999999998</v>
      </c>
      <c r="Y38" s="16">
        <f t="shared" si="4"/>
        <v>3.6323464999999997</v>
      </c>
      <c r="Z38" s="18" t="s">
        <v>51</v>
      </c>
    </row>
    <row r="39" spans="1:26">
      <c r="A39" s="16">
        <v>127</v>
      </c>
      <c r="B39" s="16" t="s">
        <v>921</v>
      </c>
      <c r="C39" s="16" t="s">
        <v>893</v>
      </c>
      <c r="D39" s="16" t="s">
        <v>894</v>
      </c>
      <c r="E39" s="16" t="s">
        <v>829</v>
      </c>
      <c r="F39" s="16" t="s">
        <v>817</v>
      </c>
      <c r="G39" s="17">
        <v>54.801666666700001</v>
      </c>
      <c r="H39" s="17">
        <v>13.7871666666999</v>
      </c>
      <c r="I39" s="16" t="s">
        <v>27</v>
      </c>
      <c r="J39" s="16" t="s">
        <v>55</v>
      </c>
      <c r="K39" s="16" t="s">
        <v>81</v>
      </c>
      <c r="L39" s="16" t="s">
        <v>818</v>
      </c>
      <c r="M39" s="16">
        <v>45</v>
      </c>
      <c r="N39" s="16">
        <v>0.215</v>
      </c>
      <c r="O39" s="16">
        <v>2.9470117187499993</v>
      </c>
      <c r="P39" s="46">
        <v>0.4</v>
      </c>
      <c r="Q39" s="16">
        <v>0.85499999999999998</v>
      </c>
      <c r="R39" s="16">
        <v>0.81399999999999995</v>
      </c>
      <c r="S39" s="24">
        <f t="shared" si="0"/>
        <v>0.61046999999999996</v>
      </c>
      <c r="T39" s="24">
        <f t="shared" si="1"/>
        <v>0.61046999999999996</v>
      </c>
      <c r="U39" s="24">
        <f t="shared" si="2"/>
        <v>0.48906000000000005</v>
      </c>
      <c r="V39" s="24">
        <f t="shared" si="7"/>
        <v>1.0995300000000001</v>
      </c>
      <c r="W39" s="77">
        <f t="shared" si="8"/>
        <v>1.2860000000000003</v>
      </c>
      <c r="X39" s="24">
        <f t="shared" si="3"/>
        <v>0.10683224999999999</v>
      </c>
      <c r="Y39" s="16">
        <f t="shared" si="4"/>
        <v>3.5918922500000008</v>
      </c>
      <c r="Z39" s="18" t="s">
        <v>51</v>
      </c>
    </row>
    <row r="40" spans="1:26">
      <c r="A40" s="16">
        <v>89</v>
      </c>
      <c r="B40" s="16" t="s">
        <v>925</v>
      </c>
      <c r="D40" s="16" t="s">
        <v>926</v>
      </c>
      <c r="F40" s="16" t="s">
        <v>838</v>
      </c>
      <c r="G40" s="17">
        <v>54.519500000000001</v>
      </c>
      <c r="H40" s="17">
        <v>10.0453333333</v>
      </c>
      <c r="I40" s="16" t="s">
        <v>27</v>
      </c>
      <c r="J40" s="16" t="s">
        <v>55</v>
      </c>
      <c r="K40" s="16" t="s">
        <v>66</v>
      </c>
      <c r="L40" s="16" t="s">
        <v>834</v>
      </c>
      <c r="M40" s="16">
        <v>26</v>
      </c>
      <c r="N40" s="16">
        <v>0.14000000000000001</v>
      </c>
      <c r="O40" s="16">
        <v>3.2732291666666669</v>
      </c>
      <c r="P40" s="46">
        <v>0.4</v>
      </c>
      <c r="Q40" s="16">
        <v>0.84</v>
      </c>
      <c r="S40" s="24">
        <f t="shared" si="0"/>
        <v>0.59975999999999996</v>
      </c>
      <c r="T40" s="24">
        <f t="shared" si="1"/>
        <v>0.59975999999999996</v>
      </c>
      <c r="U40" s="24">
        <f t="shared" si="2"/>
        <v>0.48048000000000002</v>
      </c>
      <c r="V40" s="24">
        <f t="shared" si="7"/>
        <v>1.0802399999999999</v>
      </c>
      <c r="W40" s="77">
        <f t="shared" si="8"/>
        <v>1.2859999999999998</v>
      </c>
      <c r="X40" s="24">
        <f t="shared" si="3"/>
        <v>0.10495799999999998</v>
      </c>
      <c r="Y40" s="16">
        <f t="shared" si="4"/>
        <v>3.5514379999999992</v>
      </c>
      <c r="Z40" s="18" t="s">
        <v>73</v>
      </c>
    </row>
    <row r="41" spans="1:26">
      <c r="A41" s="16">
        <v>219</v>
      </c>
      <c r="B41" s="16" t="s">
        <v>965</v>
      </c>
      <c r="F41" s="16" t="s">
        <v>874</v>
      </c>
      <c r="G41" s="17">
        <v>22.458583333299899</v>
      </c>
      <c r="H41" s="17">
        <v>113.623933333</v>
      </c>
      <c r="I41" s="16" t="s">
        <v>31</v>
      </c>
      <c r="J41" s="16" t="s">
        <v>32</v>
      </c>
      <c r="K41" s="16" t="s">
        <v>33</v>
      </c>
      <c r="L41" s="16" t="s">
        <v>813</v>
      </c>
      <c r="M41" s="16">
        <v>0.4</v>
      </c>
      <c r="N41" s="16">
        <v>1.68</v>
      </c>
      <c r="O41" s="16">
        <v>10.433324999999998</v>
      </c>
      <c r="P41" s="46">
        <v>0.4</v>
      </c>
      <c r="Q41" s="16">
        <v>0.55500000000000005</v>
      </c>
      <c r="R41" s="16">
        <v>0.32600000000000001</v>
      </c>
      <c r="S41" s="24">
        <f t="shared" si="0"/>
        <v>0.39627000000000001</v>
      </c>
      <c r="T41" s="24">
        <f t="shared" si="1"/>
        <v>0.39627000000000001</v>
      </c>
      <c r="U41" s="24">
        <f t="shared" si="2"/>
        <v>0.31746000000000008</v>
      </c>
      <c r="V41" s="24">
        <f t="shared" si="7"/>
        <v>0.71373000000000009</v>
      </c>
      <c r="W41" s="77">
        <f t="shared" si="8"/>
        <v>1.286</v>
      </c>
      <c r="X41" s="24">
        <f t="shared" si="3"/>
        <v>6.9347249999999999E-2</v>
      </c>
      <c r="Y41" s="16">
        <f t="shared" si="4"/>
        <v>2.7828072500000003</v>
      </c>
      <c r="Z41" s="18" t="s">
        <v>34</v>
      </c>
    </row>
    <row r="42" spans="1:26">
      <c r="A42" s="16">
        <v>201</v>
      </c>
      <c r="B42" s="16" t="s">
        <v>1010</v>
      </c>
      <c r="D42" s="16" t="s">
        <v>877</v>
      </c>
      <c r="E42" s="16" t="s">
        <v>856</v>
      </c>
      <c r="F42" s="16" t="s">
        <v>857</v>
      </c>
      <c r="G42" s="17">
        <v>63.506332999999898</v>
      </c>
      <c r="H42" s="17">
        <v>19.761167</v>
      </c>
      <c r="I42" s="16" t="s">
        <v>27</v>
      </c>
      <c r="J42" s="16" t="s">
        <v>55</v>
      </c>
      <c r="K42" s="16" t="s">
        <v>59</v>
      </c>
      <c r="L42" s="16" t="s">
        <v>818</v>
      </c>
      <c r="M42" s="16">
        <v>17.3</v>
      </c>
      <c r="N42" s="16">
        <v>0.3</v>
      </c>
      <c r="O42" s="16">
        <v>1.5047986097010007</v>
      </c>
      <c r="P42" s="46">
        <v>0.4</v>
      </c>
      <c r="Q42" s="16">
        <v>0.39600000000000002</v>
      </c>
      <c r="S42" s="24">
        <f t="shared" si="0"/>
        <v>0.282744</v>
      </c>
      <c r="T42" s="24">
        <f t="shared" si="1"/>
        <v>0.282744</v>
      </c>
      <c r="U42" s="24">
        <f t="shared" si="2"/>
        <v>0.22651200000000005</v>
      </c>
      <c r="V42" s="24">
        <f t="shared" si="7"/>
        <v>0.50925600000000004</v>
      </c>
      <c r="W42" s="77">
        <f t="shared" si="8"/>
        <v>1.286</v>
      </c>
      <c r="X42" s="24">
        <f t="shared" si="3"/>
        <v>4.9480199999999995E-2</v>
      </c>
      <c r="Y42" s="16">
        <f t="shared" si="4"/>
        <v>2.3539922</v>
      </c>
      <c r="Z42" s="18" t="s">
        <v>60</v>
      </c>
    </row>
    <row r="43" spans="1:26">
      <c r="A43" s="16">
        <v>250</v>
      </c>
      <c r="B43" s="16" t="s">
        <v>847</v>
      </c>
      <c r="D43" s="16" t="s">
        <v>826</v>
      </c>
      <c r="F43" s="16" t="s">
        <v>812</v>
      </c>
      <c r="G43" s="17">
        <v>8.9290000000000003</v>
      </c>
      <c r="H43" s="17">
        <v>-84.313500000000005</v>
      </c>
      <c r="I43" s="16" t="s">
        <v>31</v>
      </c>
      <c r="J43" s="16" t="s">
        <v>264</v>
      </c>
      <c r="K43" s="16" t="s">
        <v>297</v>
      </c>
      <c r="L43" s="16" t="s">
        <v>818</v>
      </c>
      <c r="M43" s="16">
        <v>1008</v>
      </c>
      <c r="P43" s="46">
        <v>0.5</v>
      </c>
      <c r="Q43" s="16">
        <v>2.2599999999999998</v>
      </c>
      <c r="S43" s="24">
        <f t="shared" si="0"/>
        <v>1.6136399999999997</v>
      </c>
      <c r="T43" s="24">
        <f t="shared" si="1"/>
        <v>1.6136399999999997</v>
      </c>
      <c r="U43" s="24">
        <f t="shared" si="2"/>
        <v>1.2927200000000001</v>
      </c>
      <c r="V43" s="24">
        <f t="shared" si="7"/>
        <v>2.9063599999999998</v>
      </c>
      <c r="W43" s="77">
        <f t="shared" si="8"/>
        <v>1.286</v>
      </c>
      <c r="X43" s="24">
        <f t="shared" si="3"/>
        <v>0.28238699999999994</v>
      </c>
      <c r="Y43" s="16">
        <f t="shared" si="4"/>
        <v>7.3811070000000001</v>
      </c>
      <c r="Z43" s="18" t="s">
        <v>298</v>
      </c>
    </row>
    <row r="44" spans="1:26">
      <c r="A44" s="16">
        <v>140</v>
      </c>
      <c r="B44" s="16" t="s">
        <v>858</v>
      </c>
      <c r="C44" s="16" t="s">
        <v>859</v>
      </c>
      <c r="D44" s="16" t="s">
        <v>860</v>
      </c>
      <c r="E44" s="16" t="s">
        <v>829</v>
      </c>
      <c r="F44" s="16" t="s">
        <v>812</v>
      </c>
      <c r="G44" s="17">
        <v>56.103499999999897</v>
      </c>
      <c r="H44" s="17">
        <v>10.4578333333</v>
      </c>
      <c r="I44" s="16" t="s">
        <v>27</v>
      </c>
      <c r="J44" s="16" t="s">
        <v>55</v>
      </c>
      <c r="K44" s="16" t="s">
        <v>56</v>
      </c>
      <c r="L44" s="16" t="s">
        <v>818</v>
      </c>
      <c r="M44" s="16">
        <v>27.5</v>
      </c>
      <c r="N44" s="16">
        <v>0.14268292682926828</v>
      </c>
      <c r="O44" s="16">
        <v>1.6720655487804876</v>
      </c>
      <c r="P44" s="46">
        <v>0.5</v>
      </c>
      <c r="Q44" s="16">
        <v>1.831</v>
      </c>
      <c r="R44" s="16">
        <v>0.63700000000000001</v>
      </c>
      <c r="S44" s="24">
        <f t="shared" si="0"/>
        <v>1.307334</v>
      </c>
      <c r="T44" s="24">
        <f t="shared" si="1"/>
        <v>1.307334</v>
      </c>
      <c r="U44" s="24">
        <f t="shared" si="2"/>
        <v>1.0473319999999999</v>
      </c>
      <c r="V44" s="24">
        <f t="shared" si="7"/>
        <v>2.3546659999999999</v>
      </c>
      <c r="W44" s="77">
        <f t="shared" si="8"/>
        <v>1.286</v>
      </c>
      <c r="X44" s="24">
        <f t="shared" si="3"/>
        <v>0.22878344999999997</v>
      </c>
      <c r="Y44" s="16">
        <f t="shared" si="4"/>
        <v>6.2241154499999993</v>
      </c>
      <c r="Z44" s="18" t="s">
        <v>51</v>
      </c>
    </row>
    <row r="45" spans="1:26">
      <c r="A45" s="16">
        <v>25</v>
      </c>
      <c r="B45" s="16" t="s">
        <v>882</v>
      </c>
      <c r="F45" s="16" t="s">
        <v>812</v>
      </c>
      <c r="G45" s="17">
        <v>41.258666666700002</v>
      </c>
      <c r="H45" s="17">
        <v>-72.730333333299896</v>
      </c>
      <c r="I45" s="16" t="s">
        <v>27</v>
      </c>
      <c r="K45" s="16" t="s">
        <v>36</v>
      </c>
      <c r="L45" s="16" t="s">
        <v>813</v>
      </c>
      <c r="M45" s="16">
        <v>2</v>
      </c>
      <c r="N45" s="16">
        <v>0.5</v>
      </c>
      <c r="P45" s="46">
        <v>0.5</v>
      </c>
      <c r="Q45" s="16">
        <v>1.329</v>
      </c>
      <c r="S45" s="24">
        <f t="shared" si="0"/>
        <v>0.94890599999999992</v>
      </c>
      <c r="T45" s="24">
        <f t="shared" si="1"/>
        <v>0.94890599999999992</v>
      </c>
      <c r="U45" s="24">
        <f t="shared" si="2"/>
        <v>0.76018800000000009</v>
      </c>
      <c r="V45" s="24">
        <f t="shared" si="7"/>
        <v>1.7090939999999999</v>
      </c>
      <c r="W45" s="77">
        <f t="shared" si="8"/>
        <v>1.286</v>
      </c>
      <c r="X45" s="24">
        <f t="shared" si="3"/>
        <v>0.16605854999999997</v>
      </c>
      <c r="Y45" s="16">
        <f t="shared" si="4"/>
        <v>4.8702465500000001</v>
      </c>
      <c r="Z45" s="18" t="s">
        <v>37</v>
      </c>
    </row>
    <row r="46" spans="1:26">
      <c r="A46" s="16">
        <v>323</v>
      </c>
      <c r="B46" s="16" t="s">
        <v>904</v>
      </c>
      <c r="C46" s="16" t="s">
        <v>852</v>
      </c>
      <c r="D46" s="16" t="s">
        <v>853</v>
      </c>
      <c r="F46" s="16" t="s">
        <v>812</v>
      </c>
      <c r="G46" s="17">
        <v>55.38203</v>
      </c>
      <c r="H46" s="17">
        <v>15.46125</v>
      </c>
      <c r="I46" s="16" t="s">
        <v>27</v>
      </c>
      <c r="J46" s="16" t="s">
        <v>55</v>
      </c>
      <c r="K46" s="16" t="s">
        <v>95</v>
      </c>
      <c r="L46" s="16" t="s">
        <v>818</v>
      </c>
      <c r="M46" s="16">
        <v>96</v>
      </c>
      <c r="N46" s="16">
        <v>6.1775280898876413E-2</v>
      </c>
      <c r="O46" s="16">
        <v>0.59991640167906424</v>
      </c>
      <c r="P46" s="46">
        <v>0.5</v>
      </c>
      <c r="Q46" s="16">
        <v>0.99</v>
      </c>
      <c r="R46" s="16">
        <v>0.40100000000000002</v>
      </c>
      <c r="S46" s="24">
        <f t="shared" si="0"/>
        <v>0.70685999999999993</v>
      </c>
      <c r="T46" s="24">
        <f t="shared" si="1"/>
        <v>0.70685999999999993</v>
      </c>
      <c r="U46" s="24">
        <f t="shared" si="2"/>
        <v>0.56628000000000012</v>
      </c>
      <c r="V46" s="24">
        <f t="shared" si="7"/>
        <v>1.2731400000000002</v>
      </c>
      <c r="W46" s="77">
        <f t="shared" si="8"/>
        <v>1.2860000000000003</v>
      </c>
      <c r="X46" s="24">
        <f t="shared" si="3"/>
        <v>0.12370049999999998</v>
      </c>
      <c r="Y46" s="16">
        <f t="shared" si="4"/>
        <v>3.9559805000000008</v>
      </c>
      <c r="Z46" s="18" t="s">
        <v>100</v>
      </c>
    </row>
    <row r="47" spans="1:26">
      <c r="A47" s="16">
        <v>224</v>
      </c>
      <c r="B47" s="16" t="s">
        <v>900</v>
      </c>
      <c r="F47" s="16" t="s">
        <v>874</v>
      </c>
      <c r="G47" s="17">
        <v>22.419149999999899</v>
      </c>
      <c r="H47" s="17">
        <v>113.606033333</v>
      </c>
      <c r="I47" s="16" t="s">
        <v>31</v>
      </c>
      <c r="J47" s="16" t="s">
        <v>32</v>
      </c>
      <c r="K47" s="16" t="s">
        <v>33</v>
      </c>
      <c r="L47" s="16" t="s">
        <v>813</v>
      </c>
      <c r="M47" s="16">
        <v>0.4</v>
      </c>
      <c r="N47" s="16">
        <v>1.68</v>
      </c>
      <c r="O47" s="16">
        <v>11.182500000000001</v>
      </c>
      <c r="P47" s="46">
        <v>0.5</v>
      </c>
      <c r="Q47" s="16">
        <v>0.91</v>
      </c>
      <c r="R47" s="16">
        <v>0.313</v>
      </c>
      <c r="S47" s="24">
        <f t="shared" si="0"/>
        <v>0.64973999999999998</v>
      </c>
      <c r="T47" s="24">
        <f t="shared" si="1"/>
        <v>0.64973999999999998</v>
      </c>
      <c r="U47" s="24">
        <f t="shared" si="2"/>
        <v>0.52052000000000009</v>
      </c>
      <c r="V47" s="24">
        <f t="shared" si="7"/>
        <v>1.1702600000000001</v>
      </c>
      <c r="W47" s="77">
        <f t="shared" si="8"/>
        <v>1.286</v>
      </c>
      <c r="X47" s="24">
        <f t="shared" si="3"/>
        <v>0.11370449999999999</v>
      </c>
      <c r="Y47" s="16">
        <f t="shared" si="4"/>
        <v>3.7402245000000001</v>
      </c>
      <c r="Z47" s="18" t="s">
        <v>34</v>
      </c>
    </row>
    <row r="48" spans="1:26" ht="15" customHeight="1">
      <c r="A48" s="16">
        <v>134</v>
      </c>
      <c r="B48" s="16" t="s">
        <v>930</v>
      </c>
      <c r="C48" s="16" t="s">
        <v>931</v>
      </c>
      <c r="D48" s="16" t="s">
        <v>860</v>
      </c>
      <c r="E48" s="16" t="s">
        <v>829</v>
      </c>
      <c r="F48" s="16" t="s">
        <v>812</v>
      </c>
      <c r="G48" s="17">
        <v>56.107500000000002</v>
      </c>
      <c r="H48" s="17">
        <v>10.4461666667</v>
      </c>
      <c r="I48" s="16" t="s">
        <v>27</v>
      </c>
      <c r="J48" s="16" t="s">
        <v>55</v>
      </c>
      <c r="K48" s="16" t="s">
        <v>56</v>
      </c>
      <c r="L48" s="16" t="s">
        <v>818</v>
      </c>
      <c r="M48" s="16">
        <v>25.1</v>
      </c>
      <c r="N48" s="16">
        <v>0.2</v>
      </c>
      <c r="O48" s="16">
        <v>3.537500000000001</v>
      </c>
      <c r="P48" s="46">
        <v>0.5</v>
      </c>
      <c r="Q48" s="16">
        <v>0.79100000000000004</v>
      </c>
      <c r="S48" s="24">
        <f t="shared" si="0"/>
        <v>0.564774</v>
      </c>
      <c r="T48" s="24">
        <f t="shared" si="1"/>
        <v>0.564774</v>
      </c>
      <c r="U48" s="24">
        <f t="shared" si="2"/>
        <v>0.45245200000000008</v>
      </c>
      <c r="V48" s="24">
        <f t="shared" si="7"/>
        <v>1.017226</v>
      </c>
      <c r="W48" s="77">
        <f t="shared" si="8"/>
        <v>1.2859999999999998</v>
      </c>
      <c r="X48" s="24">
        <f t="shared" si="3"/>
        <v>9.8835449999999991E-2</v>
      </c>
      <c r="Y48" s="16">
        <f t="shared" si="4"/>
        <v>3.4192874499999997</v>
      </c>
      <c r="Z48" s="18" t="s">
        <v>51</v>
      </c>
    </row>
    <row r="49" spans="1:26" ht="15" customHeight="1">
      <c r="A49" s="16">
        <v>168</v>
      </c>
      <c r="B49" s="16" t="s">
        <v>932</v>
      </c>
      <c r="C49" s="16" t="s">
        <v>933</v>
      </c>
      <c r="F49" s="16" t="s">
        <v>812</v>
      </c>
      <c r="G49" s="17">
        <v>54.083333333299898</v>
      </c>
      <c r="H49" s="17">
        <v>7.9675000000000002</v>
      </c>
      <c r="I49" s="16" t="s">
        <v>27</v>
      </c>
      <c r="J49" s="16" t="s">
        <v>28</v>
      </c>
      <c r="K49" s="16" t="s">
        <v>74</v>
      </c>
      <c r="L49" s="16" t="s">
        <v>818</v>
      </c>
      <c r="M49" s="16">
        <v>30</v>
      </c>
      <c r="N49" s="16">
        <v>0.16</v>
      </c>
      <c r="O49" s="16">
        <v>0.58633333333333315</v>
      </c>
      <c r="P49" s="46">
        <v>0.5</v>
      </c>
      <c r="Q49" s="16">
        <v>0.78200000000000003</v>
      </c>
      <c r="R49" s="16">
        <v>0.54</v>
      </c>
      <c r="S49" s="24">
        <f t="shared" si="0"/>
        <v>0.55834799999999996</v>
      </c>
      <c r="T49" s="24">
        <f t="shared" si="1"/>
        <v>0.55834799999999996</v>
      </c>
      <c r="U49" s="24">
        <f t="shared" si="2"/>
        <v>0.44730400000000015</v>
      </c>
      <c r="V49" s="24">
        <f t="shared" si="7"/>
        <v>1.005652</v>
      </c>
      <c r="W49" s="77">
        <f t="shared" si="8"/>
        <v>1.286</v>
      </c>
      <c r="X49" s="24">
        <f t="shared" si="3"/>
        <v>9.7710899999999989E-2</v>
      </c>
      <c r="Y49" s="16">
        <f t="shared" si="4"/>
        <v>3.3950149000000001</v>
      </c>
      <c r="Z49" s="18" t="s">
        <v>75</v>
      </c>
    </row>
    <row r="50" spans="1:26" ht="15" customHeight="1">
      <c r="A50" s="16">
        <v>238</v>
      </c>
      <c r="B50" s="16">
        <v>8</v>
      </c>
      <c r="D50" s="16" t="s">
        <v>895</v>
      </c>
      <c r="F50" s="16" t="s">
        <v>832</v>
      </c>
      <c r="G50" s="17">
        <v>27.9359761111</v>
      </c>
      <c r="H50" s="17">
        <v>-89.279513055600006</v>
      </c>
      <c r="I50" s="16" t="s">
        <v>27</v>
      </c>
      <c r="J50" s="16" t="s">
        <v>268</v>
      </c>
      <c r="K50" s="16" t="s">
        <v>369</v>
      </c>
      <c r="L50" s="16" t="s">
        <v>834</v>
      </c>
      <c r="M50" s="16">
        <v>1296</v>
      </c>
      <c r="P50" s="46">
        <v>0.5</v>
      </c>
      <c r="Q50" s="16">
        <v>0.55200000000000005</v>
      </c>
      <c r="R50" s="16">
        <v>0.27700000000000002</v>
      </c>
      <c r="S50" s="24">
        <f t="shared" si="0"/>
        <v>0.39412800000000003</v>
      </c>
      <c r="T50" s="24">
        <f t="shared" si="1"/>
        <v>0.39412800000000003</v>
      </c>
      <c r="U50" s="24">
        <f t="shared" si="2"/>
        <v>0.31574400000000002</v>
      </c>
      <c r="V50" s="24">
        <f t="shared" si="7"/>
        <v>0.70987200000000006</v>
      </c>
      <c r="W50" s="77">
        <f t="shared" si="8"/>
        <v>1.286</v>
      </c>
      <c r="X50" s="24">
        <f t="shared" si="3"/>
        <v>6.8972400000000003E-2</v>
      </c>
      <c r="Y50" s="16">
        <f t="shared" si="4"/>
        <v>2.7747164</v>
      </c>
      <c r="Z50" s="18" t="s">
        <v>370</v>
      </c>
    </row>
    <row r="51" spans="1:26" ht="15" customHeight="1">
      <c r="A51" s="16">
        <v>8</v>
      </c>
      <c r="B51" s="16" t="s">
        <v>992</v>
      </c>
      <c r="D51" s="16" t="s">
        <v>907</v>
      </c>
      <c r="F51" s="16" t="s">
        <v>876</v>
      </c>
      <c r="G51" s="17">
        <v>57.308500000000002</v>
      </c>
      <c r="H51" s="17">
        <v>20.1146666667</v>
      </c>
      <c r="I51" s="16" t="s">
        <v>27</v>
      </c>
      <c r="J51" s="16" t="s">
        <v>55</v>
      </c>
      <c r="K51" s="16" t="s">
        <v>139</v>
      </c>
      <c r="L51" s="16" t="s">
        <v>813</v>
      </c>
      <c r="M51" s="16">
        <v>241</v>
      </c>
      <c r="N51" s="16">
        <v>0.1</v>
      </c>
      <c r="P51" s="46">
        <v>0.5</v>
      </c>
      <c r="Q51" s="16">
        <v>0.46100000000000002</v>
      </c>
      <c r="R51" s="16">
        <v>0.32</v>
      </c>
      <c r="S51" s="24">
        <f t="shared" si="0"/>
        <v>0.329154</v>
      </c>
      <c r="T51" s="24">
        <f t="shared" si="1"/>
        <v>0.329154</v>
      </c>
      <c r="U51" s="24">
        <f t="shared" si="2"/>
        <v>0.26369200000000004</v>
      </c>
      <c r="V51" s="24">
        <f t="shared" si="7"/>
        <v>0.59284599999999998</v>
      </c>
      <c r="W51" s="77">
        <f t="shared" si="8"/>
        <v>1.2859999999999998</v>
      </c>
      <c r="X51" s="24">
        <f t="shared" si="3"/>
        <v>5.7601949999999999E-2</v>
      </c>
      <c r="Y51" s="16">
        <f t="shared" si="4"/>
        <v>2.52929395</v>
      </c>
      <c r="Z51" s="18" t="s">
        <v>140</v>
      </c>
    </row>
    <row r="52" spans="1:26" ht="15" customHeight="1">
      <c r="A52" s="16">
        <v>104</v>
      </c>
      <c r="B52" s="16" t="s">
        <v>995</v>
      </c>
      <c r="C52" s="16" t="s">
        <v>890</v>
      </c>
      <c r="D52" s="16" t="s">
        <v>891</v>
      </c>
      <c r="E52" s="16" t="s">
        <v>829</v>
      </c>
      <c r="F52" s="16" t="s">
        <v>812</v>
      </c>
      <c r="G52" s="17">
        <v>57.951999999999899</v>
      </c>
      <c r="H52" s="17">
        <v>9.7070000000000007</v>
      </c>
      <c r="I52" s="16" t="s">
        <v>27</v>
      </c>
      <c r="J52" s="16" t="s">
        <v>98</v>
      </c>
      <c r="L52" s="16" t="s">
        <v>818</v>
      </c>
      <c r="M52" s="16">
        <v>146.80000000000001</v>
      </c>
      <c r="N52" s="16">
        <v>0.2</v>
      </c>
      <c r="P52" s="46">
        <v>0.5</v>
      </c>
      <c r="Q52" s="16">
        <v>0.45100000000000001</v>
      </c>
      <c r="R52" s="16">
        <v>0.13200000000000001</v>
      </c>
      <c r="S52" s="24">
        <f t="shared" si="0"/>
        <v>0.32201399999999997</v>
      </c>
      <c r="T52" s="24">
        <f t="shared" si="1"/>
        <v>0.32201399999999997</v>
      </c>
      <c r="U52" s="24">
        <f t="shared" si="2"/>
        <v>0.25797200000000009</v>
      </c>
      <c r="V52" s="24">
        <f t="shared" si="7"/>
        <v>0.57998600000000011</v>
      </c>
      <c r="W52" s="77">
        <f t="shared" si="8"/>
        <v>1.2860000000000003</v>
      </c>
      <c r="X52" s="24">
        <f t="shared" si="3"/>
        <v>5.6352449999999991E-2</v>
      </c>
      <c r="Y52" s="16">
        <f t="shared" si="4"/>
        <v>2.5023244500000001</v>
      </c>
      <c r="Z52" s="18" t="s">
        <v>99</v>
      </c>
    </row>
    <row r="53" spans="1:26" ht="15" customHeight="1">
      <c r="A53" s="16">
        <v>98</v>
      </c>
      <c r="B53" s="16" t="s">
        <v>1442</v>
      </c>
      <c r="C53" s="16" t="s">
        <v>893</v>
      </c>
      <c r="D53" s="16" t="s">
        <v>894</v>
      </c>
      <c r="E53" s="16" t="s">
        <v>829</v>
      </c>
      <c r="F53" s="16" t="s">
        <v>812</v>
      </c>
      <c r="G53" s="17">
        <v>55.326166666699898</v>
      </c>
      <c r="H53" s="17">
        <v>15.0254999999999</v>
      </c>
      <c r="I53" s="16" t="s">
        <v>27</v>
      </c>
      <c r="J53" s="16" t="s">
        <v>55</v>
      </c>
      <c r="K53" s="16" t="s">
        <v>95</v>
      </c>
      <c r="L53" s="16" t="s">
        <v>818</v>
      </c>
      <c r="M53" s="16">
        <v>74</v>
      </c>
      <c r="N53" s="16">
        <v>0.27500000000000002</v>
      </c>
      <c r="O53" s="16">
        <v>2.6425781250000013</v>
      </c>
      <c r="P53" s="46">
        <v>0.5</v>
      </c>
      <c r="R53" s="16">
        <v>0.17499999999999999</v>
      </c>
      <c r="S53" s="24">
        <f t="shared" si="0"/>
        <v>0</v>
      </c>
      <c r="T53" s="24">
        <f t="shared" si="1"/>
        <v>0</v>
      </c>
      <c r="U53" s="24">
        <f t="shared" si="2"/>
        <v>0</v>
      </c>
      <c r="X53" s="24">
        <f t="shared" si="3"/>
        <v>0</v>
      </c>
      <c r="Y53" s="16">
        <f t="shared" si="4"/>
        <v>0</v>
      </c>
      <c r="Z53" s="18" t="s">
        <v>51</v>
      </c>
    </row>
    <row r="54" spans="1:26" ht="15" customHeight="1">
      <c r="A54" s="16">
        <v>128</v>
      </c>
      <c r="B54" s="16" t="s">
        <v>1446</v>
      </c>
      <c r="C54" s="16" t="s">
        <v>893</v>
      </c>
      <c r="D54" s="16" t="s">
        <v>894</v>
      </c>
      <c r="E54" s="16" t="s">
        <v>829</v>
      </c>
      <c r="F54" s="16" t="s">
        <v>812</v>
      </c>
      <c r="G54" s="17">
        <v>54.9366666666999</v>
      </c>
      <c r="H54" s="17">
        <v>13.66</v>
      </c>
      <c r="I54" s="16" t="s">
        <v>27</v>
      </c>
      <c r="J54" s="16" t="s">
        <v>55</v>
      </c>
      <c r="K54" s="16" t="s">
        <v>81</v>
      </c>
      <c r="L54" s="16" t="s">
        <v>818</v>
      </c>
      <c r="M54" s="16">
        <v>44</v>
      </c>
      <c r="N54" s="16">
        <v>0.215</v>
      </c>
      <c r="O54" s="16">
        <v>2.4747395833333323</v>
      </c>
      <c r="P54" s="46">
        <v>0.5</v>
      </c>
      <c r="R54" s="16">
        <v>0.13400000000000001</v>
      </c>
      <c r="S54" s="24">
        <f t="shared" si="0"/>
        <v>0</v>
      </c>
      <c r="T54" s="24">
        <f t="shared" si="1"/>
        <v>0</v>
      </c>
      <c r="U54" s="24">
        <f t="shared" si="2"/>
        <v>0</v>
      </c>
      <c r="X54" s="24">
        <f t="shared" si="3"/>
        <v>0</v>
      </c>
      <c r="Y54" s="16">
        <f t="shared" si="4"/>
        <v>0</v>
      </c>
      <c r="Z54" s="18" t="s">
        <v>51</v>
      </c>
    </row>
    <row r="55" spans="1:26" ht="15" customHeight="1">
      <c r="A55" s="16">
        <v>7</v>
      </c>
      <c r="B55" s="16" t="s">
        <v>862</v>
      </c>
      <c r="C55" s="16" t="s">
        <v>863</v>
      </c>
      <c r="D55" s="16" t="s">
        <v>864</v>
      </c>
      <c r="F55" s="16" t="s">
        <v>865</v>
      </c>
      <c r="G55" s="17">
        <v>58.053666666700003</v>
      </c>
      <c r="H55" s="17">
        <v>9.6593333333300002</v>
      </c>
      <c r="I55" s="16" t="s">
        <v>27</v>
      </c>
      <c r="J55" s="16" t="s">
        <v>98</v>
      </c>
      <c r="L55" s="16" t="s">
        <v>866</v>
      </c>
      <c r="M55" s="16">
        <v>333</v>
      </c>
      <c r="N55" s="16">
        <v>0.2</v>
      </c>
      <c r="O55" s="16">
        <v>1.7256543522727279</v>
      </c>
      <c r="P55" s="46">
        <v>0.6</v>
      </c>
      <c r="Q55" s="16">
        <v>1.782</v>
      </c>
      <c r="S55" s="24">
        <f t="shared" si="0"/>
        <v>1.272348</v>
      </c>
      <c r="T55" s="24">
        <f t="shared" si="1"/>
        <v>1.272348</v>
      </c>
      <c r="U55" s="24">
        <f t="shared" si="2"/>
        <v>1.019304</v>
      </c>
      <c r="V55" s="24">
        <f>SUM(T55:U55)</f>
        <v>2.291652</v>
      </c>
      <c r="W55" s="77">
        <f>V55/Q55</f>
        <v>1.286</v>
      </c>
      <c r="X55" s="24">
        <f t="shared" si="3"/>
        <v>0.22266089999999999</v>
      </c>
      <c r="Y55" s="16">
        <f t="shared" si="4"/>
        <v>6.0919648999999998</v>
      </c>
      <c r="Z55" s="18" t="s">
        <v>159</v>
      </c>
    </row>
    <row r="56" spans="1:26" ht="15" customHeight="1">
      <c r="A56" s="16">
        <v>186</v>
      </c>
      <c r="B56" s="16" t="s">
        <v>909</v>
      </c>
      <c r="C56" s="16" t="s">
        <v>910</v>
      </c>
      <c r="D56" s="16" t="s">
        <v>821</v>
      </c>
      <c r="E56" s="16" t="s">
        <v>911</v>
      </c>
      <c r="F56" s="16" t="s">
        <v>812</v>
      </c>
      <c r="G56" s="17">
        <v>-4.8133333333300001</v>
      </c>
      <c r="H56" s="17">
        <v>9.9241666666700006</v>
      </c>
      <c r="I56" s="16" t="s">
        <v>68</v>
      </c>
      <c r="J56" s="16" t="s">
        <v>402</v>
      </c>
      <c r="K56" s="16" t="s">
        <v>619</v>
      </c>
      <c r="L56" s="16" t="s">
        <v>818</v>
      </c>
      <c r="M56" s="16">
        <v>3100</v>
      </c>
      <c r="P56" s="46">
        <v>0.6</v>
      </c>
      <c r="Q56" s="16">
        <v>0.93700000000000006</v>
      </c>
      <c r="R56" s="16">
        <v>0.68100000000000005</v>
      </c>
      <c r="S56" s="24">
        <f t="shared" si="0"/>
        <v>0.669018</v>
      </c>
      <c r="T56" s="24">
        <f t="shared" si="1"/>
        <v>0.669018</v>
      </c>
      <c r="U56" s="24">
        <f t="shared" si="2"/>
        <v>0.53596400000000011</v>
      </c>
      <c r="V56" s="24">
        <f>SUM(T56:U56)</f>
        <v>1.2049820000000002</v>
      </c>
      <c r="W56" s="77">
        <f>V56/Q56</f>
        <v>1.2860000000000003</v>
      </c>
      <c r="X56" s="24">
        <f t="shared" si="3"/>
        <v>0.11707814999999999</v>
      </c>
      <c r="Y56" s="16">
        <f t="shared" si="4"/>
        <v>3.8130421500000011</v>
      </c>
      <c r="Z56" s="18" t="s">
        <v>433</v>
      </c>
    </row>
    <row r="57" spans="1:26" ht="15" customHeight="1">
      <c r="A57" s="16">
        <v>222</v>
      </c>
      <c r="B57" s="16" t="s">
        <v>908</v>
      </c>
      <c r="F57" s="16" t="s">
        <v>874</v>
      </c>
      <c r="G57" s="17">
        <v>22.4234166667</v>
      </c>
      <c r="H57" s="17">
        <v>113.66121666700001</v>
      </c>
      <c r="I57" s="16" t="s">
        <v>31</v>
      </c>
      <c r="J57" s="16" t="s">
        <v>32</v>
      </c>
      <c r="K57" s="16" t="s">
        <v>33</v>
      </c>
      <c r="L57" s="16" t="s">
        <v>813</v>
      </c>
      <c r="M57" s="16">
        <v>0.6</v>
      </c>
      <c r="N57" s="16">
        <v>1.68</v>
      </c>
      <c r="O57" s="16">
        <v>10.158916666666668</v>
      </c>
      <c r="P57" s="46">
        <v>0.6</v>
      </c>
      <c r="Q57" s="16">
        <v>0.53800000000000003</v>
      </c>
      <c r="S57" s="24">
        <f t="shared" si="0"/>
        <v>0.38413200000000003</v>
      </c>
      <c r="T57" s="24">
        <f t="shared" si="1"/>
        <v>0.38413200000000003</v>
      </c>
      <c r="U57" s="24">
        <f t="shared" si="2"/>
        <v>0.30773600000000001</v>
      </c>
      <c r="V57" s="24">
        <f>SUM(T57:U57)</f>
        <v>0.69186800000000004</v>
      </c>
      <c r="W57" s="77">
        <f>V57/Q57</f>
        <v>1.286</v>
      </c>
      <c r="X57" s="24">
        <f t="shared" si="3"/>
        <v>6.7223099999999994E-2</v>
      </c>
      <c r="Y57" s="16">
        <f t="shared" si="4"/>
        <v>2.7369591000000004</v>
      </c>
      <c r="Z57" s="18" t="s">
        <v>34</v>
      </c>
    </row>
    <row r="58" spans="1:26" ht="15" customHeight="1">
      <c r="A58" s="16">
        <v>204</v>
      </c>
      <c r="B58" s="16" t="s">
        <v>1010</v>
      </c>
      <c r="D58" s="16" t="s">
        <v>877</v>
      </c>
      <c r="E58" s="16" t="s">
        <v>856</v>
      </c>
      <c r="F58" s="16" t="s">
        <v>857</v>
      </c>
      <c r="G58" s="17">
        <v>63.506332999999898</v>
      </c>
      <c r="H58" s="17">
        <v>19.761167</v>
      </c>
      <c r="I58" s="16" t="s">
        <v>27</v>
      </c>
      <c r="J58" s="16" t="s">
        <v>55</v>
      </c>
      <c r="K58" s="16" t="s">
        <v>59</v>
      </c>
      <c r="L58" s="16" t="s">
        <v>818</v>
      </c>
      <c r="M58" s="16">
        <v>17.3</v>
      </c>
      <c r="N58" s="16">
        <v>0.3</v>
      </c>
      <c r="O58" s="16">
        <v>1.5047986097010007</v>
      </c>
      <c r="P58" s="46">
        <v>0.6</v>
      </c>
      <c r="Q58" s="16">
        <v>0.20399999999999999</v>
      </c>
      <c r="S58" s="24">
        <f t="shared" si="0"/>
        <v>0.14565599999999998</v>
      </c>
      <c r="T58" s="24">
        <f t="shared" si="1"/>
        <v>0.14565599999999998</v>
      </c>
      <c r="U58" s="24">
        <f t="shared" si="2"/>
        <v>0.11668800000000001</v>
      </c>
      <c r="V58" s="24">
        <f>SUM(T58:U58)</f>
        <v>0.26234400000000002</v>
      </c>
      <c r="W58" s="77">
        <f>V58/Q58</f>
        <v>1.2860000000000003</v>
      </c>
      <c r="X58" s="24">
        <f t="shared" si="3"/>
        <v>2.5489799999999996E-2</v>
      </c>
      <c r="Y58" s="16">
        <f t="shared" si="4"/>
        <v>1.8361778000000002</v>
      </c>
      <c r="Z58" s="18" t="s">
        <v>60</v>
      </c>
    </row>
    <row r="59" spans="1:26" ht="15" customHeight="1">
      <c r="A59" s="16">
        <v>120</v>
      </c>
      <c r="B59" s="16" t="s">
        <v>1077</v>
      </c>
      <c r="C59" s="16" t="s">
        <v>893</v>
      </c>
      <c r="D59" s="16" t="s">
        <v>894</v>
      </c>
      <c r="E59" s="16" t="s">
        <v>829</v>
      </c>
      <c r="F59" s="16" t="s">
        <v>812</v>
      </c>
      <c r="G59" s="17">
        <v>55.324333333299897</v>
      </c>
      <c r="H59" s="17">
        <v>15.022</v>
      </c>
      <c r="I59" s="16" t="s">
        <v>27</v>
      </c>
      <c r="J59" s="16" t="s">
        <v>55</v>
      </c>
      <c r="K59" s="16" t="s">
        <v>95</v>
      </c>
      <c r="L59" s="16" t="s">
        <v>818</v>
      </c>
      <c r="M59" s="16">
        <v>72</v>
      </c>
      <c r="N59" s="16">
        <v>0.27500000000000002</v>
      </c>
      <c r="O59" s="16">
        <v>4.2109375</v>
      </c>
      <c r="P59" s="46">
        <v>0.6</v>
      </c>
      <c r="Q59" s="16">
        <v>0.19600000000000001</v>
      </c>
      <c r="R59" s="16">
        <v>0.19600000000000001</v>
      </c>
      <c r="S59" s="24">
        <f t="shared" si="0"/>
        <v>0.13994400000000001</v>
      </c>
      <c r="T59" s="24">
        <f t="shared" si="1"/>
        <v>0.13994400000000001</v>
      </c>
      <c r="U59" s="24">
        <f t="shared" si="2"/>
        <v>0.11211199999999999</v>
      </c>
      <c r="V59" s="24">
        <f>SUM(T59:U59)</f>
        <v>0.252056</v>
      </c>
      <c r="W59" s="77">
        <f>V59/Q59</f>
        <v>1.286</v>
      </c>
      <c r="X59" s="24">
        <f t="shared" si="3"/>
        <v>2.44902E-2</v>
      </c>
      <c r="Y59" s="16">
        <f t="shared" si="4"/>
        <v>1.8146022000000002</v>
      </c>
      <c r="Z59" s="18" t="s">
        <v>51</v>
      </c>
    </row>
    <row r="60" spans="1:26" ht="15" customHeight="1">
      <c r="A60" s="16">
        <v>52</v>
      </c>
      <c r="B60" s="16" t="s">
        <v>1437</v>
      </c>
      <c r="C60" s="16">
        <v>147</v>
      </c>
      <c r="D60" s="16" t="s">
        <v>1438</v>
      </c>
      <c r="E60" s="16" t="s">
        <v>1439</v>
      </c>
      <c r="F60" s="16" t="s">
        <v>812</v>
      </c>
      <c r="G60" s="17">
        <v>10.5</v>
      </c>
      <c r="H60" s="17">
        <v>-64.650000000000006</v>
      </c>
      <c r="I60" s="16" t="s">
        <v>27</v>
      </c>
      <c r="J60" s="16" t="s">
        <v>398</v>
      </c>
      <c r="L60" s="16" t="s">
        <v>813</v>
      </c>
      <c r="M60" s="16">
        <v>1400</v>
      </c>
      <c r="N60" s="16">
        <v>0.05</v>
      </c>
      <c r="P60" s="46">
        <v>0.6</v>
      </c>
      <c r="R60" s="16">
        <v>1.363</v>
      </c>
      <c r="S60" s="24">
        <f t="shared" si="0"/>
        <v>0</v>
      </c>
      <c r="T60" s="24">
        <f t="shared" si="1"/>
        <v>0</v>
      </c>
      <c r="U60" s="24">
        <f t="shared" si="2"/>
        <v>0</v>
      </c>
      <c r="X60" s="24">
        <f t="shared" si="3"/>
        <v>0</v>
      </c>
      <c r="Y60" s="16">
        <f t="shared" si="4"/>
        <v>0</v>
      </c>
      <c r="Z60" s="18" t="s">
        <v>399</v>
      </c>
    </row>
    <row r="61" spans="1:26" ht="15" customHeight="1">
      <c r="A61" s="16">
        <v>53</v>
      </c>
      <c r="B61" s="16" t="s">
        <v>1440</v>
      </c>
      <c r="C61" s="16">
        <v>147</v>
      </c>
      <c r="D61" s="16" t="s">
        <v>1438</v>
      </c>
      <c r="E61" s="16" t="s">
        <v>1439</v>
      </c>
      <c r="F61" s="16" t="s">
        <v>812</v>
      </c>
      <c r="G61" s="17">
        <v>10.65</v>
      </c>
      <c r="H61" s="17">
        <v>-65.616666666699899</v>
      </c>
      <c r="I61" s="16" t="s">
        <v>27</v>
      </c>
      <c r="J61" s="16" t="s">
        <v>398</v>
      </c>
      <c r="L61" s="16" t="s">
        <v>813</v>
      </c>
      <c r="M61" s="16">
        <v>1400</v>
      </c>
      <c r="N61" s="16">
        <v>0.05</v>
      </c>
      <c r="P61" s="46">
        <v>0.6</v>
      </c>
      <c r="R61" s="16">
        <v>0.24099999999999999</v>
      </c>
      <c r="S61" s="24">
        <f t="shared" si="0"/>
        <v>0</v>
      </c>
      <c r="T61" s="24">
        <f t="shared" si="1"/>
        <v>0</v>
      </c>
      <c r="U61" s="24">
        <f t="shared" si="2"/>
        <v>0</v>
      </c>
      <c r="X61" s="24">
        <f t="shared" si="3"/>
        <v>0</v>
      </c>
      <c r="Y61" s="16">
        <f t="shared" si="4"/>
        <v>0</v>
      </c>
      <c r="Z61" s="18" t="s">
        <v>399</v>
      </c>
    </row>
    <row r="62" spans="1:26" ht="15" customHeight="1">
      <c r="A62" s="16">
        <v>105</v>
      </c>
      <c r="B62" s="16" t="s">
        <v>889</v>
      </c>
      <c r="C62" s="16" t="s">
        <v>890</v>
      </c>
      <c r="D62" s="16" t="s">
        <v>891</v>
      </c>
      <c r="E62" s="16" t="s">
        <v>829</v>
      </c>
      <c r="F62" s="16" t="s">
        <v>812</v>
      </c>
      <c r="G62" s="17">
        <v>58.037500000000001</v>
      </c>
      <c r="H62" s="17">
        <v>9.6329999999999902</v>
      </c>
      <c r="I62" s="16" t="s">
        <v>27</v>
      </c>
      <c r="J62" s="16" t="s">
        <v>98</v>
      </c>
      <c r="L62" s="16" t="s">
        <v>818</v>
      </c>
      <c r="M62" s="16">
        <v>308.7</v>
      </c>
      <c r="N62" s="16">
        <v>0.2</v>
      </c>
      <c r="P62" s="46">
        <v>0.7</v>
      </c>
      <c r="Q62" s="16">
        <v>1.2170000000000001</v>
      </c>
      <c r="S62" s="24">
        <f t="shared" si="0"/>
        <v>0.86893799999999999</v>
      </c>
      <c r="T62" s="24">
        <f t="shared" si="1"/>
        <v>0.86893799999999999</v>
      </c>
      <c r="U62" s="24">
        <f t="shared" si="2"/>
        <v>0.69612400000000019</v>
      </c>
      <c r="V62" s="24">
        <f t="shared" ref="V62:V68" si="9">SUM(T62:U62)</f>
        <v>1.5650620000000002</v>
      </c>
      <c r="W62" s="77">
        <f t="shared" ref="W62:W68" si="10">V62/Q62</f>
        <v>1.286</v>
      </c>
      <c r="X62" s="24">
        <f t="shared" si="3"/>
        <v>0.15206414999999998</v>
      </c>
      <c r="Y62" s="16">
        <f t="shared" si="4"/>
        <v>4.5681881500000001</v>
      </c>
      <c r="Z62" s="18" t="s">
        <v>151</v>
      </c>
    </row>
    <row r="63" spans="1:26" ht="15" customHeight="1">
      <c r="A63" s="16">
        <v>228</v>
      </c>
      <c r="B63" s="16" t="s">
        <v>935</v>
      </c>
      <c r="D63" s="16" t="s">
        <v>936</v>
      </c>
      <c r="F63" s="16" t="s">
        <v>812</v>
      </c>
      <c r="G63" s="17">
        <v>42.304340000000003</v>
      </c>
      <c r="H63" s="17">
        <v>-8.6393690000000003</v>
      </c>
      <c r="I63" s="16" t="s">
        <v>27</v>
      </c>
      <c r="J63" s="16" t="s">
        <v>45</v>
      </c>
      <c r="K63" s="16" t="s">
        <v>46</v>
      </c>
      <c r="L63" s="16" t="s">
        <v>813</v>
      </c>
      <c r="M63" s="16">
        <v>7.8</v>
      </c>
      <c r="P63" s="46">
        <v>0.7</v>
      </c>
      <c r="Q63" s="16">
        <v>0.753</v>
      </c>
      <c r="S63" s="24">
        <f t="shared" si="0"/>
        <v>0.53764199999999995</v>
      </c>
      <c r="T63" s="24">
        <f t="shared" si="1"/>
        <v>0.53764199999999995</v>
      </c>
      <c r="U63" s="24">
        <f t="shared" si="2"/>
        <v>0.4307160000000001</v>
      </c>
      <c r="V63" s="24">
        <f t="shared" si="9"/>
        <v>0.96835800000000005</v>
      </c>
      <c r="W63" s="77">
        <f t="shared" si="10"/>
        <v>1.286</v>
      </c>
      <c r="X63" s="24">
        <f t="shared" si="3"/>
        <v>9.4087349999999986E-2</v>
      </c>
      <c r="Y63" s="16">
        <f t="shared" si="4"/>
        <v>3.3168033500000003</v>
      </c>
      <c r="Z63" s="18" t="s">
        <v>47</v>
      </c>
    </row>
    <row r="64" spans="1:26" ht="15" customHeight="1">
      <c r="A64" s="16">
        <v>313</v>
      </c>
      <c r="B64" s="16" t="s">
        <v>946</v>
      </c>
      <c r="C64" s="16" t="s">
        <v>947</v>
      </c>
      <c r="D64" s="16" t="s">
        <v>948</v>
      </c>
      <c r="F64" s="16" t="s">
        <v>832</v>
      </c>
      <c r="G64" s="17">
        <v>78.591666666699894</v>
      </c>
      <c r="H64" s="17">
        <v>9.3833333333300004</v>
      </c>
      <c r="I64" s="16" t="s">
        <v>27</v>
      </c>
      <c r="K64" s="16" t="s">
        <v>160</v>
      </c>
      <c r="L64" s="16" t="s">
        <v>813</v>
      </c>
      <c r="M64" s="16">
        <v>407</v>
      </c>
      <c r="N64" s="16">
        <v>0.03</v>
      </c>
      <c r="O64" s="16">
        <v>0.19224999999999998</v>
      </c>
      <c r="P64" s="46">
        <v>0.7</v>
      </c>
      <c r="Q64" s="16">
        <v>0.65300000000000002</v>
      </c>
      <c r="S64" s="24">
        <f t="shared" si="0"/>
        <v>0.46624199999999999</v>
      </c>
      <c r="T64" s="24">
        <f t="shared" si="1"/>
        <v>0.46624199999999999</v>
      </c>
      <c r="U64" s="24">
        <f t="shared" si="2"/>
        <v>0.37351600000000007</v>
      </c>
      <c r="V64" s="24">
        <f t="shared" si="9"/>
        <v>0.839758</v>
      </c>
      <c r="W64" s="77">
        <f t="shared" si="10"/>
        <v>1.286</v>
      </c>
      <c r="X64" s="24">
        <f t="shared" si="3"/>
        <v>8.1592349999999994E-2</v>
      </c>
      <c r="Y64" s="16">
        <f t="shared" si="4"/>
        <v>3.0471083500000002</v>
      </c>
      <c r="Z64" s="18" t="s">
        <v>161</v>
      </c>
    </row>
    <row r="65" spans="1:26" ht="15" customHeight="1">
      <c r="A65" s="16">
        <v>133</v>
      </c>
      <c r="B65" s="16" t="s">
        <v>950</v>
      </c>
      <c r="C65" s="16" t="s">
        <v>931</v>
      </c>
      <c r="D65" s="16" t="s">
        <v>860</v>
      </c>
      <c r="E65" s="16" t="s">
        <v>829</v>
      </c>
      <c r="F65" s="16" t="s">
        <v>812</v>
      </c>
      <c r="G65" s="17">
        <v>56.0988333333</v>
      </c>
      <c r="H65" s="17">
        <v>10.4711666667</v>
      </c>
      <c r="I65" s="16" t="s">
        <v>27</v>
      </c>
      <c r="J65" s="16" t="s">
        <v>55</v>
      </c>
      <c r="K65" s="16" t="s">
        <v>56</v>
      </c>
      <c r="L65" s="16" t="s">
        <v>818</v>
      </c>
      <c r="M65" s="16">
        <v>36</v>
      </c>
      <c r="N65" s="16">
        <v>0.2</v>
      </c>
      <c r="O65" s="16">
        <v>3.4750000000000001</v>
      </c>
      <c r="P65" s="46">
        <v>0.7</v>
      </c>
      <c r="Q65" s="16">
        <v>0.63800000000000001</v>
      </c>
      <c r="S65" s="24">
        <f t="shared" si="0"/>
        <v>0.45553199999999999</v>
      </c>
      <c r="T65" s="24">
        <f t="shared" si="1"/>
        <v>0.45553199999999999</v>
      </c>
      <c r="U65" s="24">
        <f t="shared" si="2"/>
        <v>0.36493600000000004</v>
      </c>
      <c r="V65" s="24">
        <f t="shared" si="9"/>
        <v>0.82046799999999998</v>
      </c>
      <c r="W65" s="77">
        <f t="shared" si="10"/>
        <v>1.286</v>
      </c>
      <c r="X65" s="24">
        <f t="shared" si="3"/>
        <v>7.97181E-2</v>
      </c>
      <c r="Y65" s="16">
        <f t="shared" si="4"/>
        <v>3.0066541</v>
      </c>
      <c r="Z65" s="18" t="s">
        <v>51</v>
      </c>
    </row>
    <row r="66" spans="1:26" ht="15" customHeight="1">
      <c r="A66" s="16">
        <v>106</v>
      </c>
      <c r="B66" s="16" t="s">
        <v>997</v>
      </c>
      <c r="C66" s="16" t="s">
        <v>890</v>
      </c>
      <c r="D66" s="16" t="s">
        <v>891</v>
      </c>
      <c r="E66" s="16" t="s">
        <v>829</v>
      </c>
      <c r="F66" s="16" t="s">
        <v>812</v>
      </c>
      <c r="G66" s="17">
        <v>58.948500000000003</v>
      </c>
      <c r="H66" s="17">
        <v>9.7118333333300004</v>
      </c>
      <c r="I66" s="16" t="s">
        <v>27</v>
      </c>
      <c r="J66" s="16" t="s">
        <v>98</v>
      </c>
      <c r="L66" s="16" t="s">
        <v>818</v>
      </c>
      <c r="M66" s="16">
        <v>120.2</v>
      </c>
      <c r="N66" s="16">
        <v>0.2</v>
      </c>
      <c r="P66" s="46">
        <v>0.7</v>
      </c>
      <c r="Q66" s="16">
        <v>0.42699999999999999</v>
      </c>
      <c r="S66" s="24">
        <f t="shared" ref="S66:S129" si="11">0.714*Q66</f>
        <v>0.30487799999999998</v>
      </c>
      <c r="T66" s="24">
        <f t="shared" ref="T66:T129" si="12">S66</f>
        <v>0.30487799999999998</v>
      </c>
      <c r="U66" s="24">
        <f t="shared" ref="U66:U129" si="13" xml:space="preserve"> (Q66-S66)*2</f>
        <v>0.24424400000000002</v>
      </c>
      <c r="V66" s="24">
        <f t="shared" si="9"/>
        <v>0.549122</v>
      </c>
      <c r="W66" s="77">
        <f t="shared" si="10"/>
        <v>1.286</v>
      </c>
      <c r="X66" s="24">
        <f t="shared" ref="X66:X129" si="14">0.175*S66</f>
        <v>5.3353649999999996E-2</v>
      </c>
      <c r="Y66" s="16">
        <f t="shared" ref="Y66:Y129" si="15">SUM(T66:X66)</f>
        <v>2.4375976499999998</v>
      </c>
      <c r="Z66" s="18" t="s">
        <v>51</v>
      </c>
    </row>
    <row r="67" spans="1:26" ht="15" customHeight="1">
      <c r="A67" s="16">
        <v>324</v>
      </c>
      <c r="B67" s="16" t="s">
        <v>999</v>
      </c>
      <c r="C67" s="16" t="s">
        <v>852</v>
      </c>
      <c r="D67" s="16" t="s">
        <v>853</v>
      </c>
      <c r="F67" s="16" t="s">
        <v>812</v>
      </c>
      <c r="G67" s="17">
        <v>55.388019999999898</v>
      </c>
      <c r="H67" s="17">
        <v>15.46673</v>
      </c>
      <c r="I67" s="16" t="s">
        <v>27</v>
      </c>
      <c r="J67" s="16" t="s">
        <v>55</v>
      </c>
      <c r="K67" s="16" t="s">
        <v>95</v>
      </c>
      <c r="L67" s="16" t="s">
        <v>818</v>
      </c>
      <c r="M67" s="16">
        <v>93</v>
      </c>
      <c r="N67" s="16">
        <v>5.2752808988764048E-2</v>
      </c>
      <c r="O67" s="16">
        <v>0.66353590157067133</v>
      </c>
      <c r="P67" s="46">
        <v>0.7</v>
      </c>
      <c r="Q67" s="16">
        <v>0.42199999999999999</v>
      </c>
      <c r="S67" s="24">
        <f t="shared" si="11"/>
        <v>0.30130799999999996</v>
      </c>
      <c r="T67" s="24">
        <f t="shared" si="12"/>
        <v>0.30130799999999996</v>
      </c>
      <c r="U67" s="24">
        <f t="shared" si="13"/>
        <v>0.24138400000000004</v>
      </c>
      <c r="V67" s="24">
        <f t="shared" si="9"/>
        <v>0.54269199999999995</v>
      </c>
      <c r="W67" s="77">
        <f t="shared" si="10"/>
        <v>1.286</v>
      </c>
      <c r="X67" s="24">
        <f t="shared" si="14"/>
        <v>5.2728899999999988E-2</v>
      </c>
      <c r="Y67" s="16">
        <f t="shared" si="15"/>
        <v>2.4241128999999999</v>
      </c>
      <c r="Z67" s="18" t="s">
        <v>100</v>
      </c>
    </row>
    <row r="68" spans="1:26" ht="15" customHeight="1">
      <c r="A68" s="16">
        <v>141</v>
      </c>
      <c r="B68" s="16" t="s">
        <v>1033</v>
      </c>
      <c r="C68" s="16" t="s">
        <v>906</v>
      </c>
      <c r="D68" s="16" t="s">
        <v>907</v>
      </c>
      <c r="F68" s="16" t="s">
        <v>812</v>
      </c>
      <c r="G68" s="17">
        <v>54.9381666666999</v>
      </c>
      <c r="H68" s="17">
        <v>13.4493333333</v>
      </c>
      <c r="I68" s="16" t="s">
        <v>27</v>
      </c>
      <c r="J68" s="16" t="s">
        <v>55</v>
      </c>
      <c r="K68" s="16" t="s">
        <v>81</v>
      </c>
      <c r="L68" s="16" t="s">
        <v>834</v>
      </c>
      <c r="M68" s="16">
        <v>46</v>
      </c>
      <c r="N68" s="16">
        <v>6.0999999999999999E-2</v>
      </c>
      <c r="O68" s="16">
        <v>0.73917401435574326</v>
      </c>
      <c r="P68" s="46">
        <v>0.7</v>
      </c>
      <c r="Q68" s="16">
        <v>0.318</v>
      </c>
      <c r="R68" s="16">
        <v>0.34100000000000003</v>
      </c>
      <c r="S68" s="24">
        <f t="shared" si="11"/>
        <v>0.227052</v>
      </c>
      <c r="T68" s="24">
        <f t="shared" si="12"/>
        <v>0.227052</v>
      </c>
      <c r="U68" s="24">
        <f t="shared" si="13"/>
        <v>0.181896</v>
      </c>
      <c r="V68" s="24">
        <f t="shared" si="9"/>
        <v>0.40894799999999998</v>
      </c>
      <c r="W68" s="77">
        <f t="shared" si="10"/>
        <v>1.2859999999999998</v>
      </c>
      <c r="X68" s="24">
        <f t="shared" si="14"/>
        <v>3.9734100000000001E-2</v>
      </c>
      <c r="Y68" s="16">
        <f t="shared" si="15"/>
        <v>2.1436300999999998</v>
      </c>
      <c r="Z68" s="18" t="s">
        <v>82</v>
      </c>
    </row>
    <row r="69" spans="1:26">
      <c r="A69" s="16">
        <v>87</v>
      </c>
      <c r="B69" s="16" t="s">
        <v>1441</v>
      </c>
      <c r="C69" s="16" t="s">
        <v>928</v>
      </c>
      <c r="D69" s="16" t="s">
        <v>821</v>
      </c>
      <c r="F69" s="16" t="s">
        <v>812</v>
      </c>
      <c r="G69" s="17">
        <v>-21.917666666700001</v>
      </c>
      <c r="H69" s="17">
        <v>13.8665</v>
      </c>
      <c r="I69" s="16" t="s">
        <v>68</v>
      </c>
      <c r="J69" s="16" t="s">
        <v>69</v>
      </c>
      <c r="L69" s="16" t="s">
        <v>818</v>
      </c>
      <c r="M69" s="16">
        <v>77</v>
      </c>
      <c r="N69" s="16">
        <v>0.3</v>
      </c>
      <c r="P69" s="46">
        <v>0.7</v>
      </c>
      <c r="R69" s="16">
        <v>0.23300000000000001</v>
      </c>
      <c r="S69" s="24">
        <f t="shared" si="11"/>
        <v>0</v>
      </c>
      <c r="T69" s="24">
        <f t="shared" si="12"/>
        <v>0</v>
      </c>
      <c r="U69" s="24">
        <f t="shared" si="13"/>
        <v>0</v>
      </c>
      <c r="X69" s="24">
        <f t="shared" si="14"/>
        <v>0</v>
      </c>
      <c r="Y69" s="16">
        <f t="shared" si="15"/>
        <v>0</v>
      </c>
      <c r="Z69" s="18" t="s">
        <v>96</v>
      </c>
    </row>
    <row r="70" spans="1:26">
      <c r="A70" s="16">
        <v>137</v>
      </c>
      <c r="B70" s="16" t="s">
        <v>1451</v>
      </c>
      <c r="C70" s="16" t="s">
        <v>931</v>
      </c>
      <c r="D70" s="16" t="s">
        <v>860</v>
      </c>
      <c r="E70" s="16" t="s">
        <v>829</v>
      </c>
      <c r="F70" s="16" t="s">
        <v>812</v>
      </c>
      <c r="G70" s="17">
        <v>56.106166666699899</v>
      </c>
      <c r="H70" s="17">
        <v>10.440833333300001</v>
      </c>
      <c r="I70" s="16" t="s">
        <v>27</v>
      </c>
      <c r="J70" s="16" t="s">
        <v>55</v>
      </c>
      <c r="K70" s="16" t="s">
        <v>56</v>
      </c>
      <c r="L70" s="16" t="s">
        <v>818</v>
      </c>
      <c r="M70" s="16">
        <v>23</v>
      </c>
      <c r="N70" s="16">
        <v>0.2</v>
      </c>
      <c r="O70" s="16">
        <v>3.3135416666666671</v>
      </c>
      <c r="P70" s="46">
        <v>0.7</v>
      </c>
      <c r="R70" s="16">
        <v>0.29099999999999998</v>
      </c>
      <c r="S70" s="24">
        <f t="shared" si="11"/>
        <v>0</v>
      </c>
      <c r="T70" s="24">
        <f t="shared" si="12"/>
        <v>0</v>
      </c>
      <c r="U70" s="24">
        <f t="shared" si="13"/>
        <v>0</v>
      </c>
      <c r="X70" s="24">
        <f t="shared" si="14"/>
        <v>0</v>
      </c>
      <c r="Y70" s="16">
        <f t="shared" si="15"/>
        <v>0</v>
      </c>
      <c r="Z70" s="18" t="s">
        <v>51</v>
      </c>
    </row>
    <row r="71" spans="1:26">
      <c r="A71" s="16">
        <v>213</v>
      </c>
      <c r="B71" s="16" t="s">
        <v>879</v>
      </c>
      <c r="C71" s="16" t="s">
        <v>880</v>
      </c>
      <c r="D71" s="16" t="s">
        <v>881</v>
      </c>
      <c r="F71" s="16" t="s">
        <v>812</v>
      </c>
      <c r="G71" s="17">
        <v>79.0066666666999</v>
      </c>
      <c r="H71" s="17">
        <v>6.9</v>
      </c>
      <c r="I71" s="16" t="s">
        <v>27</v>
      </c>
      <c r="J71" s="16" t="s">
        <v>45</v>
      </c>
      <c r="K71" s="16" t="s">
        <v>348</v>
      </c>
      <c r="L71" s="16" t="s">
        <v>813</v>
      </c>
      <c r="M71" s="16">
        <v>1210</v>
      </c>
      <c r="N71" s="16">
        <v>0.12</v>
      </c>
      <c r="O71" s="16">
        <v>0.46499999999999997</v>
      </c>
      <c r="P71" s="46">
        <v>0.8</v>
      </c>
      <c r="Q71" s="16">
        <v>1.33</v>
      </c>
      <c r="S71" s="24">
        <f t="shared" si="11"/>
        <v>0.94962000000000002</v>
      </c>
      <c r="T71" s="24">
        <f t="shared" si="12"/>
        <v>0.94962000000000002</v>
      </c>
      <c r="U71" s="24">
        <f t="shared" si="13"/>
        <v>0.7607600000000001</v>
      </c>
      <c r="V71" s="24">
        <f>SUM(T71:U71)</f>
        <v>1.7103800000000002</v>
      </c>
      <c r="W71" s="77">
        <f>V71/Q71</f>
        <v>1.286</v>
      </c>
      <c r="X71" s="24">
        <f t="shared" si="14"/>
        <v>0.16618349999999998</v>
      </c>
      <c r="Y71" s="16">
        <f t="shared" si="15"/>
        <v>4.8729435000000008</v>
      </c>
      <c r="Z71" s="18" t="s">
        <v>349</v>
      </c>
    </row>
    <row r="72" spans="1:26">
      <c r="A72" s="16">
        <v>86</v>
      </c>
      <c r="B72" s="16" t="s">
        <v>927</v>
      </c>
      <c r="C72" s="16" t="s">
        <v>928</v>
      </c>
      <c r="D72" s="16" t="s">
        <v>821</v>
      </c>
      <c r="F72" s="16" t="s">
        <v>812</v>
      </c>
      <c r="G72" s="17">
        <v>-21.9116666667</v>
      </c>
      <c r="H72" s="17">
        <v>13.866</v>
      </c>
      <c r="I72" s="16" t="s">
        <v>68</v>
      </c>
      <c r="J72" s="16" t="s">
        <v>69</v>
      </c>
      <c r="L72" s="16" t="s">
        <v>818</v>
      </c>
      <c r="M72" s="16">
        <v>77</v>
      </c>
      <c r="N72" s="16">
        <v>0.3</v>
      </c>
      <c r="O72" s="16">
        <v>8.8249999999999975</v>
      </c>
      <c r="P72" s="46">
        <v>0.8</v>
      </c>
      <c r="Q72" s="16">
        <v>0.82399999999999995</v>
      </c>
      <c r="S72" s="24">
        <f t="shared" si="11"/>
        <v>0.58833599999999997</v>
      </c>
      <c r="T72" s="24">
        <f t="shared" si="12"/>
        <v>0.58833599999999997</v>
      </c>
      <c r="U72" s="24">
        <f t="shared" si="13"/>
        <v>0.47132799999999997</v>
      </c>
      <c r="V72" s="24">
        <f>SUM(T72:U72)</f>
        <v>1.0596639999999999</v>
      </c>
      <c r="W72" s="77">
        <f>V72/Q72</f>
        <v>1.286</v>
      </c>
      <c r="X72" s="24">
        <f t="shared" si="14"/>
        <v>0.10295879999999999</v>
      </c>
      <c r="Y72" s="16">
        <f t="shared" si="15"/>
        <v>3.5082868</v>
      </c>
      <c r="Z72" s="18" t="s">
        <v>96</v>
      </c>
    </row>
    <row r="73" spans="1:26">
      <c r="A73" s="16">
        <v>298</v>
      </c>
      <c r="B73" s="16" t="s">
        <v>964</v>
      </c>
      <c r="C73" s="16" t="s">
        <v>945</v>
      </c>
      <c r="D73" s="16" t="s">
        <v>886</v>
      </c>
      <c r="E73" s="16" t="s">
        <v>887</v>
      </c>
      <c r="F73" s="16" t="s">
        <v>919</v>
      </c>
      <c r="G73" s="17">
        <v>54.062600000000003</v>
      </c>
      <c r="H73" s="17">
        <v>143.980966666999</v>
      </c>
      <c r="I73" s="16" t="s">
        <v>31</v>
      </c>
      <c r="J73" s="16" t="s">
        <v>165</v>
      </c>
      <c r="K73" s="16" t="s">
        <v>166</v>
      </c>
      <c r="L73" s="16" t="s">
        <v>813</v>
      </c>
      <c r="M73" s="16">
        <v>397</v>
      </c>
      <c r="N73" s="16">
        <v>0.1</v>
      </c>
      <c r="O73" s="16">
        <v>0.93750000000000011</v>
      </c>
      <c r="P73" s="46">
        <v>0.8</v>
      </c>
      <c r="Q73" s="16">
        <v>0.56699999999999995</v>
      </c>
      <c r="S73" s="24">
        <f t="shared" si="11"/>
        <v>0.40483799999999992</v>
      </c>
      <c r="T73" s="24">
        <f t="shared" si="12"/>
        <v>0.40483799999999992</v>
      </c>
      <c r="U73" s="24">
        <f t="shared" si="13"/>
        <v>0.32432400000000006</v>
      </c>
      <c r="V73" s="24">
        <f>SUM(T73:U73)</f>
        <v>0.72916199999999998</v>
      </c>
      <c r="W73" s="77">
        <f>V73/Q73</f>
        <v>1.286</v>
      </c>
      <c r="X73" s="24">
        <f t="shared" si="14"/>
        <v>7.0846649999999983E-2</v>
      </c>
      <c r="Y73" s="16">
        <f t="shared" si="15"/>
        <v>2.8151706499999998</v>
      </c>
      <c r="Z73" s="18" t="s">
        <v>167</v>
      </c>
    </row>
    <row r="74" spans="1:26">
      <c r="A74" s="16">
        <v>107</v>
      </c>
      <c r="B74" s="16" t="s">
        <v>1021</v>
      </c>
      <c r="C74" s="16" t="s">
        <v>890</v>
      </c>
      <c r="D74" s="16" t="s">
        <v>891</v>
      </c>
      <c r="E74" s="16" t="s">
        <v>829</v>
      </c>
      <c r="F74" s="16" t="s">
        <v>812</v>
      </c>
      <c r="G74" s="17">
        <v>58.954166666699898</v>
      </c>
      <c r="H74" s="17">
        <v>9.7044999999999995</v>
      </c>
      <c r="I74" s="16" t="s">
        <v>27</v>
      </c>
      <c r="J74" s="16" t="s">
        <v>98</v>
      </c>
      <c r="L74" s="16" t="s">
        <v>818</v>
      </c>
      <c r="M74" s="16">
        <v>128</v>
      </c>
      <c r="N74" s="16">
        <v>0.2</v>
      </c>
      <c r="P74" s="46">
        <v>0.8</v>
      </c>
      <c r="Q74" s="16">
        <v>0.37</v>
      </c>
      <c r="S74" s="24">
        <f t="shared" si="11"/>
        <v>0.26417999999999997</v>
      </c>
      <c r="T74" s="24">
        <f t="shared" si="12"/>
        <v>0.26417999999999997</v>
      </c>
      <c r="U74" s="24">
        <f t="shared" si="13"/>
        <v>0.21164000000000005</v>
      </c>
      <c r="V74" s="24">
        <f>SUM(T74:U74)</f>
        <v>0.47582000000000002</v>
      </c>
      <c r="W74" s="77">
        <f>V74/Q74</f>
        <v>1.286</v>
      </c>
      <c r="X74" s="24">
        <f t="shared" si="14"/>
        <v>4.6231499999999995E-2</v>
      </c>
      <c r="Y74" s="16">
        <f t="shared" si="15"/>
        <v>2.2838715000000001</v>
      </c>
      <c r="Z74" s="18" t="s">
        <v>51</v>
      </c>
    </row>
    <row r="75" spans="1:26">
      <c r="A75" s="16">
        <v>1</v>
      </c>
      <c r="B75" s="16" t="s">
        <v>1430</v>
      </c>
      <c r="D75" s="16" t="s">
        <v>870</v>
      </c>
      <c r="F75" s="16" t="s">
        <v>812</v>
      </c>
      <c r="G75" s="16">
        <v>54.591166666699898</v>
      </c>
      <c r="H75" s="16">
        <v>10.119666666700001</v>
      </c>
      <c r="I75" s="16" t="s">
        <v>27</v>
      </c>
      <c r="J75" s="16" t="s">
        <v>55</v>
      </c>
      <c r="K75" s="16" t="s">
        <v>66</v>
      </c>
      <c r="L75" s="16" t="s">
        <v>818</v>
      </c>
      <c r="M75" s="16">
        <v>23</v>
      </c>
      <c r="N75" s="16">
        <v>0.14000000000000001</v>
      </c>
      <c r="O75" s="16">
        <v>3.2812500000000009</v>
      </c>
      <c r="P75" s="46">
        <v>0.8</v>
      </c>
      <c r="R75" s="16">
        <v>0.375</v>
      </c>
      <c r="S75" s="24">
        <f t="shared" si="11"/>
        <v>0</v>
      </c>
      <c r="T75" s="24">
        <f t="shared" si="12"/>
        <v>0</v>
      </c>
      <c r="U75" s="24">
        <f t="shared" si="13"/>
        <v>0</v>
      </c>
      <c r="X75" s="24">
        <f t="shared" si="14"/>
        <v>0</v>
      </c>
      <c r="Y75" s="16">
        <f t="shared" si="15"/>
        <v>0</v>
      </c>
      <c r="Z75" s="18" t="s">
        <v>67</v>
      </c>
    </row>
    <row r="76" spans="1:26" ht="15" customHeight="1">
      <c r="A76" s="16">
        <v>123</v>
      </c>
      <c r="B76" s="16" t="s">
        <v>1444</v>
      </c>
      <c r="C76" s="16" t="s">
        <v>893</v>
      </c>
      <c r="D76" s="16" t="s">
        <v>894</v>
      </c>
      <c r="E76" s="16" t="s">
        <v>829</v>
      </c>
      <c r="F76" s="16" t="s">
        <v>812</v>
      </c>
      <c r="G76" s="17">
        <v>55.277000000000001</v>
      </c>
      <c r="H76" s="17">
        <v>15.0346666667</v>
      </c>
      <c r="I76" s="16" t="s">
        <v>27</v>
      </c>
      <c r="J76" s="16" t="s">
        <v>55</v>
      </c>
      <c r="K76" s="16" t="s">
        <v>95</v>
      </c>
      <c r="L76" s="16" t="s">
        <v>818</v>
      </c>
      <c r="M76" s="16">
        <v>74</v>
      </c>
      <c r="N76" s="16">
        <v>0.27500000000000002</v>
      </c>
      <c r="O76" s="16">
        <v>5.6589843750000011</v>
      </c>
      <c r="P76" s="46">
        <v>0.8</v>
      </c>
      <c r="R76" s="16">
        <v>0.113</v>
      </c>
      <c r="S76" s="24">
        <f t="shared" si="11"/>
        <v>0</v>
      </c>
      <c r="T76" s="24">
        <f t="shared" si="12"/>
        <v>0</v>
      </c>
      <c r="U76" s="24">
        <f t="shared" si="13"/>
        <v>0</v>
      </c>
      <c r="X76" s="24">
        <f t="shared" si="14"/>
        <v>0</v>
      </c>
      <c r="Y76" s="16">
        <f t="shared" si="15"/>
        <v>0</v>
      </c>
      <c r="Z76" s="18" t="s">
        <v>51</v>
      </c>
    </row>
    <row r="77" spans="1:26" ht="15" customHeight="1">
      <c r="A77" s="16">
        <v>125</v>
      </c>
      <c r="B77" s="16" t="s">
        <v>1445</v>
      </c>
      <c r="C77" s="16" t="s">
        <v>893</v>
      </c>
      <c r="D77" s="16" t="s">
        <v>894</v>
      </c>
      <c r="E77" s="16" t="s">
        <v>829</v>
      </c>
      <c r="F77" s="16" t="s">
        <v>812</v>
      </c>
      <c r="G77" s="17">
        <v>55.28</v>
      </c>
      <c r="H77" s="17">
        <v>15.0356666666999</v>
      </c>
      <c r="I77" s="16" t="s">
        <v>27</v>
      </c>
      <c r="J77" s="16" t="s">
        <v>55</v>
      </c>
      <c r="K77" s="16" t="s">
        <v>95</v>
      </c>
      <c r="L77" s="16" t="s">
        <v>818</v>
      </c>
      <c r="M77" s="16">
        <v>74</v>
      </c>
      <c r="N77" s="16">
        <v>0.27500000000000002</v>
      </c>
      <c r="O77" s="16">
        <v>4.0132812499999986</v>
      </c>
      <c r="P77" s="46">
        <v>0.8</v>
      </c>
      <c r="R77" s="16">
        <v>0.124</v>
      </c>
      <c r="S77" s="24">
        <f t="shared" si="11"/>
        <v>0</v>
      </c>
      <c r="T77" s="24">
        <f t="shared" si="12"/>
        <v>0</v>
      </c>
      <c r="U77" s="24">
        <f t="shared" si="13"/>
        <v>0</v>
      </c>
      <c r="X77" s="24">
        <f t="shared" si="14"/>
        <v>0</v>
      </c>
      <c r="Y77" s="16">
        <f t="shared" si="15"/>
        <v>0</v>
      </c>
      <c r="Z77" s="18" t="s">
        <v>51</v>
      </c>
    </row>
    <row r="78" spans="1:26">
      <c r="A78" s="16">
        <v>297</v>
      </c>
      <c r="B78" s="16" t="s">
        <v>884</v>
      </c>
      <c r="C78" s="16" t="s">
        <v>885</v>
      </c>
      <c r="D78" s="16" t="s">
        <v>886</v>
      </c>
      <c r="E78" s="16" t="s">
        <v>887</v>
      </c>
      <c r="F78" s="16" t="s">
        <v>812</v>
      </c>
      <c r="G78" s="17">
        <v>53.3668499999999</v>
      </c>
      <c r="H78" s="17">
        <v>144.53129999999899</v>
      </c>
      <c r="I78" s="16" t="s">
        <v>31</v>
      </c>
      <c r="J78" s="16" t="s">
        <v>165</v>
      </c>
      <c r="K78" s="16" t="s">
        <v>166</v>
      </c>
      <c r="L78" s="16" t="s">
        <v>813</v>
      </c>
      <c r="M78" s="16">
        <v>782</v>
      </c>
      <c r="N78" s="16">
        <v>0.1</v>
      </c>
      <c r="O78" s="16">
        <v>3.125</v>
      </c>
      <c r="P78" s="46">
        <v>0.9</v>
      </c>
      <c r="Q78" s="16">
        <v>1.2490000000000001</v>
      </c>
      <c r="S78" s="24">
        <f t="shared" si="11"/>
        <v>0.89178600000000008</v>
      </c>
      <c r="T78" s="24">
        <f t="shared" si="12"/>
        <v>0.89178600000000008</v>
      </c>
      <c r="U78" s="24">
        <f t="shared" si="13"/>
        <v>0.71442800000000006</v>
      </c>
      <c r="V78" s="24">
        <f t="shared" ref="V78:V85" si="16">SUM(T78:U78)</f>
        <v>1.606214</v>
      </c>
      <c r="W78" s="77">
        <f t="shared" ref="W78:W85" si="17">V78/Q78</f>
        <v>1.2859999999999998</v>
      </c>
      <c r="X78" s="24">
        <f t="shared" si="14"/>
        <v>0.15606254999999999</v>
      </c>
      <c r="Y78" s="16">
        <f t="shared" si="15"/>
        <v>4.6544905499999993</v>
      </c>
      <c r="Z78" s="18" t="s">
        <v>167</v>
      </c>
    </row>
    <row r="79" spans="1:26" ht="15" customHeight="1">
      <c r="A79" s="16">
        <v>21</v>
      </c>
      <c r="B79" s="16" t="s">
        <v>913</v>
      </c>
      <c r="D79" s="16" t="s">
        <v>914</v>
      </c>
      <c r="E79" s="16" t="s">
        <v>915</v>
      </c>
      <c r="F79" s="16" t="s">
        <v>832</v>
      </c>
      <c r="G79" s="17">
        <v>3.6771666666699998</v>
      </c>
      <c r="H79" s="17">
        <v>-50.296166666700003</v>
      </c>
      <c r="I79" s="16" t="s">
        <v>27</v>
      </c>
      <c r="K79" s="16" t="s">
        <v>62</v>
      </c>
      <c r="L79" s="16" t="s">
        <v>813</v>
      </c>
      <c r="M79" s="16">
        <v>52</v>
      </c>
      <c r="N79" s="16">
        <v>0.1</v>
      </c>
      <c r="P79" s="46">
        <v>0.9</v>
      </c>
      <c r="Q79" s="16">
        <v>0.88600000000000001</v>
      </c>
      <c r="S79" s="24">
        <f t="shared" si="11"/>
        <v>0.63260399999999994</v>
      </c>
      <c r="T79" s="24">
        <f t="shared" si="12"/>
        <v>0.63260399999999994</v>
      </c>
      <c r="U79" s="24">
        <f t="shared" si="13"/>
        <v>0.50679200000000013</v>
      </c>
      <c r="V79" s="24">
        <f t="shared" si="16"/>
        <v>1.1393960000000001</v>
      </c>
      <c r="W79" s="77">
        <f t="shared" si="17"/>
        <v>1.286</v>
      </c>
      <c r="X79" s="24">
        <f t="shared" si="14"/>
        <v>0.11070569999999998</v>
      </c>
      <c r="Y79" s="16">
        <f t="shared" si="15"/>
        <v>3.6754977000000002</v>
      </c>
      <c r="Z79" s="18" t="s">
        <v>63</v>
      </c>
    </row>
    <row r="80" spans="1:26" ht="15" customHeight="1">
      <c r="A80" s="16">
        <v>215</v>
      </c>
      <c r="B80" s="16" t="s">
        <v>922</v>
      </c>
      <c r="C80" s="16" t="s">
        <v>923</v>
      </c>
      <c r="D80" s="16" t="s">
        <v>924</v>
      </c>
      <c r="F80" s="16" t="s">
        <v>812</v>
      </c>
      <c r="G80" s="17">
        <v>68.917900000000003</v>
      </c>
      <c r="H80" s="17">
        <v>14.2858</v>
      </c>
      <c r="I80" s="16" t="s">
        <v>27</v>
      </c>
      <c r="J80" s="16" t="s">
        <v>45</v>
      </c>
      <c r="K80" s="16" t="s">
        <v>131</v>
      </c>
      <c r="L80" s="16" t="s">
        <v>818</v>
      </c>
      <c r="M80" s="16">
        <v>222</v>
      </c>
      <c r="P80" s="46">
        <v>0.9</v>
      </c>
      <c r="Q80" s="16">
        <v>0.85</v>
      </c>
      <c r="R80" s="16">
        <v>0.36</v>
      </c>
      <c r="S80" s="24">
        <f t="shared" si="11"/>
        <v>0.6069</v>
      </c>
      <c r="T80" s="24">
        <f t="shared" si="12"/>
        <v>0.6069</v>
      </c>
      <c r="U80" s="24">
        <f t="shared" si="13"/>
        <v>0.48619999999999997</v>
      </c>
      <c r="V80" s="24">
        <f t="shared" si="16"/>
        <v>1.0931</v>
      </c>
      <c r="W80" s="77">
        <f t="shared" si="17"/>
        <v>1.286</v>
      </c>
      <c r="X80" s="24">
        <f t="shared" si="14"/>
        <v>0.1062075</v>
      </c>
      <c r="Y80" s="16">
        <f t="shared" si="15"/>
        <v>3.5784075</v>
      </c>
      <c r="Z80" s="18" t="s">
        <v>132</v>
      </c>
    </row>
    <row r="81" spans="1:26" ht="15" customHeight="1">
      <c r="A81" s="16">
        <v>100</v>
      </c>
      <c r="B81" s="16" t="s">
        <v>942</v>
      </c>
      <c r="C81" s="16" t="s">
        <v>890</v>
      </c>
      <c r="D81" s="16" t="s">
        <v>891</v>
      </c>
      <c r="E81" s="16" t="s">
        <v>829</v>
      </c>
      <c r="F81" s="16" t="s">
        <v>812</v>
      </c>
      <c r="G81" s="17">
        <v>58.025333333299898</v>
      </c>
      <c r="H81" s="17">
        <v>9.641</v>
      </c>
      <c r="I81" s="16" t="s">
        <v>27</v>
      </c>
      <c r="J81" s="16" t="s">
        <v>98</v>
      </c>
      <c r="L81" s="16" t="s">
        <v>818</v>
      </c>
      <c r="M81" s="16">
        <v>269</v>
      </c>
      <c r="N81" s="16">
        <v>0.2</v>
      </c>
      <c r="P81" s="46">
        <v>0.9</v>
      </c>
      <c r="Q81" s="16">
        <v>0.70599999999999996</v>
      </c>
      <c r="R81" s="16">
        <v>0.372</v>
      </c>
      <c r="S81" s="24">
        <f t="shared" si="11"/>
        <v>0.50408399999999998</v>
      </c>
      <c r="T81" s="24">
        <f t="shared" si="12"/>
        <v>0.50408399999999998</v>
      </c>
      <c r="U81" s="24">
        <f t="shared" si="13"/>
        <v>0.40383199999999997</v>
      </c>
      <c r="V81" s="24">
        <f t="shared" si="16"/>
        <v>0.90791599999999995</v>
      </c>
      <c r="W81" s="77">
        <f t="shared" si="17"/>
        <v>1.286</v>
      </c>
      <c r="X81" s="24">
        <f t="shared" si="14"/>
        <v>8.8214699999999993E-2</v>
      </c>
      <c r="Y81" s="16">
        <f t="shared" si="15"/>
        <v>3.1900466999999999</v>
      </c>
      <c r="Z81" s="18" t="s">
        <v>51</v>
      </c>
    </row>
    <row r="82" spans="1:26">
      <c r="A82" s="16">
        <v>275</v>
      </c>
      <c r="B82" s="16" t="s">
        <v>960</v>
      </c>
      <c r="C82" s="16" t="s">
        <v>961</v>
      </c>
      <c r="D82" s="16" t="s">
        <v>962</v>
      </c>
      <c r="E82" s="16" t="s">
        <v>963</v>
      </c>
      <c r="F82" s="16" t="s">
        <v>832</v>
      </c>
      <c r="G82" s="17">
        <v>36.690449999999899</v>
      </c>
      <c r="H82" s="17">
        <v>130.341897222</v>
      </c>
      <c r="I82" s="16" t="s">
        <v>31</v>
      </c>
      <c r="J82" s="16" t="s">
        <v>272</v>
      </c>
      <c r="K82" s="16" t="s">
        <v>283</v>
      </c>
      <c r="L82" s="16" t="s">
        <v>813</v>
      </c>
      <c r="M82" s="16">
        <v>923</v>
      </c>
      <c r="N82" s="16">
        <v>0.11600000000000001</v>
      </c>
      <c r="O82" s="16">
        <v>0.76052500000000001</v>
      </c>
      <c r="P82" s="46">
        <v>0.9</v>
      </c>
      <c r="Q82" s="16">
        <v>0.60099999999999998</v>
      </c>
      <c r="R82" s="16">
        <v>1.004</v>
      </c>
      <c r="S82" s="24">
        <f t="shared" si="11"/>
        <v>0.42911399999999994</v>
      </c>
      <c r="T82" s="24">
        <f t="shared" si="12"/>
        <v>0.42911399999999994</v>
      </c>
      <c r="U82" s="24">
        <f t="shared" si="13"/>
        <v>0.34377200000000008</v>
      </c>
      <c r="V82" s="24">
        <f t="shared" si="16"/>
        <v>0.77288599999999996</v>
      </c>
      <c r="W82" s="77">
        <f t="shared" si="17"/>
        <v>1.286</v>
      </c>
      <c r="X82" s="24">
        <f t="shared" si="14"/>
        <v>7.509494999999998E-2</v>
      </c>
      <c r="Y82" s="16">
        <f t="shared" si="15"/>
        <v>2.9068669499999999</v>
      </c>
      <c r="Z82" s="18" t="s">
        <v>284</v>
      </c>
    </row>
    <row r="83" spans="1:26" ht="15" customHeight="1">
      <c r="A83" s="16">
        <v>27</v>
      </c>
      <c r="B83" s="16" t="s">
        <v>993</v>
      </c>
      <c r="F83" s="16" t="s">
        <v>812</v>
      </c>
      <c r="G83" s="17">
        <v>41.238333333299899</v>
      </c>
      <c r="H83" s="17">
        <v>-72.730833333299898</v>
      </c>
      <c r="I83" s="16" t="s">
        <v>27</v>
      </c>
      <c r="K83" s="16" t="s">
        <v>36</v>
      </c>
      <c r="L83" s="16" t="s">
        <v>813</v>
      </c>
      <c r="M83" s="16">
        <v>7</v>
      </c>
      <c r="N83" s="16">
        <v>0.5</v>
      </c>
      <c r="P83" s="46">
        <v>0.9</v>
      </c>
      <c r="Q83" s="16">
        <v>0.46</v>
      </c>
      <c r="S83" s="24">
        <f t="shared" si="11"/>
        <v>0.32844000000000001</v>
      </c>
      <c r="T83" s="24">
        <f t="shared" si="12"/>
        <v>0.32844000000000001</v>
      </c>
      <c r="U83" s="24">
        <f t="shared" si="13"/>
        <v>0.26312000000000002</v>
      </c>
      <c r="V83" s="24">
        <f t="shared" si="16"/>
        <v>0.59156000000000009</v>
      </c>
      <c r="W83" s="77">
        <f t="shared" si="17"/>
        <v>1.286</v>
      </c>
      <c r="X83" s="24">
        <f t="shared" si="14"/>
        <v>5.7477E-2</v>
      </c>
      <c r="Y83" s="16">
        <f t="shared" si="15"/>
        <v>2.5265970000000002</v>
      </c>
      <c r="Z83" s="18" t="s">
        <v>37</v>
      </c>
    </row>
    <row r="84" spans="1:26" ht="15" customHeight="1">
      <c r="A84" s="16">
        <v>12</v>
      </c>
      <c r="B84" s="16" t="s">
        <v>1032</v>
      </c>
      <c r="D84" s="16" t="s">
        <v>1018</v>
      </c>
      <c r="F84" s="16" t="s">
        <v>832</v>
      </c>
      <c r="G84" s="17">
        <v>58.0766666667</v>
      </c>
      <c r="H84" s="17">
        <v>10.0666666667</v>
      </c>
      <c r="I84" s="16" t="s">
        <v>27</v>
      </c>
      <c r="J84" s="16" t="s">
        <v>98</v>
      </c>
      <c r="L84" s="16" t="s">
        <v>813</v>
      </c>
      <c r="M84" s="16">
        <v>200</v>
      </c>
      <c r="N84" s="16">
        <v>0.28999999999999998</v>
      </c>
      <c r="P84" s="46">
        <v>0.9</v>
      </c>
      <c r="Q84" s="16">
        <v>0.31900000000000001</v>
      </c>
      <c r="S84" s="24">
        <f t="shared" si="11"/>
        <v>0.227766</v>
      </c>
      <c r="T84" s="24">
        <f t="shared" si="12"/>
        <v>0.227766</v>
      </c>
      <c r="U84" s="24">
        <f t="shared" si="13"/>
        <v>0.18246800000000002</v>
      </c>
      <c r="V84" s="24">
        <f t="shared" si="16"/>
        <v>0.41023399999999999</v>
      </c>
      <c r="W84" s="77">
        <f t="shared" si="17"/>
        <v>1.286</v>
      </c>
      <c r="X84" s="24">
        <f t="shared" si="14"/>
        <v>3.985905E-2</v>
      </c>
      <c r="Y84" s="16">
        <f t="shared" si="15"/>
        <v>2.14632705</v>
      </c>
      <c r="Z84" s="18" t="s">
        <v>92</v>
      </c>
    </row>
    <row r="85" spans="1:26" ht="15" customHeight="1">
      <c r="A85" s="16">
        <v>314</v>
      </c>
      <c r="B85" s="16" t="s">
        <v>1044</v>
      </c>
      <c r="C85" s="16" t="s">
        <v>947</v>
      </c>
      <c r="D85" s="16" t="s">
        <v>948</v>
      </c>
      <c r="F85" s="16" t="s">
        <v>812</v>
      </c>
      <c r="G85" s="17">
        <v>78.555000000000007</v>
      </c>
      <c r="H85" s="17">
        <v>9.4773333333299998</v>
      </c>
      <c r="I85" s="16" t="s">
        <v>27</v>
      </c>
      <c r="K85" s="16" t="s">
        <v>160</v>
      </c>
      <c r="L85" s="16" t="s">
        <v>813</v>
      </c>
      <c r="M85" s="16">
        <v>386</v>
      </c>
      <c r="N85" s="16">
        <v>0.03</v>
      </c>
      <c r="O85" s="16">
        <v>0.2818189166666667</v>
      </c>
      <c r="P85" s="46">
        <v>0.9</v>
      </c>
      <c r="Q85" s="16">
        <v>0.26900000000000002</v>
      </c>
      <c r="S85" s="24">
        <f t="shared" si="11"/>
        <v>0.19206600000000001</v>
      </c>
      <c r="T85" s="24">
        <f t="shared" si="12"/>
        <v>0.19206600000000001</v>
      </c>
      <c r="U85" s="24">
        <f t="shared" si="13"/>
        <v>0.153868</v>
      </c>
      <c r="V85" s="24">
        <f t="shared" si="16"/>
        <v>0.34593400000000002</v>
      </c>
      <c r="W85" s="77">
        <f t="shared" si="17"/>
        <v>1.286</v>
      </c>
      <c r="X85" s="24">
        <f t="shared" si="14"/>
        <v>3.3611549999999997E-2</v>
      </c>
      <c r="Y85" s="16">
        <f t="shared" si="15"/>
        <v>2.0114795499999998</v>
      </c>
      <c r="Z85" s="18" t="s">
        <v>161</v>
      </c>
    </row>
    <row r="86" spans="1:26" ht="15" customHeight="1">
      <c r="A86" s="16">
        <v>130</v>
      </c>
      <c r="B86" s="16" t="s">
        <v>1448</v>
      </c>
      <c r="C86" s="16" t="s">
        <v>893</v>
      </c>
      <c r="D86" s="16" t="s">
        <v>894</v>
      </c>
      <c r="E86" s="16" t="s">
        <v>829</v>
      </c>
      <c r="F86" s="16" t="s">
        <v>812</v>
      </c>
      <c r="G86" s="17">
        <v>54.221499999999899</v>
      </c>
      <c r="H86" s="17">
        <v>11.3961666666999</v>
      </c>
      <c r="I86" s="16" t="s">
        <v>27</v>
      </c>
      <c r="J86" s="16" t="s">
        <v>55</v>
      </c>
      <c r="K86" s="16" t="s">
        <v>61</v>
      </c>
      <c r="L86" s="16" t="s">
        <v>818</v>
      </c>
      <c r="M86" s="16">
        <v>19</v>
      </c>
      <c r="N86" s="16">
        <v>0.06</v>
      </c>
      <c r="P86" s="46">
        <v>0.9</v>
      </c>
      <c r="R86" s="16">
        <v>0.128</v>
      </c>
      <c r="S86" s="24">
        <f t="shared" si="11"/>
        <v>0</v>
      </c>
      <c r="T86" s="24">
        <f t="shared" si="12"/>
        <v>0</v>
      </c>
      <c r="U86" s="24">
        <f t="shared" si="13"/>
        <v>0</v>
      </c>
      <c r="X86" s="24">
        <f t="shared" si="14"/>
        <v>0</v>
      </c>
      <c r="Y86" s="16">
        <f t="shared" si="15"/>
        <v>0</v>
      </c>
      <c r="Z86" s="18" t="s">
        <v>51</v>
      </c>
    </row>
    <row r="87" spans="1:26" ht="15" customHeight="1">
      <c r="A87" s="16">
        <v>535</v>
      </c>
      <c r="B87" s="16">
        <v>1200</v>
      </c>
      <c r="C87" s="16" t="s">
        <v>951</v>
      </c>
      <c r="D87" s="16" t="s">
        <v>952</v>
      </c>
      <c r="E87" s="16" t="s">
        <v>953</v>
      </c>
      <c r="F87" s="16" t="s">
        <v>954</v>
      </c>
      <c r="G87" s="17">
        <v>13.7834</v>
      </c>
      <c r="H87" s="17">
        <v>146.00309999999899</v>
      </c>
      <c r="I87" s="16" t="s">
        <v>31</v>
      </c>
      <c r="J87" s="16" t="s">
        <v>594</v>
      </c>
      <c r="K87" s="16" t="s">
        <v>595</v>
      </c>
      <c r="L87" s="16" t="s">
        <v>818</v>
      </c>
      <c r="M87" s="16">
        <v>2911</v>
      </c>
      <c r="P87" s="46">
        <v>1</v>
      </c>
      <c r="Q87" s="16">
        <v>0.63</v>
      </c>
      <c r="S87" s="24">
        <f t="shared" si="11"/>
        <v>0.44982</v>
      </c>
      <c r="T87" s="24">
        <f t="shared" si="12"/>
        <v>0.44982</v>
      </c>
      <c r="U87" s="24">
        <f t="shared" si="13"/>
        <v>0.36036000000000001</v>
      </c>
      <c r="V87" s="24">
        <f t="shared" ref="V87:V93" si="18">SUM(T87:U87)</f>
        <v>0.81018000000000001</v>
      </c>
      <c r="W87" s="77">
        <f t="shared" ref="W87:W93" si="19">V87/Q87</f>
        <v>1.286</v>
      </c>
      <c r="X87" s="24">
        <f t="shared" si="14"/>
        <v>7.8718499999999997E-2</v>
      </c>
      <c r="Y87" s="16">
        <f t="shared" si="15"/>
        <v>2.9850785000000002</v>
      </c>
      <c r="Z87" s="18" t="s">
        <v>596</v>
      </c>
    </row>
    <row r="88" spans="1:26" ht="15" customHeight="1">
      <c r="A88" s="16">
        <v>174</v>
      </c>
      <c r="B88" s="16" t="s">
        <v>957</v>
      </c>
      <c r="D88" s="16" t="s">
        <v>958</v>
      </c>
      <c r="F88" s="16" t="s">
        <v>832</v>
      </c>
      <c r="G88" s="17">
        <v>71.531049999999894</v>
      </c>
      <c r="H88" s="17">
        <v>-152.079236667</v>
      </c>
      <c r="I88" s="16" t="s">
        <v>76</v>
      </c>
      <c r="J88" s="16" t="s">
        <v>112</v>
      </c>
      <c r="K88" s="16" t="s">
        <v>145</v>
      </c>
      <c r="L88" s="16" t="s">
        <v>813</v>
      </c>
      <c r="M88" s="16">
        <v>280</v>
      </c>
      <c r="N88" s="16">
        <v>0.28299999999999997</v>
      </c>
      <c r="P88" s="46">
        <v>1</v>
      </c>
      <c r="Q88" s="16">
        <v>0.61299999999999999</v>
      </c>
      <c r="R88" s="16">
        <v>0.48499999999999999</v>
      </c>
      <c r="S88" s="24">
        <f t="shared" si="11"/>
        <v>0.43768199999999996</v>
      </c>
      <c r="T88" s="24">
        <f t="shared" si="12"/>
        <v>0.43768199999999996</v>
      </c>
      <c r="U88" s="24">
        <f t="shared" si="13"/>
        <v>0.35063600000000006</v>
      </c>
      <c r="V88" s="24">
        <f t="shared" si="18"/>
        <v>0.78831800000000007</v>
      </c>
      <c r="W88" s="77">
        <f t="shared" si="19"/>
        <v>1.2860000000000003</v>
      </c>
      <c r="X88" s="24">
        <f t="shared" si="14"/>
        <v>7.6594349999999992E-2</v>
      </c>
      <c r="Y88" s="16">
        <f t="shared" si="15"/>
        <v>2.9392303500000003</v>
      </c>
      <c r="Z88" s="18" t="s">
        <v>146</v>
      </c>
    </row>
    <row r="89" spans="1:26" ht="15" customHeight="1">
      <c r="A89" s="16">
        <v>96</v>
      </c>
      <c r="B89" s="16" t="s">
        <v>968</v>
      </c>
      <c r="C89" s="16" t="s">
        <v>969</v>
      </c>
      <c r="D89" s="16" t="s">
        <v>821</v>
      </c>
      <c r="F89" s="16" t="s">
        <v>812</v>
      </c>
      <c r="G89" s="17">
        <v>3.7050000000000001</v>
      </c>
      <c r="H89" s="17">
        <v>-50.405000000000001</v>
      </c>
      <c r="I89" s="16" t="s">
        <v>27</v>
      </c>
      <c r="K89" s="16" t="s">
        <v>85</v>
      </c>
      <c r="L89" s="16" t="s">
        <v>818</v>
      </c>
      <c r="M89" s="16">
        <v>50</v>
      </c>
      <c r="N89" s="16">
        <v>1</v>
      </c>
      <c r="P89" s="46">
        <v>1</v>
      </c>
      <c r="Q89" s="16">
        <v>0.53</v>
      </c>
      <c r="S89" s="24">
        <f t="shared" si="11"/>
        <v>0.37841999999999998</v>
      </c>
      <c r="T89" s="24">
        <f t="shared" si="12"/>
        <v>0.37841999999999998</v>
      </c>
      <c r="U89" s="24">
        <f t="shared" si="13"/>
        <v>0.3031600000000001</v>
      </c>
      <c r="V89" s="24">
        <f t="shared" si="18"/>
        <v>0.68158000000000007</v>
      </c>
      <c r="W89" s="77">
        <f t="shared" si="19"/>
        <v>1.286</v>
      </c>
      <c r="X89" s="24">
        <f t="shared" si="14"/>
        <v>6.6223499999999991E-2</v>
      </c>
      <c r="Y89" s="16">
        <f t="shared" si="15"/>
        <v>2.7153835000000002</v>
      </c>
      <c r="Z89" s="18" t="s">
        <v>86</v>
      </c>
    </row>
    <row r="90" spans="1:26" ht="15" customHeight="1">
      <c r="A90" s="16">
        <v>269</v>
      </c>
      <c r="B90" s="16" t="s">
        <v>957</v>
      </c>
      <c r="F90" s="16" t="s">
        <v>832</v>
      </c>
      <c r="G90" s="17">
        <v>71.531049999999894</v>
      </c>
      <c r="H90" s="17">
        <v>-152.079236667</v>
      </c>
      <c r="I90" s="16" t="s">
        <v>76</v>
      </c>
      <c r="J90" s="16" t="s">
        <v>112</v>
      </c>
      <c r="K90" s="16" t="s">
        <v>147</v>
      </c>
      <c r="L90" s="16" t="s">
        <v>813</v>
      </c>
      <c r="M90" s="16">
        <v>280</v>
      </c>
      <c r="N90" s="16">
        <v>0.3</v>
      </c>
      <c r="O90" s="16">
        <v>2.1312500000000001</v>
      </c>
      <c r="P90" s="46">
        <v>1</v>
      </c>
      <c r="Q90" s="16">
        <v>0.496</v>
      </c>
      <c r="R90" s="16">
        <v>0.46100000000000002</v>
      </c>
      <c r="S90" s="24">
        <f t="shared" si="11"/>
        <v>0.35414399999999996</v>
      </c>
      <c r="T90" s="24">
        <f t="shared" si="12"/>
        <v>0.35414399999999996</v>
      </c>
      <c r="U90" s="24">
        <f t="shared" si="13"/>
        <v>0.28371200000000008</v>
      </c>
      <c r="V90" s="24">
        <f t="shared" si="18"/>
        <v>0.63785599999999998</v>
      </c>
      <c r="W90" s="77">
        <f t="shared" si="19"/>
        <v>1.286</v>
      </c>
      <c r="X90" s="24">
        <f t="shared" si="14"/>
        <v>6.1975199999999987E-2</v>
      </c>
      <c r="Y90" s="16">
        <f t="shared" si="15"/>
        <v>2.6236872</v>
      </c>
      <c r="Z90" s="18" t="s">
        <v>114</v>
      </c>
    </row>
    <row r="91" spans="1:26" ht="15" customHeight="1">
      <c r="A91" s="16">
        <v>114</v>
      </c>
      <c r="B91" s="16" t="s">
        <v>977</v>
      </c>
      <c r="C91" s="16" t="s">
        <v>978</v>
      </c>
      <c r="D91" s="16" t="s">
        <v>894</v>
      </c>
      <c r="E91" s="16" t="s">
        <v>829</v>
      </c>
      <c r="F91" s="16" t="s">
        <v>812</v>
      </c>
      <c r="G91" s="17">
        <v>57.835500000000003</v>
      </c>
      <c r="H91" s="17">
        <v>11.276833333300001</v>
      </c>
      <c r="I91" s="16" t="s">
        <v>27</v>
      </c>
      <c r="J91" s="16" t="s">
        <v>49</v>
      </c>
      <c r="L91" s="16" t="s">
        <v>818</v>
      </c>
      <c r="M91" s="16">
        <v>92</v>
      </c>
      <c r="N91" s="16">
        <v>0.35</v>
      </c>
      <c r="P91" s="46">
        <v>1</v>
      </c>
      <c r="Q91" s="16">
        <v>0.495</v>
      </c>
      <c r="R91" s="16">
        <v>0.29199999999999998</v>
      </c>
      <c r="S91" s="24">
        <f t="shared" si="11"/>
        <v>0.35342999999999997</v>
      </c>
      <c r="T91" s="24">
        <f t="shared" si="12"/>
        <v>0.35342999999999997</v>
      </c>
      <c r="U91" s="24">
        <f t="shared" si="13"/>
        <v>0.28314000000000006</v>
      </c>
      <c r="V91" s="24">
        <f t="shared" si="18"/>
        <v>0.63657000000000008</v>
      </c>
      <c r="W91" s="77">
        <f t="shared" si="19"/>
        <v>1.2860000000000003</v>
      </c>
      <c r="X91" s="24">
        <f t="shared" si="14"/>
        <v>6.1850249999999989E-2</v>
      </c>
      <c r="Y91" s="16">
        <f t="shared" si="15"/>
        <v>2.6209902500000002</v>
      </c>
      <c r="Z91" s="18" t="s">
        <v>51</v>
      </c>
    </row>
    <row r="92" spans="1:26" ht="15" customHeight="1">
      <c r="A92" s="16">
        <v>99</v>
      </c>
      <c r="B92" s="16" t="s">
        <v>1076</v>
      </c>
      <c r="C92" s="16" t="s">
        <v>890</v>
      </c>
      <c r="D92" s="16" t="s">
        <v>891</v>
      </c>
      <c r="E92" s="16" t="s">
        <v>829</v>
      </c>
      <c r="F92" s="16" t="s">
        <v>812</v>
      </c>
      <c r="G92" s="17">
        <v>58.0183333332999</v>
      </c>
      <c r="H92" s="17">
        <v>9.6438333333300008</v>
      </c>
      <c r="I92" s="16" t="s">
        <v>27</v>
      </c>
      <c r="J92" s="16" t="s">
        <v>98</v>
      </c>
      <c r="L92" s="16" t="s">
        <v>818</v>
      </c>
      <c r="M92" s="16">
        <v>265.8</v>
      </c>
      <c r="N92" s="16">
        <v>0.2</v>
      </c>
      <c r="P92" s="46">
        <v>1</v>
      </c>
      <c r="Q92" s="16">
        <v>0.19600000000000001</v>
      </c>
      <c r="S92" s="24">
        <f t="shared" si="11"/>
        <v>0.13994400000000001</v>
      </c>
      <c r="T92" s="24">
        <f t="shared" si="12"/>
        <v>0.13994400000000001</v>
      </c>
      <c r="U92" s="24">
        <f t="shared" si="13"/>
        <v>0.11211199999999999</v>
      </c>
      <c r="V92" s="24">
        <f t="shared" si="18"/>
        <v>0.252056</v>
      </c>
      <c r="W92" s="77">
        <f t="shared" si="19"/>
        <v>1.286</v>
      </c>
      <c r="X92" s="24">
        <f t="shared" si="14"/>
        <v>2.44902E-2</v>
      </c>
      <c r="Y92" s="16">
        <f t="shared" si="15"/>
        <v>1.8146022000000002</v>
      </c>
      <c r="Z92" s="18" t="s">
        <v>51</v>
      </c>
    </row>
    <row r="93" spans="1:26" ht="15" customHeight="1">
      <c r="A93" s="16">
        <v>126</v>
      </c>
      <c r="B93" s="16" t="s">
        <v>1230</v>
      </c>
      <c r="C93" s="16" t="s">
        <v>893</v>
      </c>
      <c r="D93" s="16" t="s">
        <v>894</v>
      </c>
      <c r="E93" s="16" t="s">
        <v>829</v>
      </c>
      <c r="F93" s="16" t="s">
        <v>812</v>
      </c>
      <c r="G93" s="17">
        <v>54.801666666700001</v>
      </c>
      <c r="H93" s="17">
        <v>13.7871666666999</v>
      </c>
      <c r="I93" s="16" t="s">
        <v>27</v>
      </c>
      <c r="J93" s="16" t="s">
        <v>55</v>
      </c>
      <c r="K93" s="16" t="s">
        <v>81</v>
      </c>
      <c r="L93" s="16" t="s">
        <v>818</v>
      </c>
      <c r="M93" s="16">
        <v>44</v>
      </c>
      <c r="N93" s="16">
        <v>7.3999999999999996E-2</v>
      </c>
      <c r="O93" s="16">
        <v>1.4453124999999989</v>
      </c>
      <c r="P93" s="46">
        <v>1</v>
      </c>
      <c r="Q93" s="16">
        <v>6.7500000000000004E-2</v>
      </c>
      <c r="R93" s="16">
        <v>6.3E-2</v>
      </c>
      <c r="S93" s="24">
        <f t="shared" si="11"/>
        <v>4.8195000000000002E-2</v>
      </c>
      <c r="T93" s="24">
        <f t="shared" si="12"/>
        <v>4.8195000000000002E-2</v>
      </c>
      <c r="U93" s="24">
        <f t="shared" si="13"/>
        <v>3.8610000000000005E-2</v>
      </c>
      <c r="V93" s="24">
        <f t="shared" si="18"/>
        <v>8.6805000000000007E-2</v>
      </c>
      <c r="W93" s="77">
        <f t="shared" si="19"/>
        <v>1.286</v>
      </c>
      <c r="X93" s="24">
        <f t="shared" si="14"/>
        <v>8.4341249999999989E-3</v>
      </c>
      <c r="Y93" s="16">
        <f t="shared" si="15"/>
        <v>1.468044125</v>
      </c>
      <c r="Z93" s="18" t="s">
        <v>51</v>
      </c>
    </row>
    <row r="94" spans="1:26" ht="15" customHeight="1">
      <c r="A94" s="16">
        <v>9</v>
      </c>
      <c r="B94" s="16" t="s">
        <v>1434</v>
      </c>
      <c r="D94" s="16" t="s">
        <v>1435</v>
      </c>
      <c r="F94" s="16" t="s">
        <v>812</v>
      </c>
      <c r="G94" s="17">
        <v>43.501666666699897</v>
      </c>
      <c r="H94" s="17">
        <v>36.334666666700002</v>
      </c>
      <c r="I94" s="16" t="s">
        <v>27</v>
      </c>
      <c r="J94" s="16" t="s">
        <v>104</v>
      </c>
      <c r="K94" s="16" t="s">
        <v>491</v>
      </c>
      <c r="L94" s="16" t="s">
        <v>1008</v>
      </c>
      <c r="M94" s="16">
        <v>2160</v>
      </c>
      <c r="P94" s="46">
        <v>1</v>
      </c>
      <c r="R94" s="16">
        <v>2.1899999999999999E-2</v>
      </c>
      <c r="S94" s="24">
        <f t="shared" si="11"/>
        <v>0</v>
      </c>
      <c r="T94" s="24">
        <f t="shared" si="12"/>
        <v>0</v>
      </c>
      <c r="U94" s="24">
        <f t="shared" si="13"/>
        <v>0</v>
      </c>
      <c r="X94" s="24">
        <f t="shared" si="14"/>
        <v>0</v>
      </c>
      <c r="Y94" s="16">
        <f t="shared" si="15"/>
        <v>0</v>
      </c>
      <c r="Z94" s="18" t="s">
        <v>411</v>
      </c>
    </row>
    <row r="95" spans="1:26" ht="15" customHeight="1">
      <c r="A95" s="16">
        <v>138</v>
      </c>
      <c r="B95" s="16" t="s">
        <v>1452</v>
      </c>
      <c r="C95" s="16" t="s">
        <v>931</v>
      </c>
      <c r="D95" s="16" t="s">
        <v>860</v>
      </c>
      <c r="E95" s="16" t="s">
        <v>829</v>
      </c>
      <c r="F95" s="16" t="s">
        <v>812</v>
      </c>
      <c r="G95" s="17">
        <v>56.098666666699899</v>
      </c>
      <c r="H95" s="17">
        <v>10.4618333333</v>
      </c>
      <c r="I95" s="16" t="s">
        <v>27</v>
      </c>
      <c r="J95" s="16" t="s">
        <v>55</v>
      </c>
      <c r="K95" s="16" t="s">
        <v>56</v>
      </c>
      <c r="L95" s="16" t="s">
        <v>818</v>
      </c>
      <c r="M95" s="16">
        <v>29</v>
      </c>
      <c r="N95" s="16">
        <v>0.2</v>
      </c>
      <c r="O95" s="16">
        <v>3.296875</v>
      </c>
      <c r="P95" s="46">
        <v>1</v>
      </c>
      <c r="R95" s="16">
        <v>0.247</v>
      </c>
      <c r="S95" s="24">
        <f t="shared" si="11"/>
        <v>0</v>
      </c>
      <c r="T95" s="24">
        <f t="shared" si="12"/>
        <v>0</v>
      </c>
      <c r="U95" s="24">
        <f t="shared" si="13"/>
        <v>0</v>
      </c>
      <c r="X95" s="24">
        <f t="shared" si="14"/>
        <v>0</v>
      </c>
      <c r="Y95" s="16">
        <f t="shared" si="15"/>
        <v>0</v>
      </c>
      <c r="Z95" s="18" t="s">
        <v>51</v>
      </c>
    </row>
    <row r="96" spans="1:26" ht="15" customHeight="1">
      <c r="A96" s="16">
        <v>249</v>
      </c>
      <c r="B96" s="16" t="s">
        <v>872</v>
      </c>
      <c r="D96" s="16" t="s">
        <v>821</v>
      </c>
      <c r="F96" s="16" t="s">
        <v>812</v>
      </c>
      <c r="G96" s="17">
        <v>8.9226666666700005</v>
      </c>
      <c r="H96" s="17">
        <v>-84.303833333300005</v>
      </c>
      <c r="I96" s="16" t="s">
        <v>31</v>
      </c>
      <c r="J96" s="16" t="s">
        <v>264</v>
      </c>
      <c r="K96" s="16" t="s">
        <v>297</v>
      </c>
      <c r="L96" s="16" t="s">
        <v>818</v>
      </c>
      <c r="M96" s="16">
        <v>1018</v>
      </c>
      <c r="P96" s="46">
        <v>1.1000000000000001</v>
      </c>
      <c r="Q96" s="16">
        <v>1.714</v>
      </c>
      <c r="S96" s="24">
        <f t="shared" si="11"/>
        <v>1.2237959999999999</v>
      </c>
      <c r="T96" s="24">
        <f t="shared" si="12"/>
        <v>1.2237959999999999</v>
      </c>
      <c r="U96" s="24">
        <f t="shared" si="13"/>
        <v>0.98040800000000017</v>
      </c>
      <c r="V96" s="24">
        <f t="shared" ref="V96:V103" si="20">SUM(T96:U96)</f>
        <v>2.2042039999999998</v>
      </c>
      <c r="W96" s="77">
        <f t="shared" ref="W96:W103" si="21">V96/Q96</f>
        <v>1.286</v>
      </c>
      <c r="X96" s="24">
        <f t="shared" si="14"/>
        <v>0.21416429999999997</v>
      </c>
      <c r="Y96" s="16">
        <f t="shared" si="15"/>
        <v>5.9085722999999994</v>
      </c>
      <c r="Z96" s="18" t="s">
        <v>298</v>
      </c>
    </row>
    <row r="97" spans="1:26" ht="15" customHeight="1">
      <c r="A97" s="16">
        <v>154</v>
      </c>
      <c r="B97" s="16" t="s">
        <v>937</v>
      </c>
      <c r="C97" s="16" t="s">
        <v>938</v>
      </c>
      <c r="D97" s="16" t="s">
        <v>939</v>
      </c>
      <c r="F97" s="16" t="s">
        <v>812</v>
      </c>
      <c r="G97" s="17">
        <v>25.210999999999899</v>
      </c>
      <c r="H97" s="17">
        <v>-112.717166667</v>
      </c>
      <c r="I97" s="16" t="s">
        <v>31</v>
      </c>
      <c r="K97" s="16" t="s">
        <v>211</v>
      </c>
      <c r="L97" s="16" t="s">
        <v>813</v>
      </c>
      <c r="M97" s="16">
        <v>542</v>
      </c>
      <c r="N97" s="16">
        <v>0.1</v>
      </c>
      <c r="P97" s="46">
        <v>1.1000000000000001</v>
      </c>
      <c r="Q97" s="16">
        <v>0.73299999999999998</v>
      </c>
      <c r="R97" s="16">
        <v>0.373</v>
      </c>
      <c r="S97" s="24">
        <f t="shared" si="11"/>
        <v>0.52336199999999999</v>
      </c>
      <c r="T97" s="24">
        <f t="shared" si="12"/>
        <v>0.52336199999999999</v>
      </c>
      <c r="U97" s="24">
        <f t="shared" si="13"/>
        <v>0.41927599999999998</v>
      </c>
      <c r="V97" s="24">
        <f t="shared" si="20"/>
        <v>0.94263799999999998</v>
      </c>
      <c r="W97" s="77">
        <f t="shared" si="21"/>
        <v>1.286</v>
      </c>
      <c r="X97" s="24">
        <f t="shared" si="14"/>
        <v>9.1588349999999999E-2</v>
      </c>
      <c r="Y97" s="16">
        <f t="shared" si="15"/>
        <v>3.2628643499999996</v>
      </c>
      <c r="Z97" s="18" t="s">
        <v>174</v>
      </c>
    </row>
    <row r="98" spans="1:26" ht="15" customHeight="1">
      <c r="A98" s="16">
        <v>211</v>
      </c>
      <c r="B98" s="16" t="s">
        <v>940</v>
      </c>
      <c r="C98" s="16" t="s">
        <v>923</v>
      </c>
      <c r="D98" s="16" t="s">
        <v>924</v>
      </c>
      <c r="F98" s="16" t="s">
        <v>812</v>
      </c>
      <c r="G98" s="17">
        <v>78.974999999999895</v>
      </c>
      <c r="H98" s="17">
        <v>7.05</v>
      </c>
      <c r="I98" s="16" t="s">
        <v>27</v>
      </c>
      <c r="J98" s="16" t="s">
        <v>45</v>
      </c>
      <c r="K98" s="16" t="s">
        <v>348</v>
      </c>
      <c r="L98" s="16" t="s">
        <v>813</v>
      </c>
      <c r="M98" s="16">
        <v>1205</v>
      </c>
      <c r="N98" s="16">
        <v>0.12</v>
      </c>
      <c r="O98" s="16">
        <v>0.47999999999999993</v>
      </c>
      <c r="P98" s="46">
        <v>1.1000000000000001</v>
      </c>
      <c r="Q98" s="16">
        <v>0.72199999999999998</v>
      </c>
      <c r="S98" s="24">
        <f t="shared" si="11"/>
        <v>0.51550799999999997</v>
      </c>
      <c r="T98" s="24">
        <f t="shared" si="12"/>
        <v>0.51550799999999997</v>
      </c>
      <c r="U98" s="24">
        <f t="shared" si="13"/>
        <v>0.41298400000000002</v>
      </c>
      <c r="V98" s="24">
        <f t="shared" si="20"/>
        <v>0.92849199999999998</v>
      </c>
      <c r="W98" s="77">
        <f t="shared" si="21"/>
        <v>1.286</v>
      </c>
      <c r="X98" s="24">
        <f t="shared" si="14"/>
        <v>9.0213899999999986E-2</v>
      </c>
      <c r="Y98" s="16">
        <f t="shared" si="15"/>
        <v>3.2331979000000004</v>
      </c>
      <c r="Z98" s="18" t="s">
        <v>349</v>
      </c>
    </row>
    <row r="99" spans="1:26" ht="15" customHeight="1">
      <c r="A99" s="16">
        <v>244</v>
      </c>
      <c r="B99" s="16">
        <v>11</v>
      </c>
      <c r="D99" s="16" t="s">
        <v>895</v>
      </c>
      <c r="F99" s="16" t="s">
        <v>832</v>
      </c>
      <c r="G99" s="17">
        <v>27.939443888900001</v>
      </c>
      <c r="H99" s="17">
        <v>-89.282157222199899</v>
      </c>
      <c r="I99" s="16" t="s">
        <v>27</v>
      </c>
      <c r="J99" s="16" t="s">
        <v>268</v>
      </c>
      <c r="K99" s="16" t="s">
        <v>369</v>
      </c>
      <c r="L99" s="16" t="s">
        <v>834</v>
      </c>
      <c r="M99" s="16">
        <v>1307</v>
      </c>
      <c r="P99" s="46">
        <v>1.1000000000000001</v>
      </c>
      <c r="Q99" s="16">
        <v>0.26900000000000002</v>
      </c>
      <c r="R99" s="16">
        <v>0.35</v>
      </c>
      <c r="S99" s="24">
        <f t="shared" si="11"/>
        <v>0.19206600000000001</v>
      </c>
      <c r="T99" s="24">
        <f t="shared" si="12"/>
        <v>0.19206600000000001</v>
      </c>
      <c r="U99" s="24">
        <f t="shared" si="13"/>
        <v>0.153868</v>
      </c>
      <c r="V99" s="24">
        <f t="shared" si="20"/>
        <v>0.34593400000000002</v>
      </c>
      <c r="W99" s="77">
        <f t="shared" si="21"/>
        <v>1.286</v>
      </c>
      <c r="X99" s="24">
        <f t="shared" si="14"/>
        <v>3.3611549999999997E-2</v>
      </c>
      <c r="Y99" s="16">
        <f t="shared" si="15"/>
        <v>2.0114795499999998</v>
      </c>
      <c r="Z99" s="18" t="s">
        <v>370</v>
      </c>
    </row>
    <row r="100" spans="1:26" ht="15" customHeight="1">
      <c r="A100" s="16">
        <v>23</v>
      </c>
      <c r="B100" s="16" t="s">
        <v>1049</v>
      </c>
      <c r="F100" s="16" t="s">
        <v>812</v>
      </c>
      <c r="G100" s="17">
        <v>41.233333333300003</v>
      </c>
      <c r="H100" s="17">
        <v>-72.745500000000007</v>
      </c>
      <c r="I100" s="16" t="s">
        <v>27</v>
      </c>
      <c r="K100" s="16" t="s">
        <v>36</v>
      </c>
      <c r="L100" s="16" t="s">
        <v>1008</v>
      </c>
      <c r="M100" s="16">
        <v>9</v>
      </c>
      <c r="N100" s="16">
        <v>0.1</v>
      </c>
      <c r="O100" s="16">
        <v>0.81935307017543846</v>
      </c>
      <c r="P100" s="46">
        <v>1.1000000000000001</v>
      </c>
      <c r="Q100" s="16">
        <v>0.25700000000000001</v>
      </c>
      <c r="S100" s="24">
        <f t="shared" si="11"/>
        <v>0.18349799999999999</v>
      </c>
      <c r="T100" s="24">
        <f t="shared" si="12"/>
        <v>0.18349799999999999</v>
      </c>
      <c r="U100" s="24">
        <f t="shared" si="13"/>
        <v>0.14700400000000002</v>
      </c>
      <c r="V100" s="24">
        <f t="shared" si="20"/>
        <v>0.33050200000000002</v>
      </c>
      <c r="W100" s="77">
        <f t="shared" si="21"/>
        <v>1.286</v>
      </c>
      <c r="X100" s="24">
        <f t="shared" si="14"/>
        <v>3.2112149999999999E-2</v>
      </c>
      <c r="Y100" s="16">
        <f t="shared" si="15"/>
        <v>1.9791161500000001</v>
      </c>
      <c r="Z100" s="18" t="s">
        <v>48</v>
      </c>
    </row>
    <row r="101" spans="1:26" ht="15" customHeight="1">
      <c r="A101" s="16">
        <v>5</v>
      </c>
      <c r="B101" s="16" t="s">
        <v>1073</v>
      </c>
      <c r="D101" s="16" t="s">
        <v>1074</v>
      </c>
      <c r="F101" s="16" t="s">
        <v>832</v>
      </c>
      <c r="G101" s="17">
        <v>55.299999999999898</v>
      </c>
      <c r="H101" s="17">
        <v>15.0305</v>
      </c>
      <c r="I101" s="16" t="s">
        <v>27</v>
      </c>
      <c r="J101" s="16" t="s">
        <v>55</v>
      </c>
      <c r="K101" s="16" t="s">
        <v>93</v>
      </c>
      <c r="L101" s="16" t="s">
        <v>813</v>
      </c>
      <c r="M101" s="16">
        <v>70</v>
      </c>
      <c r="N101" s="16">
        <v>0.26</v>
      </c>
      <c r="O101" s="16">
        <v>4.0950000000000006</v>
      </c>
      <c r="P101" s="46">
        <v>1.1000000000000001</v>
      </c>
      <c r="Q101" s="16">
        <v>0.20100000000000001</v>
      </c>
      <c r="S101" s="24">
        <f t="shared" si="11"/>
        <v>0.143514</v>
      </c>
      <c r="T101" s="24">
        <f t="shared" si="12"/>
        <v>0.143514</v>
      </c>
      <c r="U101" s="24">
        <f t="shared" si="13"/>
        <v>0.11497200000000002</v>
      </c>
      <c r="V101" s="24">
        <f t="shared" si="20"/>
        <v>0.25848599999999999</v>
      </c>
      <c r="W101" s="77">
        <f t="shared" si="21"/>
        <v>1.2859999999999998</v>
      </c>
      <c r="X101" s="24">
        <f t="shared" si="14"/>
        <v>2.511495E-2</v>
      </c>
      <c r="Y101" s="16">
        <f t="shared" si="15"/>
        <v>1.8280869499999999</v>
      </c>
      <c r="Z101" s="18" t="s">
        <v>94</v>
      </c>
    </row>
    <row r="102" spans="1:26">
      <c r="A102" s="16">
        <v>102</v>
      </c>
      <c r="B102" s="16" t="s">
        <v>1091</v>
      </c>
      <c r="C102" s="16" t="s">
        <v>890</v>
      </c>
      <c r="D102" s="16" t="s">
        <v>891</v>
      </c>
      <c r="E102" s="16" t="s">
        <v>829</v>
      </c>
      <c r="F102" s="16" t="s">
        <v>812</v>
      </c>
      <c r="G102" s="17">
        <v>58.054166666699899</v>
      </c>
      <c r="H102" s="17">
        <v>9.6001666666700007</v>
      </c>
      <c r="I102" s="16" t="s">
        <v>27</v>
      </c>
      <c r="J102" s="16" t="s">
        <v>98</v>
      </c>
      <c r="L102" s="16" t="s">
        <v>818</v>
      </c>
      <c r="M102" s="16">
        <v>391.1</v>
      </c>
      <c r="N102" s="16">
        <v>0.2</v>
      </c>
      <c r="O102" s="16">
        <v>4.4506708333333345</v>
      </c>
      <c r="P102" s="46">
        <v>1.1000000000000001</v>
      </c>
      <c r="Q102" s="16">
        <v>0.18</v>
      </c>
      <c r="R102" s="16">
        <v>0.18099999999999999</v>
      </c>
      <c r="S102" s="24">
        <f t="shared" si="11"/>
        <v>0.12852</v>
      </c>
      <c r="T102" s="24">
        <f t="shared" si="12"/>
        <v>0.12852</v>
      </c>
      <c r="U102" s="24">
        <f t="shared" si="13"/>
        <v>0.10296</v>
      </c>
      <c r="V102" s="24">
        <f t="shared" si="20"/>
        <v>0.23147999999999999</v>
      </c>
      <c r="W102" s="77">
        <f t="shared" si="21"/>
        <v>1.286</v>
      </c>
      <c r="X102" s="24">
        <f t="shared" si="14"/>
        <v>2.2490999999999997E-2</v>
      </c>
      <c r="Y102" s="16">
        <f t="shared" si="15"/>
        <v>1.7714510000000001</v>
      </c>
      <c r="Z102" s="18" t="s">
        <v>99</v>
      </c>
    </row>
    <row r="103" spans="1:26" ht="15" customHeight="1">
      <c r="A103" s="16">
        <v>124</v>
      </c>
      <c r="B103" s="16" t="s">
        <v>1107</v>
      </c>
      <c r="C103" s="16" t="s">
        <v>893</v>
      </c>
      <c r="D103" s="16" t="s">
        <v>894</v>
      </c>
      <c r="E103" s="16" t="s">
        <v>829</v>
      </c>
      <c r="F103" s="16" t="s">
        <v>812</v>
      </c>
      <c r="G103" s="17">
        <v>55.290999999999897</v>
      </c>
      <c r="H103" s="17">
        <v>15.0496666667</v>
      </c>
      <c r="I103" s="16" t="s">
        <v>27</v>
      </c>
      <c r="J103" s="16" t="s">
        <v>55</v>
      </c>
      <c r="K103" s="16" t="s">
        <v>95</v>
      </c>
      <c r="L103" s="16" t="s">
        <v>818</v>
      </c>
      <c r="M103" s="16">
        <v>75</v>
      </c>
      <c r="N103" s="16">
        <v>0.27500000000000002</v>
      </c>
      <c r="O103" s="16">
        <v>5.6289062499999982</v>
      </c>
      <c r="P103" s="46">
        <v>1.1000000000000001</v>
      </c>
      <c r="Q103" s="16">
        <v>0.158</v>
      </c>
      <c r="R103" s="16">
        <v>0.13</v>
      </c>
      <c r="S103" s="24">
        <f t="shared" si="11"/>
        <v>0.112812</v>
      </c>
      <c r="T103" s="24">
        <f t="shared" si="12"/>
        <v>0.112812</v>
      </c>
      <c r="U103" s="24">
        <f t="shared" si="13"/>
        <v>9.0376000000000012E-2</v>
      </c>
      <c r="V103" s="24">
        <f t="shared" si="20"/>
        <v>0.20318800000000001</v>
      </c>
      <c r="W103" s="77">
        <f t="shared" si="21"/>
        <v>1.286</v>
      </c>
      <c r="X103" s="24">
        <f t="shared" si="14"/>
        <v>1.9742099999999999E-2</v>
      </c>
      <c r="Y103" s="16">
        <f t="shared" si="15"/>
        <v>1.7121181000000001</v>
      </c>
      <c r="Z103" s="18" t="s">
        <v>51</v>
      </c>
    </row>
    <row r="104" spans="1:26" ht="15" customHeight="1">
      <c r="A104" s="16">
        <v>10</v>
      </c>
      <c r="B104" s="16" t="s">
        <v>1436</v>
      </c>
      <c r="D104" s="16" t="s">
        <v>1435</v>
      </c>
      <c r="F104" s="16" t="s">
        <v>812</v>
      </c>
      <c r="G104" s="17">
        <v>43.534166666700003</v>
      </c>
      <c r="H104" s="17">
        <v>30.9345</v>
      </c>
      <c r="I104" s="16" t="s">
        <v>27</v>
      </c>
      <c r="J104" s="16" t="s">
        <v>104</v>
      </c>
      <c r="K104" s="16" t="s">
        <v>410</v>
      </c>
      <c r="L104" s="16" t="s">
        <v>1008</v>
      </c>
      <c r="M104" s="16">
        <v>1450</v>
      </c>
      <c r="N104" s="16">
        <v>0.16</v>
      </c>
      <c r="P104" s="46">
        <v>1.1000000000000001</v>
      </c>
      <c r="R104" s="16">
        <v>2.3E-2</v>
      </c>
      <c r="S104" s="24">
        <f t="shared" si="11"/>
        <v>0</v>
      </c>
      <c r="T104" s="24">
        <f t="shared" si="12"/>
        <v>0</v>
      </c>
      <c r="U104" s="24">
        <f t="shared" si="13"/>
        <v>0</v>
      </c>
      <c r="X104" s="24">
        <f t="shared" si="14"/>
        <v>0</v>
      </c>
      <c r="Y104" s="16">
        <f t="shared" si="15"/>
        <v>0</v>
      </c>
      <c r="Z104" s="18" t="s">
        <v>411</v>
      </c>
    </row>
    <row r="105" spans="1:26" ht="15" customHeight="1">
      <c r="A105" s="16">
        <v>164</v>
      </c>
      <c r="B105" s="16" t="s">
        <v>916</v>
      </c>
      <c r="C105" s="16" t="s">
        <v>917</v>
      </c>
      <c r="F105" s="16" t="s">
        <v>812</v>
      </c>
      <c r="G105" s="17">
        <v>34.2229999999999</v>
      </c>
      <c r="H105" s="17">
        <v>119.983</v>
      </c>
      <c r="I105" s="16" t="s">
        <v>31</v>
      </c>
      <c r="J105" s="16" t="s">
        <v>172</v>
      </c>
      <c r="K105" s="16" t="s">
        <v>221</v>
      </c>
      <c r="L105" s="16" t="s">
        <v>818</v>
      </c>
      <c r="M105" s="16">
        <v>590</v>
      </c>
      <c r="N105" s="16">
        <v>0.12</v>
      </c>
      <c r="O105" s="16">
        <v>1.3611067377094175</v>
      </c>
      <c r="P105" s="46">
        <v>1.2</v>
      </c>
      <c r="Q105" s="16">
        <v>0.876</v>
      </c>
      <c r="R105" s="16">
        <v>0.57499999999999996</v>
      </c>
      <c r="S105" s="24">
        <f t="shared" si="11"/>
        <v>0.62546400000000002</v>
      </c>
      <c r="T105" s="24">
        <f t="shared" si="12"/>
        <v>0.62546400000000002</v>
      </c>
      <c r="U105" s="24">
        <f t="shared" si="13"/>
        <v>0.50107199999999996</v>
      </c>
      <c r="V105" s="24">
        <f t="shared" ref="V105:V111" si="22">SUM(T105:U105)</f>
        <v>1.126536</v>
      </c>
      <c r="W105" s="77">
        <f t="shared" ref="W105:W111" si="23">V105/Q105</f>
        <v>1.286</v>
      </c>
      <c r="X105" s="24">
        <f t="shared" si="14"/>
        <v>0.10945619999999999</v>
      </c>
      <c r="Y105" s="16">
        <f t="shared" si="15"/>
        <v>3.6485281999999999</v>
      </c>
      <c r="Z105" s="18" t="s">
        <v>222</v>
      </c>
    </row>
    <row r="106" spans="1:26" ht="15" customHeight="1">
      <c r="A106" s="16">
        <v>290</v>
      </c>
      <c r="B106" s="16" t="s">
        <v>918</v>
      </c>
      <c r="C106" s="16" t="s">
        <v>885</v>
      </c>
      <c r="D106" s="16" t="s">
        <v>886</v>
      </c>
      <c r="E106" s="16" t="s">
        <v>887</v>
      </c>
      <c r="F106" s="16" t="s">
        <v>919</v>
      </c>
      <c r="G106" s="17">
        <v>53.488816666699897</v>
      </c>
      <c r="H106" s="17">
        <v>144.409683333</v>
      </c>
      <c r="I106" s="16" t="s">
        <v>31</v>
      </c>
      <c r="J106" s="16" t="s">
        <v>165</v>
      </c>
      <c r="K106" s="16" t="s">
        <v>166</v>
      </c>
      <c r="L106" s="16" t="s">
        <v>813</v>
      </c>
      <c r="M106" s="16">
        <v>659</v>
      </c>
      <c r="N106" s="16">
        <v>0.1</v>
      </c>
      <c r="O106" s="16">
        <v>0.93750000000000011</v>
      </c>
      <c r="P106" s="46">
        <v>1.2</v>
      </c>
      <c r="Q106" s="16">
        <v>0.872</v>
      </c>
      <c r="S106" s="24">
        <f t="shared" si="11"/>
        <v>0.62260799999999994</v>
      </c>
      <c r="T106" s="24">
        <f t="shared" si="12"/>
        <v>0.62260799999999994</v>
      </c>
      <c r="U106" s="24">
        <f t="shared" si="13"/>
        <v>0.49878400000000012</v>
      </c>
      <c r="V106" s="24">
        <f t="shared" si="22"/>
        <v>1.1213920000000002</v>
      </c>
      <c r="W106" s="77">
        <f t="shared" si="23"/>
        <v>1.2860000000000003</v>
      </c>
      <c r="X106" s="24">
        <f t="shared" si="14"/>
        <v>0.10895639999999998</v>
      </c>
      <c r="Y106" s="16">
        <f t="shared" si="15"/>
        <v>3.6377404000000007</v>
      </c>
      <c r="Z106" s="18" t="s">
        <v>167</v>
      </c>
    </row>
    <row r="107" spans="1:26" ht="15" customHeight="1">
      <c r="A107" s="16">
        <v>85</v>
      </c>
      <c r="B107" s="16" t="s">
        <v>934</v>
      </c>
      <c r="C107" s="16" t="s">
        <v>928</v>
      </c>
      <c r="D107" s="16" t="s">
        <v>821</v>
      </c>
      <c r="F107" s="16" t="s">
        <v>812</v>
      </c>
      <c r="G107" s="17">
        <v>-23.775333333300001</v>
      </c>
      <c r="H107" s="17">
        <v>14.2993333333</v>
      </c>
      <c r="I107" s="16" t="s">
        <v>68</v>
      </c>
      <c r="J107" s="16" t="s">
        <v>69</v>
      </c>
      <c r="L107" s="16" t="s">
        <v>818</v>
      </c>
      <c r="M107" s="16">
        <v>109</v>
      </c>
      <c r="N107" s="16">
        <v>0.3</v>
      </c>
      <c r="O107" s="16">
        <v>6.7245351562500018</v>
      </c>
      <c r="P107" s="46">
        <v>1.2</v>
      </c>
      <c r="Q107" s="16">
        <v>0.76900000000000002</v>
      </c>
      <c r="R107" s="16">
        <v>0.28999999999999998</v>
      </c>
      <c r="S107" s="24">
        <f t="shared" si="11"/>
        <v>0.54906599999999994</v>
      </c>
      <c r="T107" s="24">
        <f t="shared" si="12"/>
        <v>0.54906599999999994</v>
      </c>
      <c r="U107" s="24">
        <f t="shared" si="13"/>
        <v>0.43986800000000015</v>
      </c>
      <c r="V107" s="24">
        <f t="shared" si="22"/>
        <v>0.98893400000000009</v>
      </c>
      <c r="W107" s="77">
        <f t="shared" si="23"/>
        <v>1.286</v>
      </c>
      <c r="X107" s="24">
        <f t="shared" si="14"/>
        <v>9.6086549999999979E-2</v>
      </c>
      <c r="Y107" s="16">
        <f t="shared" si="15"/>
        <v>3.3599545500000003</v>
      </c>
      <c r="Z107" s="18" t="s">
        <v>96</v>
      </c>
    </row>
    <row r="108" spans="1:26" ht="15" customHeight="1">
      <c r="A108" s="16">
        <v>216</v>
      </c>
      <c r="B108" s="16" t="s">
        <v>966</v>
      </c>
      <c r="C108" s="16" t="s">
        <v>923</v>
      </c>
      <c r="D108" s="16" t="s">
        <v>924</v>
      </c>
      <c r="F108" s="16" t="s">
        <v>812</v>
      </c>
      <c r="G108" s="17">
        <v>68.9178</v>
      </c>
      <c r="H108" s="17">
        <v>14.286</v>
      </c>
      <c r="I108" s="16" t="s">
        <v>27</v>
      </c>
      <c r="J108" s="16" t="s">
        <v>45</v>
      </c>
      <c r="K108" s="16" t="s">
        <v>131</v>
      </c>
      <c r="L108" s="16" t="s">
        <v>818</v>
      </c>
      <c r="M108" s="16">
        <v>223</v>
      </c>
      <c r="P108" s="46">
        <v>1.2</v>
      </c>
      <c r="Q108" s="16">
        <v>0.55400000000000005</v>
      </c>
      <c r="R108" s="16">
        <v>0.36699999999999999</v>
      </c>
      <c r="S108" s="24">
        <f t="shared" si="11"/>
        <v>0.39555600000000002</v>
      </c>
      <c r="T108" s="24">
        <f t="shared" si="12"/>
        <v>0.39555600000000002</v>
      </c>
      <c r="U108" s="24">
        <f t="shared" si="13"/>
        <v>0.31688800000000006</v>
      </c>
      <c r="V108" s="24">
        <f t="shared" si="22"/>
        <v>0.71244400000000008</v>
      </c>
      <c r="W108" s="77">
        <f t="shared" si="23"/>
        <v>1.286</v>
      </c>
      <c r="X108" s="24">
        <f t="shared" si="14"/>
        <v>6.92223E-2</v>
      </c>
      <c r="Y108" s="16">
        <f t="shared" si="15"/>
        <v>2.7801103</v>
      </c>
      <c r="Z108" s="18" t="s">
        <v>132</v>
      </c>
    </row>
    <row r="109" spans="1:26" ht="15" customHeight="1">
      <c r="A109" s="16">
        <v>162</v>
      </c>
      <c r="B109" s="16" t="s">
        <v>998</v>
      </c>
      <c r="C109" s="16" t="s">
        <v>990</v>
      </c>
      <c r="F109" s="16" t="s">
        <v>812</v>
      </c>
      <c r="G109" s="17">
        <v>34.2229999999999</v>
      </c>
      <c r="H109" s="17">
        <v>119.983</v>
      </c>
      <c r="I109" s="16" t="s">
        <v>31</v>
      </c>
      <c r="J109" s="16" t="s">
        <v>172</v>
      </c>
      <c r="K109" s="16" t="s">
        <v>221</v>
      </c>
      <c r="L109" s="16" t="s">
        <v>818</v>
      </c>
      <c r="M109" s="16">
        <v>590</v>
      </c>
      <c r="N109" s="16">
        <v>0.12</v>
      </c>
      <c r="O109" s="16">
        <v>1.3611067377094175</v>
      </c>
      <c r="P109" s="46">
        <v>1.2</v>
      </c>
      <c r="Q109" s="16">
        <v>0.42299999999999999</v>
      </c>
      <c r="R109" s="16">
        <v>0.39900000000000002</v>
      </c>
      <c r="S109" s="24">
        <f t="shared" si="11"/>
        <v>0.30202199999999996</v>
      </c>
      <c r="T109" s="24">
        <f t="shared" si="12"/>
        <v>0.30202199999999996</v>
      </c>
      <c r="U109" s="24">
        <f t="shared" si="13"/>
        <v>0.24195600000000006</v>
      </c>
      <c r="V109" s="24">
        <f t="shared" si="22"/>
        <v>0.54397800000000007</v>
      </c>
      <c r="W109" s="77">
        <f t="shared" si="23"/>
        <v>1.2860000000000003</v>
      </c>
      <c r="X109" s="24">
        <f t="shared" si="14"/>
        <v>5.2853849999999987E-2</v>
      </c>
      <c r="Y109" s="16">
        <f t="shared" si="15"/>
        <v>2.4268098500000006</v>
      </c>
      <c r="Z109" s="18" t="s">
        <v>222</v>
      </c>
    </row>
    <row r="110" spans="1:26" ht="15" customHeight="1">
      <c r="A110" s="16">
        <v>101</v>
      </c>
      <c r="B110" s="16" t="s">
        <v>1022</v>
      </c>
      <c r="C110" s="16" t="s">
        <v>890</v>
      </c>
      <c r="D110" s="16" t="s">
        <v>891</v>
      </c>
      <c r="E110" s="16" t="s">
        <v>829</v>
      </c>
      <c r="F110" s="16" t="s">
        <v>812</v>
      </c>
      <c r="G110" s="17">
        <v>58.045666666700001</v>
      </c>
      <c r="H110" s="17">
        <v>9.6475000000000009</v>
      </c>
      <c r="I110" s="16" t="s">
        <v>27</v>
      </c>
      <c r="J110" s="16" t="s">
        <v>98</v>
      </c>
      <c r="L110" s="16" t="s">
        <v>818</v>
      </c>
      <c r="M110" s="16">
        <v>354.2</v>
      </c>
      <c r="N110" s="16">
        <v>0.2</v>
      </c>
      <c r="P110" s="46">
        <v>1.2</v>
      </c>
      <c r="Q110" s="16">
        <v>0.36399999999999999</v>
      </c>
      <c r="R110" s="16">
        <v>0.18099999999999999</v>
      </c>
      <c r="S110" s="24">
        <f t="shared" si="11"/>
        <v>0.25989599999999996</v>
      </c>
      <c r="T110" s="24">
        <f t="shared" si="12"/>
        <v>0.25989599999999996</v>
      </c>
      <c r="U110" s="24">
        <f t="shared" si="13"/>
        <v>0.20820800000000006</v>
      </c>
      <c r="V110" s="24">
        <f t="shared" si="22"/>
        <v>0.46810400000000002</v>
      </c>
      <c r="W110" s="77">
        <f t="shared" si="23"/>
        <v>1.286</v>
      </c>
      <c r="X110" s="24">
        <f t="shared" si="14"/>
        <v>4.5481799999999989E-2</v>
      </c>
      <c r="Y110" s="16">
        <f t="shared" si="15"/>
        <v>2.2676898000000003</v>
      </c>
      <c r="Z110" s="18" t="s">
        <v>51</v>
      </c>
    </row>
    <row r="111" spans="1:26" ht="15" customHeight="1">
      <c r="A111" s="16">
        <v>143</v>
      </c>
      <c r="B111" s="16" t="s">
        <v>1210</v>
      </c>
      <c r="D111" s="16" t="s">
        <v>1211</v>
      </c>
      <c r="F111" s="16" t="s">
        <v>832</v>
      </c>
      <c r="G111" s="17">
        <v>56.838500000000003</v>
      </c>
      <c r="H111" s="17">
        <v>9.1493333333300004</v>
      </c>
      <c r="I111" s="16" t="s">
        <v>27</v>
      </c>
      <c r="J111" s="16" t="s">
        <v>28</v>
      </c>
      <c r="K111" s="16" t="s">
        <v>43</v>
      </c>
      <c r="L111" s="16" t="s">
        <v>818</v>
      </c>
      <c r="M111" s="16">
        <v>10</v>
      </c>
      <c r="N111" s="16">
        <v>0.1</v>
      </c>
      <c r="P111" s="46">
        <v>1.2</v>
      </c>
      <c r="Q111" s="16">
        <v>7.8899999999999998E-2</v>
      </c>
      <c r="R111" s="16">
        <v>8.3500000000000005E-2</v>
      </c>
      <c r="S111" s="24">
        <f t="shared" si="11"/>
        <v>5.6334599999999999E-2</v>
      </c>
      <c r="T111" s="24">
        <f t="shared" si="12"/>
        <v>5.6334599999999999E-2</v>
      </c>
      <c r="U111" s="24">
        <f t="shared" si="13"/>
        <v>4.5130799999999999E-2</v>
      </c>
      <c r="V111" s="24">
        <f t="shared" si="22"/>
        <v>0.1014654</v>
      </c>
      <c r="W111" s="77">
        <f t="shared" si="23"/>
        <v>1.286</v>
      </c>
      <c r="X111" s="24">
        <f t="shared" si="14"/>
        <v>9.8585549999999997E-3</v>
      </c>
      <c r="Y111" s="16">
        <f t="shared" si="15"/>
        <v>1.4987893550000002</v>
      </c>
      <c r="Z111" s="18" t="s">
        <v>44</v>
      </c>
    </row>
    <row r="112" spans="1:26" ht="15" customHeight="1">
      <c r="A112" s="16">
        <v>136</v>
      </c>
      <c r="B112" s="16" t="s">
        <v>1450</v>
      </c>
      <c r="C112" s="16" t="s">
        <v>931</v>
      </c>
      <c r="D112" s="16" t="s">
        <v>860</v>
      </c>
      <c r="E112" s="16" t="s">
        <v>829</v>
      </c>
      <c r="F112" s="16" t="s">
        <v>812</v>
      </c>
      <c r="G112" s="17">
        <v>56.109499999999898</v>
      </c>
      <c r="H112" s="17">
        <v>10.4316666667</v>
      </c>
      <c r="I112" s="16" t="s">
        <v>27</v>
      </c>
      <c r="J112" s="16" t="s">
        <v>55</v>
      </c>
      <c r="K112" s="16" t="s">
        <v>56</v>
      </c>
      <c r="L112" s="16" t="s">
        <v>818</v>
      </c>
      <c r="M112" s="16">
        <v>21</v>
      </c>
      <c r="N112" s="16">
        <v>0.2</v>
      </c>
      <c r="O112" s="16">
        <v>3.9979166666666659</v>
      </c>
      <c r="P112" s="46">
        <v>1.2</v>
      </c>
      <c r="R112" s="16">
        <v>0.127</v>
      </c>
      <c r="S112" s="24">
        <f t="shared" si="11"/>
        <v>0</v>
      </c>
      <c r="T112" s="24">
        <f t="shared" si="12"/>
        <v>0</v>
      </c>
      <c r="U112" s="24">
        <f t="shared" si="13"/>
        <v>0</v>
      </c>
      <c r="X112" s="24">
        <f t="shared" si="14"/>
        <v>0</v>
      </c>
      <c r="Y112" s="16">
        <f t="shared" si="15"/>
        <v>0</v>
      </c>
      <c r="Z112" s="18" t="s">
        <v>51</v>
      </c>
    </row>
    <row r="113" spans="1:26" ht="15" customHeight="1">
      <c r="A113" s="16">
        <v>212</v>
      </c>
      <c r="B113" s="16" t="s">
        <v>929</v>
      </c>
      <c r="C113" s="16" t="s">
        <v>923</v>
      </c>
      <c r="D113" s="16" t="s">
        <v>924</v>
      </c>
      <c r="F113" s="16" t="s">
        <v>812</v>
      </c>
      <c r="G113" s="17">
        <v>79.001666666700004</v>
      </c>
      <c r="H113" s="17">
        <v>6.9166666666700003</v>
      </c>
      <c r="I113" s="16" t="s">
        <v>27</v>
      </c>
      <c r="J113" s="16" t="s">
        <v>45</v>
      </c>
      <c r="K113" s="16" t="s">
        <v>348</v>
      </c>
      <c r="L113" s="16" t="s">
        <v>813</v>
      </c>
      <c r="M113" s="16">
        <v>1198</v>
      </c>
      <c r="N113" s="16">
        <v>0.12</v>
      </c>
      <c r="O113" s="16">
        <v>0.47999999999999993</v>
      </c>
      <c r="P113" s="46">
        <v>1.3</v>
      </c>
      <c r="Q113" s="16">
        <v>0.79500000000000004</v>
      </c>
      <c r="S113" s="24">
        <f t="shared" si="11"/>
        <v>0.56762999999999997</v>
      </c>
      <c r="T113" s="24">
        <f t="shared" si="12"/>
        <v>0.56762999999999997</v>
      </c>
      <c r="U113" s="24">
        <f t="shared" si="13"/>
        <v>0.45474000000000014</v>
      </c>
      <c r="V113" s="24">
        <f t="shared" ref="V113:V122" si="24">SUM(T113:U113)</f>
        <v>1.02237</v>
      </c>
      <c r="W113" s="77">
        <f t="shared" ref="W113:W122" si="25">V113/Q113</f>
        <v>1.286</v>
      </c>
      <c r="X113" s="24">
        <f t="shared" si="14"/>
        <v>9.9335249999999986E-2</v>
      </c>
      <c r="Y113" s="16">
        <f t="shared" si="15"/>
        <v>3.4300752499999998</v>
      </c>
      <c r="Z113" s="18" t="s">
        <v>349</v>
      </c>
    </row>
    <row r="114" spans="1:26">
      <c r="A114" s="16">
        <v>165</v>
      </c>
      <c r="B114" s="16" t="s">
        <v>943</v>
      </c>
      <c r="C114" s="16" t="s">
        <v>917</v>
      </c>
      <c r="F114" s="16" t="s">
        <v>812</v>
      </c>
      <c r="G114" s="17">
        <v>34.2229999999999</v>
      </c>
      <c r="H114" s="17">
        <v>119.983</v>
      </c>
      <c r="I114" s="16" t="s">
        <v>31</v>
      </c>
      <c r="J114" s="16" t="s">
        <v>172</v>
      </c>
      <c r="K114" s="16" t="s">
        <v>221</v>
      </c>
      <c r="L114" s="16" t="s">
        <v>818</v>
      </c>
      <c r="M114" s="16">
        <v>590</v>
      </c>
      <c r="N114" s="16">
        <v>0.12</v>
      </c>
      <c r="O114" s="16">
        <v>1.3611067377094175</v>
      </c>
      <c r="P114" s="46">
        <v>1.3</v>
      </c>
      <c r="Q114" s="16">
        <v>0.66100000000000003</v>
      </c>
      <c r="R114" s="16">
        <v>0.67</v>
      </c>
      <c r="S114" s="24">
        <f t="shared" si="11"/>
        <v>0.47195399999999998</v>
      </c>
      <c r="T114" s="24">
        <f t="shared" si="12"/>
        <v>0.47195399999999998</v>
      </c>
      <c r="U114" s="24">
        <f t="shared" si="13"/>
        <v>0.37809200000000009</v>
      </c>
      <c r="V114" s="24">
        <f t="shared" si="24"/>
        <v>0.85004600000000008</v>
      </c>
      <c r="W114" s="77">
        <f t="shared" si="25"/>
        <v>1.286</v>
      </c>
      <c r="X114" s="24">
        <f t="shared" si="14"/>
        <v>8.2591949999999997E-2</v>
      </c>
      <c r="Y114" s="16">
        <f t="shared" si="15"/>
        <v>3.06868395</v>
      </c>
      <c r="Z114" s="18" t="s">
        <v>222</v>
      </c>
    </row>
    <row r="115" spans="1:26">
      <c r="A115" s="16">
        <v>233</v>
      </c>
      <c r="B115" s="16" t="s">
        <v>982</v>
      </c>
      <c r="C115" s="16" t="s">
        <v>983</v>
      </c>
      <c r="D115" s="16" t="s">
        <v>984</v>
      </c>
      <c r="F115" s="16" t="s">
        <v>832</v>
      </c>
      <c r="G115" s="17">
        <v>37.444763333300003</v>
      </c>
      <c r="H115" s="17">
        <v>138.01531833300001</v>
      </c>
      <c r="I115" s="16" t="s">
        <v>31</v>
      </c>
      <c r="J115" s="16" t="s">
        <v>272</v>
      </c>
      <c r="K115" s="16" t="s">
        <v>273</v>
      </c>
      <c r="L115" s="16" t="s">
        <v>834</v>
      </c>
      <c r="M115" s="16">
        <v>902</v>
      </c>
      <c r="N115" s="16">
        <v>0.2</v>
      </c>
      <c r="O115" s="16">
        <v>1.2500000000000002</v>
      </c>
      <c r="P115" s="46">
        <v>1.3</v>
      </c>
      <c r="Q115" s="16">
        <v>0.48299999999999998</v>
      </c>
      <c r="S115" s="24">
        <f t="shared" si="11"/>
        <v>0.34486199999999995</v>
      </c>
      <c r="T115" s="24">
        <f t="shared" si="12"/>
        <v>0.34486199999999995</v>
      </c>
      <c r="U115" s="24">
        <f t="shared" si="13"/>
        <v>0.27627600000000008</v>
      </c>
      <c r="V115" s="24">
        <f t="shared" si="24"/>
        <v>0.62113799999999997</v>
      </c>
      <c r="W115" s="77">
        <f t="shared" si="25"/>
        <v>1.286</v>
      </c>
      <c r="X115" s="24">
        <f t="shared" si="14"/>
        <v>6.0350849999999984E-2</v>
      </c>
      <c r="Y115" s="16">
        <f t="shared" si="15"/>
        <v>2.5886268499999998</v>
      </c>
      <c r="Z115" s="18" t="s">
        <v>274</v>
      </c>
    </row>
    <row r="116" spans="1:26">
      <c r="A116" s="16">
        <v>163</v>
      </c>
      <c r="B116" s="16" t="s">
        <v>989</v>
      </c>
      <c r="C116" s="16" t="s">
        <v>990</v>
      </c>
      <c r="F116" s="16" t="s">
        <v>812</v>
      </c>
      <c r="G116" s="17">
        <v>34.2229999999999</v>
      </c>
      <c r="H116" s="17">
        <v>119.983</v>
      </c>
      <c r="I116" s="16" t="s">
        <v>31</v>
      </c>
      <c r="J116" s="16" t="s">
        <v>172</v>
      </c>
      <c r="K116" s="16" t="s">
        <v>221</v>
      </c>
      <c r="L116" s="16" t="s">
        <v>818</v>
      </c>
      <c r="M116" s="16">
        <v>590</v>
      </c>
      <c r="N116" s="16">
        <v>0.12</v>
      </c>
      <c r="O116" s="16">
        <v>1.3611067377094175</v>
      </c>
      <c r="P116" s="46">
        <v>1.3</v>
      </c>
      <c r="Q116" s="16">
        <v>0.46600000000000003</v>
      </c>
      <c r="R116" s="16">
        <v>0.498</v>
      </c>
      <c r="S116" s="24">
        <f t="shared" si="11"/>
        <v>0.33272400000000002</v>
      </c>
      <c r="T116" s="24">
        <f t="shared" si="12"/>
        <v>0.33272400000000002</v>
      </c>
      <c r="U116" s="24">
        <f t="shared" si="13"/>
        <v>0.26655200000000001</v>
      </c>
      <c r="V116" s="24">
        <f t="shared" si="24"/>
        <v>0.59927600000000003</v>
      </c>
      <c r="W116" s="77">
        <f t="shared" si="25"/>
        <v>1.286</v>
      </c>
      <c r="X116" s="24">
        <f t="shared" si="14"/>
        <v>5.8226699999999999E-2</v>
      </c>
      <c r="Y116" s="16">
        <f t="shared" si="15"/>
        <v>2.5427786999999999</v>
      </c>
      <c r="Z116" s="18" t="s">
        <v>222</v>
      </c>
    </row>
    <row r="117" spans="1:26">
      <c r="A117" s="16">
        <v>266</v>
      </c>
      <c r="B117" s="16" t="s">
        <v>981</v>
      </c>
      <c r="F117" s="16" t="s">
        <v>832</v>
      </c>
      <c r="G117" s="17">
        <v>71.549520000000001</v>
      </c>
      <c r="H117" s="17">
        <v>-152.061351667</v>
      </c>
      <c r="I117" s="16" t="s">
        <v>76</v>
      </c>
      <c r="J117" s="16" t="s">
        <v>112</v>
      </c>
      <c r="K117" s="16" t="s">
        <v>147</v>
      </c>
      <c r="L117" s="16" t="s">
        <v>813</v>
      </c>
      <c r="M117" s="16">
        <v>342</v>
      </c>
      <c r="N117" s="16">
        <v>0.3</v>
      </c>
      <c r="O117" s="16">
        <v>2.0499999999999998</v>
      </c>
      <c r="P117" s="46">
        <v>1.3</v>
      </c>
      <c r="Q117" s="16">
        <v>0.42099999999999999</v>
      </c>
      <c r="R117" s="16">
        <v>0.34699999999999998</v>
      </c>
      <c r="S117" s="24">
        <f t="shared" si="11"/>
        <v>0.30059399999999997</v>
      </c>
      <c r="T117" s="24">
        <f t="shared" si="12"/>
        <v>0.30059399999999997</v>
      </c>
      <c r="U117" s="24">
        <f t="shared" si="13"/>
        <v>0.24081200000000003</v>
      </c>
      <c r="V117" s="24">
        <f t="shared" si="24"/>
        <v>0.54140600000000005</v>
      </c>
      <c r="W117" s="77">
        <f t="shared" si="25"/>
        <v>1.2860000000000003</v>
      </c>
      <c r="X117" s="24">
        <f t="shared" si="14"/>
        <v>5.260394999999999E-2</v>
      </c>
      <c r="Y117" s="16">
        <f t="shared" si="15"/>
        <v>2.4214159500000001</v>
      </c>
      <c r="Z117" s="18" t="s">
        <v>114</v>
      </c>
    </row>
    <row r="118" spans="1:26">
      <c r="A118" s="16">
        <v>226</v>
      </c>
      <c r="B118" s="16" t="s">
        <v>1000</v>
      </c>
      <c r="D118" s="16" t="s">
        <v>1001</v>
      </c>
      <c r="F118" s="16" t="s">
        <v>812</v>
      </c>
      <c r="G118" s="17">
        <v>28.8577498888999</v>
      </c>
      <c r="H118" s="17">
        <v>-88.494538611099898</v>
      </c>
      <c r="I118" s="16" t="s">
        <v>27</v>
      </c>
      <c r="J118" s="16" t="s">
        <v>268</v>
      </c>
      <c r="K118" s="16" t="s">
        <v>269</v>
      </c>
      <c r="L118" s="16" t="s">
        <v>813</v>
      </c>
      <c r="M118" s="16">
        <v>879</v>
      </c>
      <c r="N118" s="16">
        <v>3.1E-2</v>
      </c>
      <c r="P118" s="46">
        <v>1.3</v>
      </c>
      <c r="Q118" s="16">
        <v>0.41699999999999998</v>
      </c>
      <c r="S118" s="24">
        <f t="shared" si="11"/>
        <v>0.29773799999999995</v>
      </c>
      <c r="T118" s="24">
        <f t="shared" si="12"/>
        <v>0.29773799999999995</v>
      </c>
      <c r="U118" s="24">
        <f t="shared" si="13"/>
        <v>0.23852400000000007</v>
      </c>
      <c r="V118" s="24">
        <f t="shared" si="24"/>
        <v>0.53626200000000002</v>
      </c>
      <c r="W118" s="77">
        <f t="shared" si="25"/>
        <v>1.286</v>
      </c>
      <c r="X118" s="24">
        <f t="shared" si="14"/>
        <v>5.2104149999999988E-2</v>
      </c>
      <c r="Y118" s="16">
        <f t="shared" si="15"/>
        <v>2.41062815</v>
      </c>
      <c r="Z118" s="18" t="s">
        <v>270</v>
      </c>
    </row>
    <row r="119" spans="1:26">
      <c r="A119" s="16">
        <v>161</v>
      </c>
      <c r="B119" s="16" t="s">
        <v>1009</v>
      </c>
      <c r="C119" s="16" t="s">
        <v>990</v>
      </c>
      <c r="F119" s="16" t="s">
        <v>812</v>
      </c>
      <c r="G119" s="17">
        <v>34.2229999999999</v>
      </c>
      <c r="H119" s="17">
        <v>119.983</v>
      </c>
      <c r="I119" s="16" t="s">
        <v>31</v>
      </c>
      <c r="J119" s="16" t="s">
        <v>172</v>
      </c>
      <c r="K119" s="16" t="s">
        <v>221</v>
      </c>
      <c r="L119" s="16" t="s">
        <v>818</v>
      </c>
      <c r="M119" s="16">
        <v>590</v>
      </c>
      <c r="N119" s="16">
        <v>0.12</v>
      </c>
      <c r="O119" s="16">
        <v>1.3611067377094175</v>
      </c>
      <c r="P119" s="46">
        <v>1.3</v>
      </c>
      <c r="Q119" s="16">
        <v>0.39800000000000002</v>
      </c>
      <c r="R119" s="16">
        <v>0.53100000000000003</v>
      </c>
      <c r="S119" s="24">
        <f t="shared" si="11"/>
        <v>0.28417199999999998</v>
      </c>
      <c r="T119" s="24">
        <f t="shared" si="12"/>
        <v>0.28417199999999998</v>
      </c>
      <c r="U119" s="24">
        <f t="shared" si="13"/>
        <v>0.22765600000000008</v>
      </c>
      <c r="V119" s="24">
        <f t="shared" si="24"/>
        <v>0.51182800000000006</v>
      </c>
      <c r="W119" s="77">
        <f t="shared" si="25"/>
        <v>1.286</v>
      </c>
      <c r="X119" s="24">
        <f t="shared" si="14"/>
        <v>4.9730099999999992E-2</v>
      </c>
      <c r="Y119" s="16">
        <f t="shared" si="15"/>
        <v>2.3593861000000005</v>
      </c>
      <c r="Z119" s="18" t="s">
        <v>222</v>
      </c>
    </row>
    <row r="120" spans="1:26">
      <c r="A120" s="16">
        <v>28</v>
      </c>
      <c r="B120" s="16" t="s">
        <v>1026</v>
      </c>
      <c r="F120" s="16" t="s">
        <v>812</v>
      </c>
      <c r="G120" s="17">
        <v>41.241333333299899</v>
      </c>
      <c r="H120" s="17">
        <v>-72.748333333299897</v>
      </c>
      <c r="I120" s="16" t="s">
        <v>27</v>
      </c>
      <c r="K120" s="16" t="s">
        <v>36</v>
      </c>
      <c r="L120" s="16" t="s">
        <v>1008</v>
      </c>
      <c r="M120" s="16">
        <v>7</v>
      </c>
      <c r="N120" s="16">
        <v>0.5</v>
      </c>
      <c r="P120" s="46">
        <v>1.3</v>
      </c>
      <c r="Q120" s="16">
        <v>0.33700000000000002</v>
      </c>
      <c r="S120" s="24">
        <f t="shared" si="11"/>
        <v>0.240618</v>
      </c>
      <c r="T120" s="24">
        <f t="shared" si="12"/>
        <v>0.240618</v>
      </c>
      <c r="U120" s="24">
        <f t="shared" si="13"/>
        <v>0.19276400000000005</v>
      </c>
      <c r="V120" s="24">
        <f t="shared" si="24"/>
        <v>0.43338200000000004</v>
      </c>
      <c r="W120" s="77">
        <f t="shared" si="25"/>
        <v>1.286</v>
      </c>
      <c r="X120" s="24">
        <f t="shared" si="14"/>
        <v>4.2108149999999997E-2</v>
      </c>
      <c r="Y120" s="16">
        <f t="shared" si="15"/>
        <v>2.1948721500000001</v>
      </c>
      <c r="Z120" s="18" t="s">
        <v>42</v>
      </c>
    </row>
    <row r="121" spans="1:26">
      <c r="A121" s="16">
        <v>113</v>
      </c>
      <c r="B121" s="16" t="s">
        <v>1068</v>
      </c>
      <c r="C121" s="16" t="s">
        <v>978</v>
      </c>
      <c r="D121" s="16" t="s">
        <v>894</v>
      </c>
      <c r="E121" s="16" t="s">
        <v>829</v>
      </c>
      <c r="F121" s="16" t="s">
        <v>812</v>
      </c>
      <c r="G121" s="17">
        <v>57.8065</v>
      </c>
      <c r="H121" s="17">
        <v>11.053000000000001</v>
      </c>
      <c r="I121" s="16" t="s">
        <v>27</v>
      </c>
      <c r="J121" s="16" t="s">
        <v>49</v>
      </c>
      <c r="L121" s="16" t="s">
        <v>818</v>
      </c>
      <c r="M121" s="16">
        <v>47</v>
      </c>
      <c r="N121" s="16">
        <v>0.35</v>
      </c>
      <c r="P121" s="46">
        <v>1.3</v>
      </c>
      <c r="Q121" s="16">
        <v>0.20599999999999999</v>
      </c>
      <c r="R121" s="16">
        <v>0.13300000000000001</v>
      </c>
      <c r="S121" s="24">
        <f t="shared" si="11"/>
        <v>0.14708399999999999</v>
      </c>
      <c r="T121" s="24">
        <f t="shared" si="12"/>
        <v>0.14708399999999999</v>
      </c>
      <c r="U121" s="24">
        <f t="shared" si="13"/>
        <v>0.11783199999999999</v>
      </c>
      <c r="V121" s="24">
        <f t="shared" si="24"/>
        <v>0.26491599999999998</v>
      </c>
      <c r="W121" s="77">
        <f t="shared" si="25"/>
        <v>1.286</v>
      </c>
      <c r="X121" s="24">
        <f t="shared" si="14"/>
        <v>2.5739699999999997E-2</v>
      </c>
      <c r="Y121" s="16">
        <f t="shared" si="15"/>
        <v>1.8415716999999998</v>
      </c>
      <c r="Z121" s="18" t="s">
        <v>51</v>
      </c>
    </row>
    <row r="122" spans="1:26">
      <c r="A122" s="16">
        <v>144</v>
      </c>
      <c r="B122" s="16" t="s">
        <v>1224</v>
      </c>
      <c r="D122" s="16" t="s">
        <v>1211</v>
      </c>
      <c r="F122" s="16" t="s">
        <v>832</v>
      </c>
      <c r="G122" s="17">
        <v>56.884999999999899</v>
      </c>
      <c r="H122" s="17">
        <v>9.1325000000000003</v>
      </c>
      <c r="I122" s="16" t="s">
        <v>27</v>
      </c>
      <c r="J122" s="16" t="s">
        <v>28</v>
      </c>
      <c r="K122" s="16" t="s">
        <v>43</v>
      </c>
      <c r="L122" s="16" t="s">
        <v>818</v>
      </c>
      <c r="M122" s="16">
        <v>7</v>
      </c>
      <c r="N122" s="16">
        <v>0.1</v>
      </c>
      <c r="P122" s="46">
        <v>1.3</v>
      </c>
      <c r="Q122" s="16">
        <v>7.4800000000000005E-2</v>
      </c>
      <c r="R122" s="16">
        <v>6.6900000000000001E-2</v>
      </c>
      <c r="S122" s="24">
        <f t="shared" si="11"/>
        <v>5.3407200000000002E-2</v>
      </c>
      <c r="T122" s="24">
        <f t="shared" si="12"/>
        <v>5.3407200000000002E-2</v>
      </c>
      <c r="U122" s="24">
        <f t="shared" si="13"/>
        <v>4.2785600000000007E-2</v>
      </c>
      <c r="V122" s="24">
        <f t="shared" si="24"/>
        <v>9.6192800000000009E-2</v>
      </c>
      <c r="W122" s="77">
        <f t="shared" si="25"/>
        <v>1.286</v>
      </c>
      <c r="X122" s="24">
        <f t="shared" si="14"/>
        <v>9.3462600000000003E-3</v>
      </c>
      <c r="Y122" s="16">
        <f t="shared" si="15"/>
        <v>1.48773186</v>
      </c>
      <c r="Z122" s="18" t="s">
        <v>44</v>
      </c>
    </row>
    <row r="123" spans="1:26">
      <c r="A123" s="16">
        <v>436</v>
      </c>
      <c r="B123" s="16">
        <v>1084</v>
      </c>
      <c r="C123" s="16" t="s">
        <v>1226</v>
      </c>
      <c r="D123" s="16" t="s">
        <v>952</v>
      </c>
      <c r="E123" s="16" t="s">
        <v>1227</v>
      </c>
      <c r="F123" s="16" t="s">
        <v>954</v>
      </c>
      <c r="G123" s="17">
        <v>-25.513908333300002</v>
      </c>
      <c r="H123" s="17">
        <v>13.02778</v>
      </c>
      <c r="I123" s="16" t="s">
        <v>68</v>
      </c>
      <c r="J123" s="16" t="s">
        <v>69</v>
      </c>
      <c r="L123" s="16" t="s">
        <v>818</v>
      </c>
      <c r="M123" s="16">
        <v>1992</v>
      </c>
      <c r="N123" s="16">
        <v>2.5000000000000001E-2</v>
      </c>
      <c r="O123" s="16">
        <v>0.67677083333333343</v>
      </c>
      <c r="P123" s="46">
        <v>1.3</v>
      </c>
      <c r="R123" s="16">
        <v>2.64E-2</v>
      </c>
      <c r="S123" s="24">
        <f t="shared" si="11"/>
        <v>0</v>
      </c>
      <c r="T123" s="24">
        <f t="shared" si="12"/>
        <v>0</v>
      </c>
      <c r="U123" s="24">
        <f t="shared" si="13"/>
        <v>0</v>
      </c>
      <c r="X123" s="24">
        <f t="shared" si="14"/>
        <v>0</v>
      </c>
      <c r="Y123" s="16">
        <f t="shared" si="15"/>
        <v>0</v>
      </c>
      <c r="Z123" s="18" t="s">
        <v>460</v>
      </c>
    </row>
    <row r="124" spans="1:26">
      <c r="A124" s="16">
        <v>178</v>
      </c>
      <c r="B124" s="16" t="s">
        <v>899</v>
      </c>
      <c r="F124" s="16" t="s">
        <v>812</v>
      </c>
      <c r="G124" s="17">
        <v>24.1960166667</v>
      </c>
      <c r="H124" s="17">
        <v>62.738516666700001</v>
      </c>
      <c r="I124" s="16" t="s">
        <v>152</v>
      </c>
      <c r="J124" s="16" t="s">
        <v>153</v>
      </c>
      <c r="K124" s="16" t="s">
        <v>588</v>
      </c>
      <c r="L124" s="16" t="s">
        <v>818</v>
      </c>
      <c r="M124" s="16">
        <v>2861</v>
      </c>
      <c r="P124" s="46">
        <v>1.4</v>
      </c>
      <c r="Q124" s="16">
        <v>1.161</v>
      </c>
      <c r="R124" s="16">
        <v>0.55700000000000005</v>
      </c>
      <c r="S124" s="24">
        <f t="shared" si="11"/>
        <v>0.82895399999999997</v>
      </c>
      <c r="T124" s="24">
        <f t="shared" si="12"/>
        <v>0.82895399999999997</v>
      </c>
      <c r="U124" s="24">
        <f t="shared" si="13"/>
        <v>0.66409200000000013</v>
      </c>
      <c r="V124" s="24">
        <f>SUM(T124:U124)</f>
        <v>1.4930460000000001</v>
      </c>
      <c r="W124" s="77">
        <f>V124/Q124</f>
        <v>1.286</v>
      </c>
      <c r="X124" s="24">
        <f t="shared" si="14"/>
        <v>0.14506694999999997</v>
      </c>
      <c r="Y124" s="16">
        <f t="shared" si="15"/>
        <v>4.417158950000001</v>
      </c>
      <c r="Z124" s="18" t="s">
        <v>589</v>
      </c>
    </row>
    <row r="125" spans="1:26">
      <c r="A125" s="16">
        <v>175</v>
      </c>
      <c r="B125" s="16" t="s">
        <v>981</v>
      </c>
      <c r="D125" s="16" t="s">
        <v>958</v>
      </c>
      <c r="F125" s="16" t="s">
        <v>832</v>
      </c>
      <c r="G125" s="17">
        <v>71.549520000000001</v>
      </c>
      <c r="H125" s="17">
        <v>-152.061351667</v>
      </c>
      <c r="I125" s="16" t="s">
        <v>76</v>
      </c>
      <c r="J125" s="16" t="s">
        <v>112</v>
      </c>
      <c r="K125" s="16" t="s">
        <v>145</v>
      </c>
      <c r="L125" s="16" t="s">
        <v>813</v>
      </c>
      <c r="M125" s="16">
        <v>342</v>
      </c>
      <c r="N125" s="16">
        <v>0.28299999999999997</v>
      </c>
      <c r="P125" s="46">
        <v>1.4</v>
      </c>
      <c r="Q125" s="16">
        <v>0.49</v>
      </c>
      <c r="R125" s="16">
        <v>0.312</v>
      </c>
      <c r="S125" s="24">
        <f t="shared" si="11"/>
        <v>0.34986</v>
      </c>
      <c r="T125" s="24">
        <f t="shared" si="12"/>
        <v>0.34986</v>
      </c>
      <c r="U125" s="24">
        <f t="shared" si="13"/>
        <v>0.28027999999999997</v>
      </c>
      <c r="V125" s="24">
        <f>SUM(T125:U125)</f>
        <v>0.63013999999999992</v>
      </c>
      <c r="W125" s="77">
        <f>V125/Q125</f>
        <v>1.2859999999999998</v>
      </c>
      <c r="X125" s="24">
        <f t="shared" si="14"/>
        <v>6.1225499999999995E-2</v>
      </c>
      <c r="Y125" s="16">
        <f t="shared" si="15"/>
        <v>2.6075054999999994</v>
      </c>
      <c r="Z125" s="18" t="s">
        <v>146</v>
      </c>
    </row>
    <row r="126" spans="1:26">
      <c r="A126" s="16">
        <v>492</v>
      </c>
      <c r="B126" s="16" t="s">
        <v>1024</v>
      </c>
      <c r="C126" s="16" t="s">
        <v>975</v>
      </c>
      <c r="D126" s="16" t="s">
        <v>952</v>
      </c>
      <c r="E126" s="16" t="s">
        <v>976</v>
      </c>
      <c r="F126" s="16" t="s">
        <v>954</v>
      </c>
      <c r="G126" s="17">
        <v>48.644950000000001</v>
      </c>
      <c r="H126" s="17">
        <v>-126.98335</v>
      </c>
      <c r="I126" s="16" t="s">
        <v>31</v>
      </c>
      <c r="J126" s="16" t="s">
        <v>289</v>
      </c>
      <c r="K126" s="16" t="s">
        <v>290</v>
      </c>
      <c r="L126" s="16" t="s">
        <v>818</v>
      </c>
      <c r="M126" s="16">
        <v>2196</v>
      </c>
      <c r="N126" s="16">
        <v>0.05</v>
      </c>
      <c r="O126" s="16">
        <v>0.33228125000000003</v>
      </c>
      <c r="P126" s="46">
        <v>1.4</v>
      </c>
      <c r="Q126" s="16">
        <v>0.35299999999999998</v>
      </c>
      <c r="R126" s="16">
        <v>6.3799999999999996E-2</v>
      </c>
      <c r="S126" s="24">
        <f t="shared" si="11"/>
        <v>0.25204199999999999</v>
      </c>
      <c r="T126" s="24">
        <f t="shared" si="12"/>
        <v>0.25204199999999999</v>
      </c>
      <c r="U126" s="24">
        <f t="shared" si="13"/>
        <v>0.20191599999999998</v>
      </c>
      <c r="V126" s="24">
        <f>SUM(T126:U126)</f>
        <v>0.45395799999999997</v>
      </c>
      <c r="W126" s="77">
        <f>V126/Q126</f>
        <v>1.286</v>
      </c>
      <c r="X126" s="24">
        <f t="shared" si="14"/>
        <v>4.4107349999999997E-2</v>
      </c>
      <c r="Y126" s="16">
        <f t="shared" si="15"/>
        <v>2.2380233499999997</v>
      </c>
      <c r="Z126" s="18" t="s">
        <v>291</v>
      </c>
    </row>
    <row r="127" spans="1:26">
      <c r="A127" s="16">
        <v>80</v>
      </c>
      <c r="B127" s="16" t="s">
        <v>1048</v>
      </c>
      <c r="C127" s="16" t="s">
        <v>1037</v>
      </c>
      <c r="D127" s="16" t="s">
        <v>826</v>
      </c>
      <c r="F127" s="16" t="s">
        <v>812</v>
      </c>
      <c r="G127" s="17">
        <v>-44.143166666699898</v>
      </c>
      <c r="H127" s="17">
        <v>-75.155166666699898</v>
      </c>
      <c r="I127" s="16" t="s">
        <v>107</v>
      </c>
      <c r="K127" s="16" t="s">
        <v>251</v>
      </c>
      <c r="L127" s="16" t="s">
        <v>818</v>
      </c>
      <c r="M127" s="16">
        <v>1168</v>
      </c>
      <c r="N127" s="16">
        <v>0.25</v>
      </c>
      <c r="O127" s="16">
        <v>2.6859375000000001</v>
      </c>
      <c r="P127" s="46">
        <v>1.4</v>
      </c>
      <c r="Q127" s="16">
        <v>0.25800000000000001</v>
      </c>
      <c r="S127" s="24">
        <f t="shared" si="11"/>
        <v>0.18421199999999999</v>
      </c>
      <c r="T127" s="24">
        <f t="shared" si="12"/>
        <v>0.18421199999999999</v>
      </c>
      <c r="U127" s="24">
        <f t="shared" si="13"/>
        <v>0.14757600000000004</v>
      </c>
      <c r="V127" s="24">
        <f>SUM(T127:U127)</f>
        <v>0.33178800000000003</v>
      </c>
      <c r="W127" s="77">
        <f>V127/Q127</f>
        <v>1.286</v>
      </c>
      <c r="X127" s="24">
        <f t="shared" si="14"/>
        <v>3.2237099999999998E-2</v>
      </c>
      <c r="Y127" s="16">
        <f t="shared" si="15"/>
        <v>1.9818130999999999</v>
      </c>
      <c r="Z127" s="18" t="s">
        <v>252</v>
      </c>
    </row>
    <row r="128" spans="1:26">
      <c r="A128" s="16">
        <v>103</v>
      </c>
      <c r="B128" s="16" t="s">
        <v>1097</v>
      </c>
      <c r="C128" s="16" t="s">
        <v>890</v>
      </c>
      <c r="D128" s="16" t="s">
        <v>891</v>
      </c>
      <c r="E128" s="16" t="s">
        <v>829</v>
      </c>
      <c r="F128" s="16" t="s">
        <v>812</v>
      </c>
      <c r="G128" s="17">
        <v>57.920833333300003</v>
      </c>
      <c r="H128" s="17">
        <v>9.7556666666700007</v>
      </c>
      <c r="I128" s="16" t="s">
        <v>27</v>
      </c>
      <c r="J128" s="16" t="s">
        <v>98</v>
      </c>
      <c r="L128" s="16" t="s">
        <v>818</v>
      </c>
      <c r="M128" s="16">
        <v>86.3</v>
      </c>
      <c r="N128" s="16">
        <v>0.2</v>
      </c>
      <c r="P128" s="46">
        <v>1.4</v>
      </c>
      <c r="Q128" s="16">
        <v>0.17</v>
      </c>
      <c r="S128" s="24">
        <f t="shared" si="11"/>
        <v>0.12138</v>
      </c>
      <c r="T128" s="24">
        <f t="shared" si="12"/>
        <v>0.12138</v>
      </c>
      <c r="U128" s="24">
        <f t="shared" si="13"/>
        <v>9.7240000000000021E-2</v>
      </c>
      <c r="V128" s="24">
        <f>SUM(T128:U128)</f>
        <v>0.21862000000000004</v>
      </c>
      <c r="W128" s="77">
        <f>V128/Q128</f>
        <v>1.286</v>
      </c>
      <c r="X128" s="24">
        <f t="shared" si="14"/>
        <v>2.12415E-2</v>
      </c>
      <c r="Y128" s="16">
        <f t="shared" si="15"/>
        <v>1.7444815</v>
      </c>
      <c r="Z128" s="18" t="s">
        <v>99</v>
      </c>
    </row>
    <row r="129" spans="1:26">
      <c r="A129" s="16">
        <v>129</v>
      </c>
      <c r="B129" s="16" t="s">
        <v>1447</v>
      </c>
      <c r="C129" s="16" t="s">
        <v>893</v>
      </c>
      <c r="D129" s="16" t="s">
        <v>894</v>
      </c>
      <c r="E129" s="16" t="s">
        <v>829</v>
      </c>
      <c r="F129" s="16" t="s">
        <v>812</v>
      </c>
      <c r="G129" s="17">
        <v>54.147500000000001</v>
      </c>
      <c r="H129" s="17">
        <v>11.2773333333</v>
      </c>
      <c r="I129" s="16" t="s">
        <v>27</v>
      </c>
      <c r="J129" s="16" t="s">
        <v>55</v>
      </c>
      <c r="K129" s="16" t="s">
        <v>61</v>
      </c>
      <c r="L129" s="16" t="s">
        <v>818</v>
      </c>
      <c r="M129" s="16">
        <v>22</v>
      </c>
      <c r="N129" s="16">
        <v>0.06</v>
      </c>
      <c r="P129" s="46">
        <v>1.4</v>
      </c>
      <c r="R129" s="16">
        <v>7.1999999999999995E-2</v>
      </c>
      <c r="S129" s="24">
        <f t="shared" si="11"/>
        <v>0</v>
      </c>
      <c r="T129" s="24">
        <f t="shared" si="12"/>
        <v>0</v>
      </c>
      <c r="U129" s="24">
        <f t="shared" si="13"/>
        <v>0</v>
      </c>
      <c r="X129" s="24">
        <f t="shared" si="14"/>
        <v>0</v>
      </c>
      <c r="Y129" s="16">
        <f t="shared" si="15"/>
        <v>0</v>
      </c>
      <c r="Z129" s="18" t="s">
        <v>51</v>
      </c>
    </row>
    <row r="130" spans="1:26">
      <c r="A130" s="16">
        <v>11</v>
      </c>
      <c r="B130" s="16" t="s">
        <v>1017</v>
      </c>
      <c r="D130" s="16" t="s">
        <v>1018</v>
      </c>
      <c r="F130" s="16" t="s">
        <v>832</v>
      </c>
      <c r="G130" s="17">
        <v>57.3266666667</v>
      </c>
      <c r="H130" s="17">
        <v>11.5966666666999</v>
      </c>
      <c r="I130" s="16" t="s">
        <v>27</v>
      </c>
      <c r="J130" s="16" t="s">
        <v>49</v>
      </c>
      <c r="L130" s="16" t="s">
        <v>813</v>
      </c>
      <c r="M130" s="16">
        <v>65</v>
      </c>
      <c r="N130" s="16">
        <v>0.16</v>
      </c>
      <c r="P130" s="46">
        <v>1.5</v>
      </c>
      <c r="Q130" s="16">
        <v>0.377</v>
      </c>
      <c r="S130" s="24">
        <f t="shared" ref="S130:S193" si="26">0.714*Q130</f>
        <v>0.26917799999999997</v>
      </c>
      <c r="T130" s="24">
        <f t="shared" ref="T130:T193" si="27">S130</f>
        <v>0.26917799999999997</v>
      </c>
      <c r="U130" s="24">
        <f t="shared" ref="U130:U193" si="28" xml:space="preserve"> (Q130-S130)*2</f>
        <v>0.21564400000000006</v>
      </c>
      <c r="V130" s="24">
        <f>SUM(T130:U130)</f>
        <v>0.48482200000000003</v>
      </c>
      <c r="W130" s="77">
        <f>V130/Q130</f>
        <v>1.286</v>
      </c>
      <c r="X130" s="24">
        <f t="shared" ref="X130:X193" si="29">0.175*S130</f>
        <v>4.7106149999999992E-2</v>
      </c>
      <c r="Y130" s="16">
        <f t="shared" ref="Y130:Y193" si="30">SUM(T130:X130)</f>
        <v>2.3027501500000001</v>
      </c>
      <c r="Z130" s="18" t="s">
        <v>92</v>
      </c>
    </row>
    <row r="131" spans="1:26">
      <c r="A131" s="16">
        <v>3</v>
      </c>
      <c r="B131" s="16" t="s">
        <v>1431</v>
      </c>
      <c r="C131" s="16" t="s">
        <v>1432</v>
      </c>
      <c r="D131" s="16" t="s">
        <v>821</v>
      </c>
      <c r="E131" s="16" t="s">
        <v>1433</v>
      </c>
      <c r="F131" s="16" t="s">
        <v>812</v>
      </c>
      <c r="G131" s="17">
        <v>44.233833333299899</v>
      </c>
      <c r="H131" s="17">
        <v>34.980833333299898</v>
      </c>
      <c r="I131" s="16" t="s">
        <v>27</v>
      </c>
      <c r="J131" s="16" t="s">
        <v>104</v>
      </c>
      <c r="L131" s="16" t="s">
        <v>834</v>
      </c>
      <c r="M131" s="16">
        <v>2161</v>
      </c>
      <c r="N131" s="16">
        <v>0.04</v>
      </c>
      <c r="O131" s="16">
        <v>0.37500000000000006</v>
      </c>
      <c r="P131" s="46">
        <v>1.5</v>
      </c>
      <c r="R131" s="16">
        <v>5.5300000000000002E-2</v>
      </c>
      <c r="S131" s="24">
        <f t="shared" si="26"/>
        <v>0</v>
      </c>
      <c r="T131" s="24">
        <f t="shared" si="27"/>
        <v>0</v>
      </c>
      <c r="U131" s="24">
        <f t="shared" si="28"/>
        <v>0</v>
      </c>
      <c r="X131" s="24">
        <f t="shared" si="29"/>
        <v>0</v>
      </c>
      <c r="Y131" s="16">
        <f t="shared" si="30"/>
        <v>0</v>
      </c>
      <c r="Z131" s="18" t="s">
        <v>492</v>
      </c>
    </row>
    <row r="132" spans="1:26">
      <c r="A132" s="16">
        <v>262</v>
      </c>
      <c r="B132" s="16" t="s">
        <v>941</v>
      </c>
      <c r="F132" s="16" t="s">
        <v>832</v>
      </c>
      <c r="G132" s="17">
        <v>-40.8453166667</v>
      </c>
      <c r="H132" s="17">
        <v>177.394316667</v>
      </c>
      <c r="I132" s="16" t="s">
        <v>107</v>
      </c>
      <c r="J132" s="16" t="s">
        <v>450</v>
      </c>
      <c r="K132" s="16" t="s">
        <v>461</v>
      </c>
      <c r="L132" s="16" t="s">
        <v>813</v>
      </c>
      <c r="M132" s="16">
        <v>2000</v>
      </c>
      <c r="N132" s="16">
        <v>7.0000000000000007E-2</v>
      </c>
      <c r="O132" s="16">
        <v>0.25334166666666669</v>
      </c>
      <c r="P132" s="46">
        <v>1.6</v>
      </c>
      <c r="Q132" s="16">
        <v>0.72199999999999998</v>
      </c>
      <c r="R132" s="16">
        <v>0.48099999999999998</v>
      </c>
      <c r="S132" s="24">
        <f t="shared" si="26"/>
        <v>0.51550799999999997</v>
      </c>
      <c r="T132" s="24">
        <f t="shared" si="27"/>
        <v>0.51550799999999997</v>
      </c>
      <c r="U132" s="24">
        <f t="shared" si="28"/>
        <v>0.41298400000000002</v>
      </c>
      <c r="V132" s="24">
        <f t="shared" ref="V132:V162" si="31">SUM(T132:U132)</f>
        <v>0.92849199999999998</v>
      </c>
      <c r="W132" s="77">
        <f t="shared" ref="W132:W162" si="32">V132/Q132</f>
        <v>1.286</v>
      </c>
      <c r="X132" s="24">
        <f t="shared" si="29"/>
        <v>9.0213899999999986E-2</v>
      </c>
      <c r="Y132" s="16">
        <f t="shared" si="30"/>
        <v>3.2331979000000004</v>
      </c>
      <c r="Z132" s="18" t="s">
        <v>462</v>
      </c>
    </row>
    <row r="133" spans="1:26">
      <c r="A133" s="16">
        <v>286</v>
      </c>
      <c r="B133" s="16" t="s">
        <v>944</v>
      </c>
      <c r="C133" s="16" t="s">
        <v>945</v>
      </c>
      <c r="D133" s="16" t="s">
        <v>886</v>
      </c>
      <c r="E133" s="16" t="s">
        <v>887</v>
      </c>
      <c r="F133" s="16" t="s">
        <v>919</v>
      </c>
      <c r="G133" s="17">
        <v>53.5333333333</v>
      </c>
      <c r="H133" s="17">
        <v>144.366666667</v>
      </c>
      <c r="I133" s="16" t="s">
        <v>31</v>
      </c>
      <c r="J133" s="16" t="s">
        <v>165</v>
      </c>
      <c r="K133" s="16" t="s">
        <v>166</v>
      </c>
      <c r="L133" s="16" t="s">
        <v>813</v>
      </c>
      <c r="M133" s="16">
        <v>633</v>
      </c>
      <c r="N133" s="16">
        <v>0.1</v>
      </c>
      <c r="O133" s="16">
        <v>0.93750000000000011</v>
      </c>
      <c r="P133" s="46">
        <v>1.6</v>
      </c>
      <c r="Q133" s="16">
        <v>0.65800000000000003</v>
      </c>
      <c r="S133" s="24">
        <f t="shared" si="26"/>
        <v>0.46981200000000001</v>
      </c>
      <c r="T133" s="24">
        <f t="shared" si="27"/>
        <v>0.46981200000000001</v>
      </c>
      <c r="U133" s="24">
        <f t="shared" si="28"/>
        <v>0.37637600000000004</v>
      </c>
      <c r="V133" s="24">
        <f t="shared" si="31"/>
        <v>0.84618800000000005</v>
      </c>
      <c r="W133" s="77">
        <f t="shared" si="32"/>
        <v>1.286</v>
      </c>
      <c r="X133" s="24">
        <f t="shared" si="29"/>
        <v>8.2217100000000001E-2</v>
      </c>
      <c r="Y133" s="16">
        <f t="shared" si="30"/>
        <v>3.0605930999999997</v>
      </c>
      <c r="Z133" s="18" t="s">
        <v>167</v>
      </c>
    </row>
    <row r="134" spans="1:26">
      <c r="A134" s="16">
        <v>291</v>
      </c>
      <c r="B134" s="16" t="s">
        <v>959</v>
      </c>
      <c r="C134" s="16" t="s">
        <v>945</v>
      </c>
      <c r="D134" s="16" t="s">
        <v>886</v>
      </c>
      <c r="E134" s="16" t="s">
        <v>887</v>
      </c>
      <c r="F134" s="16" t="s">
        <v>919</v>
      </c>
      <c r="G134" s="17">
        <v>53.379733333300003</v>
      </c>
      <c r="H134" s="17">
        <v>144.42519999999899</v>
      </c>
      <c r="I134" s="16" t="s">
        <v>31</v>
      </c>
      <c r="J134" s="16" t="s">
        <v>165</v>
      </c>
      <c r="K134" s="16" t="s">
        <v>166</v>
      </c>
      <c r="L134" s="16" t="s">
        <v>813</v>
      </c>
      <c r="M134" s="16">
        <v>633</v>
      </c>
      <c r="N134" s="16">
        <v>0.1</v>
      </c>
      <c r="O134" s="16">
        <v>0.93750000000000011</v>
      </c>
      <c r="P134" s="46">
        <v>1.6</v>
      </c>
      <c r="Q134" s="16">
        <v>0.61</v>
      </c>
      <c r="S134" s="24">
        <f t="shared" si="26"/>
        <v>0.43553999999999998</v>
      </c>
      <c r="T134" s="24">
        <f t="shared" si="27"/>
        <v>0.43553999999999998</v>
      </c>
      <c r="U134" s="24">
        <f t="shared" si="28"/>
        <v>0.34892000000000001</v>
      </c>
      <c r="V134" s="24">
        <f t="shared" si="31"/>
        <v>0.78445999999999994</v>
      </c>
      <c r="W134" s="77">
        <f t="shared" si="32"/>
        <v>1.286</v>
      </c>
      <c r="X134" s="24">
        <f t="shared" si="29"/>
        <v>7.6219499999999996E-2</v>
      </c>
      <c r="Y134" s="16">
        <f t="shared" si="30"/>
        <v>2.9311395</v>
      </c>
      <c r="Z134" s="18" t="s">
        <v>167</v>
      </c>
    </row>
    <row r="135" spans="1:26">
      <c r="A135" s="16">
        <v>307</v>
      </c>
      <c r="B135" s="16" t="s">
        <v>1002</v>
      </c>
      <c r="C135" s="16" t="s">
        <v>1003</v>
      </c>
      <c r="D135" s="16" t="s">
        <v>1004</v>
      </c>
      <c r="F135" s="16" t="s">
        <v>832</v>
      </c>
      <c r="G135" s="17">
        <v>-40.846333333300002</v>
      </c>
      <c r="H135" s="17">
        <v>177.393666666999</v>
      </c>
      <c r="I135" s="16" t="s">
        <v>107</v>
      </c>
      <c r="J135" s="16" t="s">
        <v>450</v>
      </c>
      <c r="K135" s="16" t="s">
        <v>451</v>
      </c>
      <c r="L135" s="16" t="s">
        <v>813</v>
      </c>
      <c r="M135" s="16">
        <v>1970</v>
      </c>
      <c r="N135" s="16">
        <v>7.0000000000000007E-2</v>
      </c>
      <c r="O135" s="16">
        <v>0.34230920595238107</v>
      </c>
      <c r="P135" s="46">
        <v>1.6</v>
      </c>
      <c r="Q135" s="16">
        <v>0.41599999999999998</v>
      </c>
      <c r="R135" s="16">
        <v>0.39700000000000002</v>
      </c>
      <c r="S135" s="24">
        <f t="shared" si="26"/>
        <v>0.29702399999999995</v>
      </c>
      <c r="T135" s="24">
        <f t="shared" si="27"/>
        <v>0.29702399999999995</v>
      </c>
      <c r="U135" s="24">
        <f t="shared" si="28"/>
        <v>0.23795200000000005</v>
      </c>
      <c r="V135" s="24">
        <f t="shared" si="31"/>
        <v>0.53497600000000001</v>
      </c>
      <c r="W135" s="77">
        <f t="shared" si="32"/>
        <v>1.286</v>
      </c>
      <c r="X135" s="24">
        <f t="shared" si="29"/>
        <v>5.1979199999999989E-2</v>
      </c>
      <c r="Y135" s="16">
        <f t="shared" si="30"/>
        <v>2.4079312000000002</v>
      </c>
      <c r="Z135" s="18" t="s">
        <v>452</v>
      </c>
    </row>
    <row r="136" spans="1:26">
      <c r="A136" s="16">
        <v>214</v>
      </c>
      <c r="B136" s="16" t="s">
        <v>1020</v>
      </c>
      <c r="C136" s="16" t="s">
        <v>923</v>
      </c>
      <c r="D136" s="16" t="s">
        <v>924</v>
      </c>
      <c r="F136" s="16" t="s">
        <v>812</v>
      </c>
      <c r="G136" s="17">
        <v>69.785200000000003</v>
      </c>
      <c r="H136" s="17">
        <v>19.8096</v>
      </c>
      <c r="I136" s="16" t="s">
        <v>27</v>
      </c>
      <c r="J136" s="16" t="s">
        <v>45</v>
      </c>
      <c r="K136" s="16" t="s">
        <v>142</v>
      </c>
      <c r="L136" s="16" t="s">
        <v>834</v>
      </c>
      <c r="M136" s="16">
        <v>276</v>
      </c>
      <c r="N136" s="16">
        <v>0.10349999999999999</v>
      </c>
      <c r="O136" s="16">
        <v>1.0128984374999996</v>
      </c>
      <c r="P136" s="46">
        <v>1.6</v>
      </c>
      <c r="Q136" s="16">
        <v>0.374</v>
      </c>
      <c r="R136" s="16">
        <v>0.34300000000000003</v>
      </c>
      <c r="S136" s="24">
        <f t="shared" si="26"/>
        <v>0.267036</v>
      </c>
      <c r="T136" s="24">
        <f t="shared" si="27"/>
        <v>0.267036</v>
      </c>
      <c r="U136" s="24">
        <f t="shared" si="28"/>
        <v>0.21392800000000001</v>
      </c>
      <c r="V136" s="24">
        <f t="shared" si="31"/>
        <v>0.480964</v>
      </c>
      <c r="W136" s="77">
        <f t="shared" si="32"/>
        <v>1.286</v>
      </c>
      <c r="X136" s="24">
        <f t="shared" si="29"/>
        <v>4.6731299999999996E-2</v>
      </c>
      <c r="Y136" s="16">
        <f t="shared" si="30"/>
        <v>2.2946592999999997</v>
      </c>
      <c r="Z136" s="18" t="s">
        <v>143</v>
      </c>
    </row>
    <row r="137" spans="1:26">
      <c r="A137" s="16">
        <v>132</v>
      </c>
      <c r="B137" s="16" t="s">
        <v>1064</v>
      </c>
      <c r="C137" s="16" t="s">
        <v>1065</v>
      </c>
      <c r="D137" s="16" t="s">
        <v>860</v>
      </c>
      <c r="E137" s="16" t="s">
        <v>829</v>
      </c>
      <c r="F137" s="16" t="s">
        <v>812</v>
      </c>
      <c r="G137" s="17">
        <v>56.113666666699899</v>
      </c>
      <c r="H137" s="17">
        <v>10.4273333333</v>
      </c>
      <c r="I137" s="16" t="s">
        <v>27</v>
      </c>
      <c r="J137" s="16" t="s">
        <v>55</v>
      </c>
      <c r="K137" s="16" t="s">
        <v>56</v>
      </c>
      <c r="L137" s="16" t="s">
        <v>818</v>
      </c>
      <c r="M137" s="16">
        <v>19.5</v>
      </c>
      <c r="N137" s="16">
        <v>0.1</v>
      </c>
      <c r="O137" s="16">
        <v>1.7854166666666667</v>
      </c>
      <c r="P137" s="46">
        <v>1.6</v>
      </c>
      <c r="Q137" s="16">
        <v>0.216</v>
      </c>
      <c r="S137" s="24">
        <f t="shared" si="26"/>
        <v>0.154224</v>
      </c>
      <c r="T137" s="24">
        <f t="shared" si="27"/>
        <v>0.154224</v>
      </c>
      <c r="U137" s="24">
        <f t="shared" si="28"/>
        <v>0.123552</v>
      </c>
      <c r="V137" s="24">
        <f t="shared" si="31"/>
        <v>0.27777600000000002</v>
      </c>
      <c r="W137" s="77">
        <f t="shared" si="32"/>
        <v>1.286</v>
      </c>
      <c r="X137" s="24">
        <f t="shared" si="29"/>
        <v>2.6989199999999998E-2</v>
      </c>
      <c r="Y137" s="16">
        <f t="shared" si="30"/>
        <v>1.8685412000000001</v>
      </c>
      <c r="Z137" s="18" t="s">
        <v>51</v>
      </c>
    </row>
    <row r="138" spans="1:26">
      <c r="A138" s="16">
        <v>315</v>
      </c>
      <c r="B138" s="16" t="s">
        <v>1102</v>
      </c>
      <c r="C138" s="16" t="s">
        <v>947</v>
      </c>
      <c r="D138" s="16" t="s">
        <v>948</v>
      </c>
      <c r="F138" s="16" t="s">
        <v>812</v>
      </c>
      <c r="G138" s="17">
        <v>78.611000000000004</v>
      </c>
      <c r="H138" s="17">
        <v>9.4254999999999995</v>
      </c>
      <c r="I138" s="16" t="s">
        <v>27</v>
      </c>
      <c r="K138" s="16" t="s">
        <v>160</v>
      </c>
      <c r="L138" s="16" t="s">
        <v>813</v>
      </c>
      <c r="M138" s="16">
        <v>374</v>
      </c>
      <c r="N138" s="16">
        <v>0.03</v>
      </c>
      <c r="O138" s="16">
        <v>0.23228430178571427</v>
      </c>
      <c r="P138" s="46">
        <v>1.6</v>
      </c>
      <c r="Q138" s="16">
        <v>0.16300000000000001</v>
      </c>
      <c r="S138" s="24">
        <f t="shared" si="26"/>
        <v>0.116382</v>
      </c>
      <c r="T138" s="24">
        <f t="shared" si="27"/>
        <v>0.116382</v>
      </c>
      <c r="U138" s="24">
        <f t="shared" si="28"/>
        <v>9.3236000000000013E-2</v>
      </c>
      <c r="V138" s="24">
        <f t="shared" si="31"/>
        <v>0.20961800000000003</v>
      </c>
      <c r="W138" s="77">
        <f t="shared" si="32"/>
        <v>1.286</v>
      </c>
      <c r="X138" s="24">
        <f t="shared" si="29"/>
        <v>2.0366849999999999E-2</v>
      </c>
      <c r="Y138" s="16">
        <f t="shared" si="30"/>
        <v>1.7256028500000002</v>
      </c>
      <c r="Z138" s="18" t="s">
        <v>161</v>
      </c>
    </row>
    <row r="139" spans="1:26">
      <c r="A139" s="16">
        <v>14</v>
      </c>
      <c r="B139" s="16">
        <v>12896</v>
      </c>
      <c r="F139" s="16" t="s">
        <v>812</v>
      </c>
      <c r="G139" s="17">
        <v>54.528333333299898</v>
      </c>
      <c r="H139" s="17">
        <v>10.055833333300001</v>
      </c>
      <c r="I139" s="16" t="s">
        <v>27</v>
      </c>
      <c r="J139" s="16" t="s">
        <v>55</v>
      </c>
      <c r="K139" s="16" t="s">
        <v>64</v>
      </c>
      <c r="L139" s="16" t="s">
        <v>813</v>
      </c>
      <c r="M139" s="16">
        <v>28</v>
      </c>
      <c r="N139" s="16">
        <v>0.6</v>
      </c>
      <c r="P139" s="46">
        <v>1.6</v>
      </c>
      <c r="Q139" s="16">
        <v>0.14000000000000001</v>
      </c>
      <c r="R139" s="16">
        <v>9.6000000000000002E-2</v>
      </c>
      <c r="S139" s="24">
        <f t="shared" si="26"/>
        <v>9.9960000000000007E-2</v>
      </c>
      <c r="T139" s="24">
        <f t="shared" si="27"/>
        <v>9.9960000000000007E-2</v>
      </c>
      <c r="U139" s="24">
        <f t="shared" si="28"/>
        <v>8.0080000000000012E-2</v>
      </c>
      <c r="V139" s="24">
        <f t="shared" si="31"/>
        <v>0.18004000000000003</v>
      </c>
      <c r="W139" s="77">
        <f t="shared" si="32"/>
        <v>1.286</v>
      </c>
      <c r="X139" s="24">
        <f t="shared" si="29"/>
        <v>1.7493000000000002E-2</v>
      </c>
      <c r="Y139" s="16">
        <f t="shared" si="30"/>
        <v>1.663573</v>
      </c>
      <c r="Z139" s="18" t="s">
        <v>65</v>
      </c>
    </row>
    <row r="140" spans="1:26">
      <c r="A140" s="16">
        <v>234</v>
      </c>
      <c r="B140" s="16" t="s">
        <v>1034</v>
      </c>
      <c r="C140" s="16" t="s">
        <v>1035</v>
      </c>
      <c r="D140" s="16" t="s">
        <v>984</v>
      </c>
      <c r="F140" s="16" t="s">
        <v>832</v>
      </c>
      <c r="G140" s="17">
        <v>37.405000000000001</v>
      </c>
      <c r="H140" s="17">
        <v>138.0104</v>
      </c>
      <c r="I140" s="16" t="s">
        <v>31</v>
      </c>
      <c r="J140" s="16" t="s">
        <v>272</v>
      </c>
      <c r="K140" s="16" t="s">
        <v>273</v>
      </c>
      <c r="L140" s="16" t="s">
        <v>834</v>
      </c>
      <c r="M140" s="16">
        <v>897</v>
      </c>
      <c r="N140" s="16">
        <v>0.2</v>
      </c>
      <c r="O140" s="16">
        <v>1.2500000000000002</v>
      </c>
      <c r="P140" s="46">
        <v>1.7</v>
      </c>
      <c r="Q140" s="16">
        <v>0.30599999999999999</v>
      </c>
      <c r="S140" s="24">
        <f t="shared" si="26"/>
        <v>0.21848399999999998</v>
      </c>
      <c r="T140" s="24">
        <f t="shared" si="27"/>
        <v>0.21848399999999998</v>
      </c>
      <c r="U140" s="24">
        <f t="shared" si="28"/>
        <v>0.17503200000000002</v>
      </c>
      <c r="V140" s="24">
        <f t="shared" si="31"/>
        <v>0.39351599999999998</v>
      </c>
      <c r="W140" s="77">
        <f t="shared" si="32"/>
        <v>1.286</v>
      </c>
      <c r="X140" s="24">
        <f t="shared" si="29"/>
        <v>3.8234699999999996E-2</v>
      </c>
      <c r="Y140" s="16">
        <f t="shared" si="30"/>
        <v>2.1112666999999998</v>
      </c>
      <c r="Z140" s="18" t="s">
        <v>274</v>
      </c>
    </row>
    <row r="141" spans="1:26">
      <c r="A141" s="16">
        <v>111</v>
      </c>
      <c r="B141" s="16" t="s">
        <v>1072</v>
      </c>
      <c r="C141" s="16" t="s">
        <v>828</v>
      </c>
      <c r="D141" s="16" t="s">
        <v>816</v>
      </c>
      <c r="E141" s="16" t="s">
        <v>829</v>
      </c>
      <c r="F141" s="16" t="s">
        <v>812</v>
      </c>
      <c r="G141" s="17">
        <v>44.6508333333</v>
      </c>
      <c r="H141" s="17">
        <v>32.0171666667</v>
      </c>
      <c r="I141" s="16" t="s">
        <v>27</v>
      </c>
      <c r="J141" s="16" t="s">
        <v>104</v>
      </c>
      <c r="K141" s="16" t="s">
        <v>123</v>
      </c>
      <c r="L141" s="16" t="s">
        <v>818</v>
      </c>
      <c r="M141" s="16">
        <v>1014</v>
      </c>
      <c r="N141" s="16">
        <v>0.06</v>
      </c>
      <c r="P141" s="46">
        <v>1.7</v>
      </c>
      <c r="Q141" s="16">
        <v>0.20300000000000001</v>
      </c>
      <c r="R141" s="16">
        <v>0.20499999999999999</v>
      </c>
      <c r="S141" s="24">
        <f t="shared" si="26"/>
        <v>0.14494200000000002</v>
      </c>
      <c r="T141" s="24">
        <f t="shared" si="27"/>
        <v>0.14494200000000002</v>
      </c>
      <c r="U141" s="24">
        <f t="shared" si="28"/>
        <v>0.116116</v>
      </c>
      <c r="V141" s="24">
        <f t="shared" si="31"/>
        <v>0.26105800000000001</v>
      </c>
      <c r="W141" s="77">
        <f t="shared" si="32"/>
        <v>1.286</v>
      </c>
      <c r="X141" s="24">
        <f t="shared" si="29"/>
        <v>2.5364850000000001E-2</v>
      </c>
      <c r="Y141" s="16">
        <f t="shared" si="30"/>
        <v>1.8334808500000002</v>
      </c>
      <c r="Z141" s="18" t="s">
        <v>124</v>
      </c>
    </row>
    <row r="142" spans="1:26" ht="15" customHeight="1">
      <c r="A142" s="16">
        <v>237</v>
      </c>
      <c r="B142" s="16" t="s">
        <v>1083</v>
      </c>
      <c r="D142" s="16" t="s">
        <v>1084</v>
      </c>
      <c r="F142" s="16" t="s">
        <v>812</v>
      </c>
      <c r="G142" s="17">
        <v>40.7303826943999</v>
      </c>
      <c r="H142" s="17">
        <v>29.689068805600002</v>
      </c>
      <c r="I142" s="16" t="s">
        <v>27</v>
      </c>
      <c r="J142" s="16" t="s">
        <v>38</v>
      </c>
      <c r="K142" s="16" t="s">
        <v>125</v>
      </c>
      <c r="L142" s="16" t="s">
        <v>813</v>
      </c>
      <c r="M142" s="16">
        <v>209</v>
      </c>
      <c r="N142" s="16">
        <v>0.14000000000000001</v>
      </c>
      <c r="O142" s="16">
        <v>0.72916666666666663</v>
      </c>
      <c r="P142" s="46">
        <v>1.7</v>
      </c>
      <c r="Q142" s="16">
        <v>0.189</v>
      </c>
      <c r="S142" s="24">
        <f t="shared" si="26"/>
        <v>0.13494599999999998</v>
      </c>
      <c r="T142" s="24">
        <f t="shared" si="27"/>
        <v>0.13494599999999998</v>
      </c>
      <c r="U142" s="24">
        <f t="shared" si="28"/>
        <v>0.10810800000000004</v>
      </c>
      <c r="V142" s="24">
        <f t="shared" si="31"/>
        <v>0.24305400000000002</v>
      </c>
      <c r="W142" s="77">
        <f t="shared" si="32"/>
        <v>1.286</v>
      </c>
      <c r="X142" s="24">
        <f t="shared" si="29"/>
        <v>2.3615549999999996E-2</v>
      </c>
      <c r="Y142" s="16">
        <f t="shared" si="30"/>
        <v>1.7957235499999999</v>
      </c>
      <c r="Z142" s="18" t="s">
        <v>126</v>
      </c>
    </row>
    <row r="143" spans="1:26" ht="15" customHeight="1">
      <c r="A143" s="16">
        <v>267</v>
      </c>
      <c r="B143" s="16" t="s">
        <v>1106</v>
      </c>
      <c r="F143" s="16" t="s">
        <v>832</v>
      </c>
      <c r="G143" s="17">
        <v>71.207388333300003</v>
      </c>
      <c r="H143" s="17">
        <v>-149.22443333300001</v>
      </c>
      <c r="I143" s="16" t="s">
        <v>76</v>
      </c>
      <c r="J143" s="16" t="s">
        <v>112</v>
      </c>
      <c r="K143" s="16" t="s">
        <v>113</v>
      </c>
      <c r="L143" s="16" t="s">
        <v>813</v>
      </c>
      <c r="M143" s="16">
        <v>145</v>
      </c>
      <c r="N143" s="16">
        <v>0.3</v>
      </c>
      <c r="O143" s="16">
        <v>3.28125</v>
      </c>
      <c r="P143" s="46">
        <v>1.7</v>
      </c>
      <c r="Q143" s="16">
        <v>0.159</v>
      </c>
      <c r="R143" s="16">
        <v>0.16500000000000001</v>
      </c>
      <c r="S143" s="24">
        <f t="shared" si="26"/>
        <v>0.113526</v>
      </c>
      <c r="T143" s="24">
        <f t="shared" si="27"/>
        <v>0.113526</v>
      </c>
      <c r="U143" s="24">
        <f t="shared" si="28"/>
        <v>9.0948000000000001E-2</v>
      </c>
      <c r="V143" s="24">
        <f t="shared" si="31"/>
        <v>0.20447399999999999</v>
      </c>
      <c r="W143" s="77">
        <f t="shared" si="32"/>
        <v>1.2859999999999998</v>
      </c>
      <c r="X143" s="24">
        <f t="shared" si="29"/>
        <v>1.9867050000000001E-2</v>
      </c>
      <c r="Y143" s="16">
        <f t="shared" si="30"/>
        <v>1.7148150499999997</v>
      </c>
      <c r="Z143" s="18" t="s">
        <v>114</v>
      </c>
    </row>
    <row r="144" spans="1:26" ht="15" customHeight="1">
      <c r="A144" s="16">
        <v>15</v>
      </c>
      <c r="B144" s="16" t="s">
        <v>1166</v>
      </c>
      <c r="D144" s="16" t="s">
        <v>1148</v>
      </c>
      <c r="F144" s="16" t="s">
        <v>812</v>
      </c>
      <c r="G144" s="17">
        <v>43.850833333300002</v>
      </c>
      <c r="H144" s="17">
        <v>30.1741666667</v>
      </c>
      <c r="I144" s="16" t="s">
        <v>27</v>
      </c>
      <c r="J144" s="16" t="s">
        <v>104</v>
      </c>
      <c r="K144" s="16" t="s">
        <v>105</v>
      </c>
      <c r="L144" s="16" t="s">
        <v>818</v>
      </c>
      <c r="M144" s="16">
        <v>100</v>
      </c>
      <c r="N144" s="16">
        <v>0.16</v>
      </c>
      <c r="P144" s="46">
        <v>1.7</v>
      </c>
      <c r="Q144" s="16">
        <v>0.115</v>
      </c>
      <c r="S144" s="24">
        <f t="shared" si="26"/>
        <v>8.2110000000000002E-2</v>
      </c>
      <c r="T144" s="24">
        <f t="shared" si="27"/>
        <v>8.2110000000000002E-2</v>
      </c>
      <c r="U144" s="24">
        <f t="shared" si="28"/>
        <v>6.5780000000000005E-2</v>
      </c>
      <c r="V144" s="24">
        <f t="shared" si="31"/>
        <v>0.14789000000000002</v>
      </c>
      <c r="W144" s="77">
        <f t="shared" si="32"/>
        <v>1.286</v>
      </c>
      <c r="X144" s="24">
        <f t="shared" si="29"/>
        <v>1.436925E-2</v>
      </c>
      <c r="Y144" s="16">
        <f t="shared" si="30"/>
        <v>1.5961492500000003</v>
      </c>
      <c r="Z144" s="18" t="s">
        <v>106</v>
      </c>
    </row>
    <row r="145" spans="1:26" ht="15" customHeight="1">
      <c r="A145" s="16">
        <v>155</v>
      </c>
      <c r="B145" s="16" t="s">
        <v>985</v>
      </c>
      <c r="C145" s="16" t="s">
        <v>938</v>
      </c>
      <c r="D145" s="16" t="s">
        <v>939</v>
      </c>
      <c r="F145" s="16" t="s">
        <v>812</v>
      </c>
      <c r="G145" s="17">
        <v>24.636333333300001</v>
      </c>
      <c r="H145" s="17">
        <v>-110.601</v>
      </c>
      <c r="I145" s="16" t="s">
        <v>31</v>
      </c>
      <c r="J145" s="16" t="s">
        <v>172</v>
      </c>
      <c r="K145" s="16" t="s">
        <v>173</v>
      </c>
      <c r="L145" s="16" t="s">
        <v>813</v>
      </c>
      <c r="M145" s="16">
        <v>408</v>
      </c>
      <c r="N145" s="16">
        <v>0.05</v>
      </c>
      <c r="P145" s="46">
        <v>1.8</v>
      </c>
      <c r="Q145" s="16">
        <v>0.47599999999999998</v>
      </c>
      <c r="R145" s="16">
        <v>0.22500000000000001</v>
      </c>
      <c r="S145" s="24">
        <f t="shared" si="26"/>
        <v>0.33986399999999994</v>
      </c>
      <c r="T145" s="24">
        <f t="shared" si="27"/>
        <v>0.33986399999999994</v>
      </c>
      <c r="U145" s="24">
        <f t="shared" si="28"/>
        <v>0.27227200000000007</v>
      </c>
      <c r="V145" s="24">
        <f t="shared" si="31"/>
        <v>0.61213600000000001</v>
      </c>
      <c r="W145" s="77">
        <f t="shared" si="32"/>
        <v>1.286</v>
      </c>
      <c r="X145" s="24">
        <f t="shared" si="29"/>
        <v>5.9476199999999986E-2</v>
      </c>
      <c r="Y145" s="16">
        <f t="shared" si="30"/>
        <v>2.5697482000000003</v>
      </c>
      <c r="Z145" s="18" t="s">
        <v>174</v>
      </c>
    </row>
    <row r="146" spans="1:26" ht="15" customHeight="1">
      <c r="A146" s="16">
        <v>153</v>
      </c>
      <c r="B146" s="16" t="s">
        <v>996</v>
      </c>
      <c r="C146" s="16" t="s">
        <v>938</v>
      </c>
      <c r="D146" s="16" t="s">
        <v>939</v>
      </c>
      <c r="F146" s="16" t="s">
        <v>812</v>
      </c>
      <c r="G146" s="17">
        <v>34.2268333333</v>
      </c>
      <c r="H146" s="17">
        <v>-119.990333333</v>
      </c>
      <c r="I146" s="16" t="s">
        <v>31</v>
      </c>
      <c r="K146" s="16" t="s">
        <v>221</v>
      </c>
      <c r="L146" s="16" t="s">
        <v>813</v>
      </c>
      <c r="M146" s="16">
        <v>587</v>
      </c>
      <c r="N146" s="16">
        <v>0.4</v>
      </c>
      <c r="P146" s="46">
        <v>1.8</v>
      </c>
      <c r="Q146" s="16">
        <v>0.44900000000000001</v>
      </c>
      <c r="S146" s="24">
        <f t="shared" si="26"/>
        <v>0.32058599999999998</v>
      </c>
      <c r="T146" s="24">
        <f t="shared" si="27"/>
        <v>0.32058599999999998</v>
      </c>
      <c r="U146" s="24">
        <f t="shared" si="28"/>
        <v>0.25682800000000006</v>
      </c>
      <c r="V146" s="24">
        <f t="shared" si="31"/>
        <v>0.57741400000000009</v>
      </c>
      <c r="W146" s="77">
        <f t="shared" si="32"/>
        <v>1.2860000000000003</v>
      </c>
      <c r="X146" s="24">
        <f t="shared" si="29"/>
        <v>5.6102549999999994E-2</v>
      </c>
      <c r="Y146" s="16">
        <f t="shared" si="30"/>
        <v>2.4969305500000005</v>
      </c>
      <c r="Z146" s="18" t="s">
        <v>174</v>
      </c>
    </row>
    <row r="147" spans="1:26" ht="15" customHeight="1">
      <c r="A147" s="16">
        <v>152</v>
      </c>
      <c r="B147" s="16" t="s">
        <v>1027</v>
      </c>
      <c r="C147" s="16" t="s">
        <v>1028</v>
      </c>
      <c r="D147" s="16" t="s">
        <v>1029</v>
      </c>
      <c r="F147" s="16" t="s">
        <v>832</v>
      </c>
      <c r="G147" s="17">
        <v>-36.190166666700001</v>
      </c>
      <c r="H147" s="17">
        <v>-73.629166666700002</v>
      </c>
      <c r="I147" s="16" t="s">
        <v>107</v>
      </c>
      <c r="J147" s="16" t="s">
        <v>197</v>
      </c>
      <c r="L147" s="16" t="s">
        <v>813</v>
      </c>
      <c r="M147" s="16">
        <v>758</v>
      </c>
      <c r="P147" s="46">
        <v>1.8</v>
      </c>
      <c r="Q147" s="16">
        <v>0.33600000000000002</v>
      </c>
      <c r="R147" s="16">
        <v>0.34899999999999998</v>
      </c>
      <c r="S147" s="24">
        <f t="shared" si="26"/>
        <v>0.23990400000000001</v>
      </c>
      <c r="T147" s="24">
        <f t="shared" si="27"/>
        <v>0.23990400000000001</v>
      </c>
      <c r="U147" s="24">
        <f t="shared" si="28"/>
        <v>0.19219200000000003</v>
      </c>
      <c r="V147" s="24">
        <f t="shared" si="31"/>
        <v>0.43209600000000004</v>
      </c>
      <c r="W147" s="77">
        <f t="shared" si="32"/>
        <v>1.286</v>
      </c>
      <c r="X147" s="24">
        <f t="shared" si="29"/>
        <v>4.1983199999999998E-2</v>
      </c>
      <c r="Y147" s="16">
        <f t="shared" si="30"/>
        <v>2.1921752000000003</v>
      </c>
      <c r="Z147" s="18" t="s">
        <v>241</v>
      </c>
    </row>
    <row r="148" spans="1:26" ht="15" customHeight="1">
      <c r="A148" s="16">
        <v>117</v>
      </c>
      <c r="B148" s="16" t="s">
        <v>1045</v>
      </c>
      <c r="C148" s="16" t="s">
        <v>978</v>
      </c>
      <c r="D148" s="16" t="s">
        <v>894</v>
      </c>
      <c r="E148" s="16" t="s">
        <v>829</v>
      </c>
      <c r="F148" s="16" t="s">
        <v>812</v>
      </c>
      <c r="G148" s="17">
        <v>57.836166666700002</v>
      </c>
      <c r="H148" s="17">
        <v>11.3618333333</v>
      </c>
      <c r="I148" s="16" t="s">
        <v>27</v>
      </c>
      <c r="J148" s="16" t="s">
        <v>49</v>
      </c>
      <c r="L148" s="16" t="s">
        <v>818</v>
      </c>
      <c r="M148" s="16">
        <v>70</v>
      </c>
      <c r="N148" s="16">
        <v>0.35</v>
      </c>
      <c r="P148" s="46">
        <v>1.8</v>
      </c>
      <c r="Q148" s="16">
        <v>0.26800000000000002</v>
      </c>
      <c r="R148" s="16">
        <v>0.26800000000000002</v>
      </c>
      <c r="S148" s="24">
        <f t="shared" si="26"/>
        <v>0.19135199999999999</v>
      </c>
      <c r="T148" s="24">
        <f t="shared" si="27"/>
        <v>0.19135199999999999</v>
      </c>
      <c r="U148" s="24">
        <f t="shared" si="28"/>
        <v>0.15329600000000004</v>
      </c>
      <c r="V148" s="24">
        <f t="shared" si="31"/>
        <v>0.34464800000000007</v>
      </c>
      <c r="W148" s="77">
        <f t="shared" si="32"/>
        <v>1.2860000000000003</v>
      </c>
      <c r="X148" s="24">
        <f t="shared" si="29"/>
        <v>3.3486599999999998E-2</v>
      </c>
      <c r="Y148" s="16">
        <f t="shared" si="30"/>
        <v>2.0087826000000004</v>
      </c>
      <c r="Z148" s="18" t="s">
        <v>51</v>
      </c>
    </row>
    <row r="149" spans="1:26">
      <c r="A149" s="16">
        <v>321</v>
      </c>
      <c r="B149" s="16" t="s">
        <v>1095</v>
      </c>
      <c r="C149" s="16" t="s">
        <v>1096</v>
      </c>
      <c r="D149" s="16" t="s">
        <v>898</v>
      </c>
      <c r="E149" s="16" t="s">
        <v>1096</v>
      </c>
      <c r="F149" s="16" t="s">
        <v>812</v>
      </c>
      <c r="G149" s="17">
        <v>43.648333333300002</v>
      </c>
      <c r="H149" s="17">
        <v>30.0683333333</v>
      </c>
      <c r="I149" s="16" t="s">
        <v>27</v>
      </c>
      <c r="J149" s="16" t="s">
        <v>104</v>
      </c>
      <c r="K149" s="16" t="s">
        <v>119</v>
      </c>
      <c r="L149" s="16" t="s">
        <v>818</v>
      </c>
      <c r="M149" s="16">
        <v>460</v>
      </c>
      <c r="N149" s="16">
        <v>0.12125</v>
      </c>
      <c r="O149" s="16">
        <v>1.0580275573190283</v>
      </c>
      <c r="P149" s="46">
        <v>1.8</v>
      </c>
      <c r="Q149" s="16">
        <v>0.17499999999999999</v>
      </c>
      <c r="S149" s="24">
        <f t="shared" si="26"/>
        <v>0.12494999999999999</v>
      </c>
      <c r="T149" s="24">
        <f t="shared" si="27"/>
        <v>0.12494999999999999</v>
      </c>
      <c r="U149" s="24">
        <f t="shared" si="28"/>
        <v>0.10009999999999999</v>
      </c>
      <c r="V149" s="24">
        <f t="shared" si="31"/>
        <v>0.22504999999999997</v>
      </c>
      <c r="W149" s="77">
        <f t="shared" si="32"/>
        <v>1.286</v>
      </c>
      <c r="X149" s="24">
        <f t="shared" si="29"/>
        <v>2.1866249999999997E-2</v>
      </c>
      <c r="Y149" s="16">
        <f t="shared" si="30"/>
        <v>1.75796625</v>
      </c>
      <c r="Z149" s="18" t="s">
        <v>189</v>
      </c>
    </row>
    <row r="150" spans="1:26">
      <c r="A150" s="16">
        <v>184</v>
      </c>
      <c r="B150" s="16">
        <v>214</v>
      </c>
      <c r="C150" s="16" t="s">
        <v>1152</v>
      </c>
      <c r="D150" s="16" t="s">
        <v>821</v>
      </c>
      <c r="F150" s="16" t="s">
        <v>812</v>
      </c>
      <c r="G150" s="17">
        <v>44.401666666700002</v>
      </c>
      <c r="H150" s="17">
        <v>32.854500000000002</v>
      </c>
      <c r="I150" s="16" t="s">
        <v>27</v>
      </c>
      <c r="J150" s="16" t="s">
        <v>104</v>
      </c>
      <c r="K150" s="16" t="s">
        <v>201</v>
      </c>
      <c r="L150" s="16" t="s">
        <v>818</v>
      </c>
      <c r="M150" s="16">
        <v>1686</v>
      </c>
      <c r="N150" s="16">
        <v>5.7500000000000002E-2</v>
      </c>
      <c r="O150" s="16">
        <v>1.1121230158730164</v>
      </c>
      <c r="P150" s="46">
        <v>1.8</v>
      </c>
      <c r="Q150" s="16">
        <v>0.121</v>
      </c>
      <c r="R150" s="16">
        <v>8.9899999999999994E-2</v>
      </c>
      <c r="S150" s="24">
        <f t="shared" si="26"/>
        <v>8.6393999999999999E-2</v>
      </c>
      <c r="T150" s="24">
        <f t="shared" si="27"/>
        <v>8.6393999999999999E-2</v>
      </c>
      <c r="U150" s="24">
        <f t="shared" si="28"/>
        <v>6.9211999999999996E-2</v>
      </c>
      <c r="V150" s="24">
        <f t="shared" si="31"/>
        <v>0.15560599999999999</v>
      </c>
      <c r="W150" s="77">
        <f t="shared" si="32"/>
        <v>1.286</v>
      </c>
      <c r="X150" s="24">
        <f t="shared" si="29"/>
        <v>1.5118949999999999E-2</v>
      </c>
      <c r="Y150" s="16">
        <f t="shared" si="30"/>
        <v>1.61233095</v>
      </c>
      <c r="Z150" s="18" t="s">
        <v>433</v>
      </c>
    </row>
    <row r="151" spans="1:26">
      <c r="A151" s="16">
        <v>109</v>
      </c>
      <c r="B151" s="16" t="s">
        <v>1158</v>
      </c>
      <c r="C151" s="16" t="s">
        <v>828</v>
      </c>
      <c r="D151" s="16" t="s">
        <v>816</v>
      </c>
      <c r="E151" s="16" t="s">
        <v>829</v>
      </c>
      <c r="F151" s="16" t="s">
        <v>812</v>
      </c>
      <c r="G151" s="17">
        <v>44.780833333300002</v>
      </c>
      <c r="H151" s="17">
        <v>31.988499999999899</v>
      </c>
      <c r="I151" s="16" t="s">
        <v>27</v>
      </c>
      <c r="J151" s="16" t="s">
        <v>104</v>
      </c>
      <c r="K151" s="16" t="s">
        <v>123</v>
      </c>
      <c r="L151" s="16" t="s">
        <v>818</v>
      </c>
      <c r="M151" s="16">
        <v>205</v>
      </c>
      <c r="N151" s="16">
        <v>0.06</v>
      </c>
      <c r="P151" s="46">
        <v>1.8</v>
      </c>
      <c r="Q151" s="16">
        <v>0.11600000000000001</v>
      </c>
      <c r="R151" s="16">
        <v>0.113</v>
      </c>
      <c r="S151" s="24">
        <f t="shared" si="26"/>
        <v>8.2823999999999995E-2</v>
      </c>
      <c r="T151" s="24">
        <f t="shared" si="27"/>
        <v>8.2823999999999995E-2</v>
      </c>
      <c r="U151" s="24">
        <f t="shared" si="28"/>
        <v>6.6352000000000022E-2</v>
      </c>
      <c r="V151" s="24">
        <f t="shared" si="31"/>
        <v>0.14917600000000003</v>
      </c>
      <c r="W151" s="77">
        <f t="shared" si="32"/>
        <v>1.2860000000000003</v>
      </c>
      <c r="X151" s="24">
        <f t="shared" si="29"/>
        <v>1.4494199999999999E-2</v>
      </c>
      <c r="Y151" s="16">
        <f t="shared" si="30"/>
        <v>1.5988462000000003</v>
      </c>
      <c r="Z151" s="18" t="s">
        <v>124</v>
      </c>
    </row>
    <row r="152" spans="1:26">
      <c r="A152" s="16">
        <v>16</v>
      </c>
      <c r="B152" s="16" t="s">
        <v>1202</v>
      </c>
      <c r="D152" s="16" t="s">
        <v>1148</v>
      </c>
      <c r="F152" s="16" t="s">
        <v>812</v>
      </c>
      <c r="G152" s="17">
        <v>43.718000000000004</v>
      </c>
      <c r="H152" s="17">
        <v>30.098333333300001</v>
      </c>
      <c r="I152" s="16" t="s">
        <v>27</v>
      </c>
      <c r="J152" s="16" t="s">
        <v>104</v>
      </c>
      <c r="K152" s="16" t="s">
        <v>105</v>
      </c>
      <c r="L152" s="16" t="s">
        <v>818</v>
      </c>
      <c r="M152" s="16">
        <v>130</v>
      </c>
      <c r="N152" s="16">
        <v>0.16</v>
      </c>
      <c r="O152" s="16">
        <v>1.916828571428572</v>
      </c>
      <c r="P152" s="46">
        <v>1.8</v>
      </c>
      <c r="Q152" s="16">
        <v>8.1799999999999998E-2</v>
      </c>
      <c r="R152" s="16">
        <v>5.5100000000000003E-2</v>
      </c>
      <c r="S152" s="24">
        <f t="shared" si="26"/>
        <v>5.8405199999999997E-2</v>
      </c>
      <c r="T152" s="24">
        <f t="shared" si="27"/>
        <v>5.8405199999999997E-2</v>
      </c>
      <c r="U152" s="24">
        <f t="shared" si="28"/>
        <v>4.6789600000000001E-2</v>
      </c>
      <c r="V152" s="24">
        <f t="shared" si="31"/>
        <v>0.1051948</v>
      </c>
      <c r="W152" s="77">
        <f t="shared" si="32"/>
        <v>1.286</v>
      </c>
      <c r="X152" s="24">
        <f t="shared" si="29"/>
        <v>1.022091E-2</v>
      </c>
      <c r="Y152" s="16">
        <f t="shared" si="30"/>
        <v>1.50661051</v>
      </c>
      <c r="Z152" s="18" t="s">
        <v>111</v>
      </c>
    </row>
    <row r="153" spans="1:26" ht="15" customHeight="1">
      <c r="A153" s="16">
        <v>288</v>
      </c>
      <c r="B153" s="16" t="s">
        <v>991</v>
      </c>
      <c r="C153" s="16" t="s">
        <v>945</v>
      </c>
      <c r="D153" s="16" t="s">
        <v>886</v>
      </c>
      <c r="E153" s="16" t="s">
        <v>887</v>
      </c>
      <c r="F153" s="16" t="s">
        <v>919</v>
      </c>
      <c r="G153" s="17">
        <v>53.533650000000002</v>
      </c>
      <c r="H153" s="17">
        <v>144.366016667</v>
      </c>
      <c r="I153" s="16" t="s">
        <v>31</v>
      </c>
      <c r="J153" s="16" t="s">
        <v>165</v>
      </c>
      <c r="K153" s="16" t="s">
        <v>166</v>
      </c>
      <c r="L153" s="16" t="s">
        <v>813</v>
      </c>
      <c r="M153" s="16">
        <v>647</v>
      </c>
      <c r="N153" s="16">
        <v>0.1</v>
      </c>
      <c r="O153" s="16">
        <v>0.93750000000000011</v>
      </c>
      <c r="P153" s="46">
        <v>1.9</v>
      </c>
      <c r="Q153" s="16">
        <v>0.46400000000000002</v>
      </c>
      <c r="S153" s="24">
        <f t="shared" si="26"/>
        <v>0.33129599999999998</v>
      </c>
      <c r="T153" s="24">
        <f t="shared" si="27"/>
        <v>0.33129599999999998</v>
      </c>
      <c r="U153" s="24">
        <f t="shared" si="28"/>
        <v>0.26540800000000009</v>
      </c>
      <c r="V153" s="24">
        <f t="shared" si="31"/>
        <v>0.59670400000000012</v>
      </c>
      <c r="W153" s="77">
        <f t="shared" si="32"/>
        <v>1.2860000000000003</v>
      </c>
      <c r="X153" s="24">
        <f t="shared" si="29"/>
        <v>5.7976799999999995E-2</v>
      </c>
      <c r="Y153" s="16">
        <f t="shared" si="30"/>
        <v>2.5373848000000003</v>
      </c>
      <c r="Z153" s="18" t="s">
        <v>167</v>
      </c>
    </row>
    <row r="154" spans="1:26" ht="15" customHeight="1">
      <c r="A154" s="16">
        <v>51</v>
      </c>
      <c r="B154" s="16" t="s">
        <v>1006</v>
      </c>
      <c r="D154" s="16" t="s">
        <v>1007</v>
      </c>
      <c r="F154" s="16" t="s">
        <v>812</v>
      </c>
      <c r="G154" s="17">
        <v>28.6433333332999</v>
      </c>
      <c r="H154" s="17">
        <v>-112.95</v>
      </c>
      <c r="I154" s="16" t="s">
        <v>31</v>
      </c>
      <c r="J154" s="16" t="s">
        <v>172</v>
      </c>
      <c r="K154" s="16" t="s">
        <v>417</v>
      </c>
      <c r="L154" s="16" t="s">
        <v>1008</v>
      </c>
      <c r="M154" s="16">
        <v>1534</v>
      </c>
      <c r="N154" s="16">
        <v>4.5999999999999999E-2</v>
      </c>
      <c r="O154" s="16">
        <v>0.70164743589743583</v>
      </c>
      <c r="P154" s="46">
        <v>1.9</v>
      </c>
      <c r="Q154" s="16">
        <v>0.39900000000000002</v>
      </c>
      <c r="S154" s="24">
        <f t="shared" si="26"/>
        <v>0.28488600000000003</v>
      </c>
      <c r="T154" s="24">
        <f t="shared" si="27"/>
        <v>0.28488600000000003</v>
      </c>
      <c r="U154" s="24">
        <f t="shared" si="28"/>
        <v>0.22822799999999999</v>
      </c>
      <c r="V154" s="24">
        <f t="shared" si="31"/>
        <v>0.51311400000000007</v>
      </c>
      <c r="W154" s="77">
        <f t="shared" si="32"/>
        <v>1.286</v>
      </c>
      <c r="X154" s="24">
        <f t="shared" si="29"/>
        <v>4.9855050000000005E-2</v>
      </c>
      <c r="Y154" s="16">
        <f t="shared" si="30"/>
        <v>2.3620830500000003</v>
      </c>
      <c r="Z154" s="18" t="s">
        <v>418</v>
      </c>
    </row>
    <row r="155" spans="1:26" ht="15" customHeight="1">
      <c r="A155" s="16">
        <v>242</v>
      </c>
      <c r="B155" s="16">
        <v>9</v>
      </c>
      <c r="D155" s="16" t="s">
        <v>895</v>
      </c>
      <c r="F155" s="16" t="s">
        <v>832</v>
      </c>
      <c r="G155" s="17">
        <v>27.935052500000001</v>
      </c>
      <c r="H155" s="17">
        <v>-89.278639166700003</v>
      </c>
      <c r="I155" s="16" t="s">
        <v>27</v>
      </c>
      <c r="J155" s="16" t="s">
        <v>268</v>
      </c>
      <c r="K155" s="16" t="s">
        <v>369</v>
      </c>
      <c r="L155" s="16" t="s">
        <v>834</v>
      </c>
      <c r="M155" s="16">
        <v>1304</v>
      </c>
      <c r="P155" s="46">
        <v>1.9</v>
      </c>
      <c r="Q155" s="16">
        <v>0.23200000000000001</v>
      </c>
      <c r="R155" s="16">
        <v>0.33400000000000002</v>
      </c>
      <c r="S155" s="24">
        <f t="shared" si="26"/>
        <v>0.16564799999999999</v>
      </c>
      <c r="T155" s="24">
        <f t="shared" si="27"/>
        <v>0.16564799999999999</v>
      </c>
      <c r="U155" s="24">
        <f t="shared" si="28"/>
        <v>0.13270400000000004</v>
      </c>
      <c r="V155" s="24">
        <f t="shared" si="31"/>
        <v>0.29835200000000006</v>
      </c>
      <c r="W155" s="77">
        <f t="shared" si="32"/>
        <v>1.2860000000000003</v>
      </c>
      <c r="X155" s="24">
        <f t="shared" si="29"/>
        <v>2.8988399999999998E-2</v>
      </c>
      <c r="Y155" s="16">
        <f t="shared" si="30"/>
        <v>1.9116924000000004</v>
      </c>
      <c r="Z155" s="18" t="s">
        <v>370</v>
      </c>
    </row>
    <row r="156" spans="1:26">
      <c r="A156" s="16">
        <v>139</v>
      </c>
      <c r="B156" s="16" t="s">
        <v>1100</v>
      </c>
      <c r="C156" s="16" t="s">
        <v>859</v>
      </c>
      <c r="D156" s="16" t="s">
        <v>860</v>
      </c>
      <c r="E156" s="16" t="s">
        <v>829</v>
      </c>
      <c r="F156" s="16" t="s">
        <v>812</v>
      </c>
      <c r="G156" s="17">
        <v>56.117833333299899</v>
      </c>
      <c r="H156" s="17">
        <v>10.346500000000001</v>
      </c>
      <c r="I156" s="16" t="s">
        <v>27</v>
      </c>
      <c r="J156" s="16" t="s">
        <v>55</v>
      </c>
      <c r="K156" s="16" t="s">
        <v>56</v>
      </c>
      <c r="L156" s="16" t="s">
        <v>818</v>
      </c>
      <c r="M156" s="16">
        <v>15</v>
      </c>
      <c r="N156" s="16">
        <v>0.21025641025641026</v>
      </c>
      <c r="O156" s="16">
        <v>3.4714209401709408</v>
      </c>
      <c r="P156" s="46">
        <v>1.9</v>
      </c>
      <c r="Q156" s="16">
        <v>0.16800000000000001</v>
      </c>
      <c r="R156" s="16">
        <v>0.11</v>
      </c>
      <c r="S156" s="24">
        <f t="shared" si="26"/>
        <v>0.119952</v>
      </c>
      <c r="T156" s="24">
        <f t="shared" si="27"/>
        <v>0.119952</v>
      </c>
      <c r="U156" s="24">
        <f t="shared" si="28"/>
        <v>9.6096000000000015E-2</v>
      </c>
      <c r="V156" s="24">
        <f t="shared" si="31"/>
        <v>0.21604800000000002</v>
      </c>
      <c r="W156" s="77">
        <f t="shared" si="32"/>
        <v>1.286</v>
      </c>
      <c r="X156" s="24">
        <f t="shared" si="29"/>
        <v>2.0991599999999999E-2</v>
      </c>
      <c r="Y156" s="16">
        <f t="shared" si="30"/>
        <v>1.7390876</v>
      </c>
      <c r="Z156" s="18" t="s">
        <v>51</v>
      </c>
    </row>
    <row r="157" spans="1:26">
      <c r="A157" s="16">
        <v>183</v>
      </c>
      <c r="B157" s="16">
        <v>755</v>
      </c>
      <c r="C157" s="16" t="s">
        <v>1128</v>
      </c>
      <c r="D157" s="16" t="s">
        <v>816</v>
      </c>
      <c r="F157" s="16" t="s">
        <v>812</v>
      </c>
      <c r="G157" s="17">
        <v>44.735500000000002</v>
      </c>
      <c r="H157" s="17">
        <v>32.028333333299898</v>
      </c>
      <c r="I157" s="16" t="s">
        <v>27</v>
      </c>
      <c r="J157" s="16" t="s">
        <v>104</v>
      </c>
      <c r="K157" s="16" t="s">
        <v>201</v>
      </c>
      <c r="L157" s="16" t="s">
        <v>818</v>
      </c>
      <c r="M157" s="16">
        <v>501</v>
      </c>
      <c r="N157" s="16">
        <v>0.05</v>
      </c>
      <c r="O157" s="16">
        <v>1.2659375000000002</v>
      </c>
      <c r="P157" s="46">
        <v>1.9</v>
      </c>
      <c r="Q157" s="16">
        <v>0.14000000000000001</v>
      </c>
      <c r="R157" s="16">
        <v>5.67E-2</v>
      </c>
      <c r="S157" s="24">
        <f t="shared" si="26"/>
        <v>9.9960000000000007E-2</v>
      </c>
      <c r="T157" s="24">
        <f t="shared" si="27"/>
        <v>9.9960000000000007E-2</v>
      </c>
      <c r="U157" s="24">
        <f t="shared" si="28"/>
        <v>8.0080000000000012E-2</v>
      </c>
      <c r="V157" s="24">
        <f t="shared" si="31"/>
        <v>0.18004000000000003</v>
      </c>
      <c r="W157" s="77">
        <f t="shared" si="32"/>
        <v>1.286</v>
      </c>
      <c r="X157" s="24">
        <f t="shared" si="29"/>
        <v>1.7493000000000002E-2</v>
      </c>
      <c r="Y157" s="16">
        <f t="shared" si="30"/>
        <v>1.663573</v>
      </c>
      <c r="Z157" s="18" t="s">
        <v>202</v>
      </c>
    </row>
    <row r="158" spans="1:26" ht="15" customHeight="1">
      <c r="A158" s="16">
        <v>294</v>
      </c>
      <c r="B158" s="16" t="s">
        <v>949</v>
      </c>
      <c r="C158" s="16" t="s">
        <v>945</v>
      </c>
      <c r="D158" s="16" t="s">
        <v>886</v>
      </c>
      <c r="E158" s="16" t="s">
        <v>887</v>
      </c>
      <c r="F158" s="16" t="s">
        <v>919</v>
      </c>
      <c r="G158" s="17">
        <v>53.4747666666999</v>
      </c>
      <c r="H158" s="17">
        <v>144.4126</v>
      </c>
      <c r="I158" s="16" t="s">
        <v>31</v>
      </c>
      <c r="J158" s="16" t="s">
        <v>165</v>
      </c>
      <c r="K158" s="16" t="s">
        <v>166</v>
      </c>
      <c r="L158" s="16" t="s">
        <v>813</v>
      </c>
      <c r="M158" s="16">
        <v>667</v>
      </c>
      <c r="N158" s="16">
        <v>0.1</v>
      </c>
      <c r="O158" s="16">
        <v>0.93750000000000011</v>
      </c>
      <c r="P158" s="46">
        <v>2</v>
      </c>
      <c r="Q158" s="16">
        <v>0.64200000000000002</v>
      </c>
      <c r="S158" s="24">
        <f t="shared" si="26"/>
        <v>0.45838800000000002</v>
      </c>
      <c r="T158" s="24">
        <f t="shared" si="27"/>
        <v>0.45838800000000002</v>
      </c>
      <c r="U158" s="24">
        <f t="shared" si="28"/>
        <v>0.36722399999999999</v>
      </c>
      <c r="V158" s="24">
        <f t="shared" si="31"/>
        <v>0.82561200000000001</v>
      </c>
      <c r="W158" s="77">
        <f t="shared" si="32"/>
        <v>1.286</v>
      </c>
      <c r="X158" s="24">
        <f t="shared" si="29"/>
        <v>8.0217899999999995E-2</v>
      </c>
      <c r="Y158" s="16">
        <f t="shared" si="30"/>
        <v>3.0174419000000001</v>
      </c>
      <c r="Z158" s="18" t="s">
        <v>167</v>
      </c>
    </row>
    <row r="159" spans="1:26" ht="15" customHeight="1">
      <c r="A159" s="16">
        <v>259</v>
      </c>
      <c r="B159" s="16" t="s">
        <v>1023</v>
      </c>
      <c r="F159" s="16" t="s">
        <v>832</v>
      </c>
      <c r="G159" s="17">
        <v>-40.853299999999898</v>
      </c>
      <c r="H159" s="17">
        <v>177.410766666999</v>
      </c>
      <c r="I159" s="16" t="s">
        <v>107</v>
      </c>
      <c r="J159" s="16" t="s">
        <v>450</v>
      </c>
      <c r="K159" s="16" t="s">
        <v>461</v>
      </c>
      <c r="L159" s="16" t="s">
        <v>813</v>
      </c>
      <c r="M159" s="16">
        <v>2000</v>
      </c>
      <c r="N159" s="16">
        <v>7.0000000000000007E-2</v>
      </c>
      <c r="O159" s="16">
        <v>0.19356296296296294</v>
      </c>
      <c r="P159" s="46">
        <v>2</v>
      </c>
      <c r="Q159" s="16">
        <v>0.36299999999999999</v>
      </c>
      <c r="S159" s="24">
        <f t="shared" si="26"/>
        <v>0.25918199999999997</v>
      </c>
      <c r="T159" s="24">
        <f t="shared" si="27"/>
        <v>0.25918199999999997</v>
      </c>
      <c r="U159" s="24">
        <f t="shared" si="28"/>
        <v>0.20763600000000004</v>
      </c>
      <c r="V159" s="24">
        <f t="shared" si="31"/>
        <v>0.46681800000000001</v>
      </c>
      <c r="W159" s="77">
        <f t="shared" si="32"/>
        <v>1.286</v>
      </c>
      <c r="X159" s="24">
        <f t="shared" si="29"/>
        <v>4.535684999999999E-2</v>
      </c>
      <c r="Y159" s="16">
        <f t="shared" si="30"/>
        <v>2.2649928500000001</v>
      </c>
      <c r="Z159" s="18" t="s">
        <v>462</v>
      </c>
    </row>
    <row r="160" spans="1:26" ht="15" customHeight="1">
      <c r="A160" s="16">
        <v>289</v>
      </c>
      <c r="B160" s="16" t="s">
        <v>1031</v>
      </c>
      <c r="C160" s="16" t="s">
        <v>885</v>
      </c>
      <c r="D160" s="16" t="s">
        <v>886</v>
      </c>
      <c r="E160" s="16" t="s">
        <v>887</v>
      </c>
      <c r="F160" s="16" t="s">
        <v>919</v>
      </c>
      <c r="G160" s="17">
        <v>53.4988999999999</v>
      </c>
      <c r="H160" s="17">
        <v>144.43161666699899</v>
      </c>
      <c r="I160" s="16" t="s">
        <v>31</v>
      </c>
      <c r="J160" s="16" t="s">
        <v>165</v>
      </c>
      <c r="K160" s="16" t="s">
        <v>166</v>
      </c>
      <c r="L160" s="16" t="s">
        <v>813</v>
      </c>
      <c r="M160" s="16">
        <v>700</v>
      </c>
      <c r="N160" s="16">
        <v>0.1</v>
      </c>
      <c r="O160" s="16">
        <v>0.93750000000000011</v>
      </c>
      <c r="P160" s="46">
        <v>2</v>
      </c>
      <c r="Q160" s="16">
        <v>0.32500000000000001</v>
      </c>
      <c r="S160" s="24">
        <f t="shared" si="26"/>
        <v>0.23205000000000001</v>
      </c>
      <c r="T160" s="24">
        <f t="shared" si="27"/>
        <v>0.23205000000000001</v>
      </c>
      <c r="U160" s="24">
        <f t="shared" si="28"/>
        <v>0.18590000000000001</v>
      </c>
      <c r="V160" s="24">
        <f t="shared" si="31"/>
        <v>0.41795000000000004</v>
      </c>
      <c r="W160" s="77">
        <f t="shared" si="32"/>
        <v>1.286</v>
      </c>
      <c r="X160" s="24">
        <f t="shared" si="29"/>
        <v>4.0608749999999999E-2</v>
      </c>
      <c r="Y160" s="16">
        <f t="shared" si="30"/>
        <v>2.1625087500000002</v>
      </c>
      <c r="Z160" s="18" t="s">
        <v>167</v>
      </c>
    </row>
    <row r="161" spans="1:26" ht="15" customHeight="1">
      <c r="A161" s="16">
        <v>81</v>
      </c>
      <c r="B161" s="16" t="s">
        <v>1036</v>
      </c>
      <c r="C161" s="16" t="s">
        <v>1037</v>
      </c>
      <c r="D161" s="16" t="s">
        <v>826</v>
      </c>
      <c r="F161" s="16" t="s">
        <v>812</v>
      </c>
      <c r="G161" s="17">
        <v>-34.583333333299898</v>
      </c>
      <c r="H161" s="17">
        <v>-72.885166666700002</v>
      </c>
      <c r="I161" s="16" t="s">
        <v>107</v>
      </c>
      <c r="K161" s="16" t="s">
        <v>251</v>
      </c>
      <c r="L161" s="16" t="s">
        <v>818</v>
      </c>
      <c r="M161" s="16">
        <v>2744</v>
      </c>
      <c r="N161" s="16">
        <v>0.12</v>
      </c>
      <c r="P161" s="46">
        <v>2</v>
      </c>
      <c r="Q161" s="16">
        <v>0.29299999999999998</v>
      </c>
      <c r="R161" s="16">
        <v>9.7699999999999995E-2</v>
      </c>
      <c r="S161" s="24">
        <f t="shared" si="26"/>
        <v>0.20920199999999997</v>
      </c>
      <c r="T161" s="24">
        <f t="shared" si="27"/>
        <v>0.20920199999999997</v>
      </c>
      <c r="U161" s="24">
        <f t="shared" si="28"/>
        <v>0.16759600000000002</v>
      </c>
      <c r="V161" s="24">
        <f t="shared" si="31"/>
        <v>0.37679799999999997</v>
      </c>
      <c r="W161" s="77">
        <f t="shared" si="32"/>
        <v>1.286</v>
      </c>
      <c r="X161" s="24">
        <f t="shared" si="29"/>
        <v>3.6610349999999993E-2</v>
      </c>
      <c r="Y161" s="16">
        <f t="shared" si="30"/>
        <v>2.0762063500000001</v>
      </c>
      <c r="Z161" s="18" t="s">
        <v>252</v>
      </c>
    </row>
    <row r="162" spans="1:26" ht="15" customHeight="1">
      <c r="A162" s="16">
        <v>115</v>
      </c>
      <c r="B162" s="16" t="s">
        <v>1113</v>
      </c>
      <c r="C162" s="16" t="s">
        <v>978</v>
      </c>
      <c r="D162" s="16" t="s">
        <v>894</v>
      </c>
      <c r="E162" s="16" t="s">
        <v>829</v>
      </c>
      <c r="F162" s="16" t="s">
        <v>812</v>
      </c>
      <c r="G162" s="17">
        <v>57.837833333299898</v>
      </c>
      <c r="H162" s="17">
        <v>11.2976666667</v>
      </c>
      <c r="I162" s="16" t="s">
        <v>27</v>
      </c>
      <c r="J162" s="16" t="s">
        <v>49</v>
      </c>
      <c r="L162" s="16" t="s">
        <v>818</v>
      </c>
      <c r="M162" s="16">
        <v>98</v>
      </c>
      <c r="N162" s="16">
        <v>0.35</v>
      </c>
      <c r="P162" s="46">
        <v>2</v>
      </c>
      <c r="Q162" s="16">
        <v>0.14899999999999999</v>
      </c>
      <c r="R162" s="16">
        <v>0.14599999999999999</v>
      </c>
      <c r="S162" s="24">
        <f t="shared" si="26"/>
        <v>0.10638599999999999</v>
      </c>
      <c r="T162" s="24">
        <f t="shared" si="27"/>
        <v>0.10638599999999999</v>
      </c>
      <c r="U162" s="24">
        <f t="shared" si="28"/>
        <v>8.5227999999999998E-2</v>
      </c>
      <c r="V162" s="24">
        <f t="shared" si="31"/>
        <v>0.19161400000000001</v>
      </c>
      <c r="W162" s="77">
        <f t="shared" si="32"/>
        <v>1.286</v>
      </c>
      <c r="X162" s="24">
        <f t="shared" si="29"/>
        <v>1.8617549999999997E-2</v>
      </c>
      <c r="Y162" s="16">
        <f t="shared" si="30"/>
        <v>1.68784555</v>
      </c>
      <c r="Z162" s="18" t="s">
        <v>51</v>
      </c>
    </row>
    <row r="163" spans="1:26" ht="15" customHeight="1">
      <c r="A163" s="16">
        <v>135</v>
      </c>
      <c r="B163" s="16" t="s">
        <v>1449</v>
      </c>
      <c r="C163" s="16" t="s">
        <v>931</v>
      </c>
      <c r="D163" s="16" t="s">
        <v>860</v>
      </c>
      <c r="E163" s="16" t="s">
        <v>829</v>
      </c>
      <c r="F163" s="16" t="s">
        <v>812</v>
      </c>
      <c r="G163" s="17">
        <v>56.112000000000002</v>
      </c>
      <c r="H163" s="17">
        <v>10.424833333300001</v>
      </c>
      <c r="I163" s="16" t="s">
        <v>27</v>
      </c>
      <c r="J163" s="16" t="s">
        <v>55</v>
      </c>
      <c r="K163" s="16" t="s">
        <v>56</v>
      </c>
      <c r="L163" s="16" t="s">
        <v>818</v>
      </c>
      <c r="M163" s="16">
        <v>20</v>
      </c>
      <c r="N163" s="16">
        <v>0.1</v>
      </c>
      <c r="O163" s="16">
        <v>1.8664062499999996</v>
      </c>
      <c r="P163" s="46">
        <v>2</v>
      </c>
      <c r="R163" s="16">
        <v>0.108</v>
      </c>
      <c r="S163" s="24">
        <f t="shared" si="26"/>
        <v>0</v>
      </c>
      <c r="T163" s="24">
        <f t="shared" si="27"/>
        <v>0</v>
      </c>
      <c r="U163" s="24">
        <f t="shared" si="28"/>
        <v>0</v>
      </c>
      <c r="X163" s="24">
        <f t="shared" si="29"/>
        <v>0</v>
      </c>
      <c r="Y163" s="16">
        <f t="shared" si="30"/>
        <v>0</v>
      </c>
      <c r="Z163" s="18" t="s">
        <v>51</v>
      </c>
    </row>
    <row r="164" spans="1:26" ht="15" customHeight="1">
      <c r="A164" s="16">
        <v>253</v>
      </c>
      <c r="B164" s="16" t="s">
        <v>912</v>
      </c>
      <c r="D164" s="16" t="s">
        <v>821</v>
      </c>
      <c r="F164" s="16" t="s">
        <v>812</v>
      </c>
      <c r="G164" s="17">
        <v>8.9281666666700001</v>
      </c>
      <c r="H164" s="17">
        <v>-84.313666666700001</v>
      </c>
      <c r="I164" s="16" t="s">
        <v>31</v>
      </c>
      <c r="J164" s="16" t="s">
        <v>264</v>
      </c>
      <c r="K164" s="16" t="s">
        <v>297</v>
      </c>
      <c r="L164" s="16" t="s">
        <v>818</v>
      </c>
      <c r="M164" s="16">
        <v>1022</v>
      </c>
      <c r="P164" s="46">
        <v>2.1</v>
      </c>
      <c r="Q164" s="16">
        <v>0.9</v>
      </c>
      <c r="S164" s="24">
        <f t="shared" si="26"/>
        <v>0.64259999999999995</v>
      </c>
      <c r="T164" s="24">
        <f t="shared" si="27"/>
        <v>0.64259999999999995</v>
      </c>
      <c r="U164" s="24">
        <f t="shared" si="28"/>
        <v>0.51480000000000015</v>
      </c>
      <c r="V164" s="24">
        <f t="shared" ref="V164:V195" si="33">SUM(T164:U164)</f>
        <v>1.1574</v>
      </c>
      <c r="W164" s="77">
        <f t="shared" ref="W164:W195" si="34">V164/Q164</f>
        <v>1.286</v>
      </c>
      <c r="X164" s="24">
        <f t="shared" si="29"/>
        <v>0.11245499999999999</v>
      </c>
      <c r="Y164" s="16">
        <f t="shared" si="30"/>
        <v>3.7132550000000002</v>
      </c>
      <c r="Z164" s="18" t="s">
        <v>298</v>
      </c>
    </row>
    <row r="165" spans="1:26" ht="15" customHeight="1">
      <c r="A165" s="16">
        <v>146</v>
      </c>
      <c r="B165" s="16" t="s">
        <v>1011</v>
      </c>
      <c r="D165" s="16" t="s">
        <v>1012</v>
      </c>
      <c r="F165" s="16" t="s">
        <v>812</v>
      </c>
      <c r="G165" s="17">
        <v>40.799999999999898</v>
      </c>
      <c r="H165" s="17">
        <v>28.9116666667</v>
      </c>
      <c r="I165" s="16" t="s">
        <v>27</v>
      </c>
      <c r="J165" s="16" t="s">
        <v>87</v>
      </c>
      <c r="K165" s="16" t="s">
        <v>352</v>
      </c>
      <c r="L165" s="16" t="s">
        <v>834</v>
      </c>
      <c r="M165" s="16">
        <v>1196</v>
      </c>
      <c r="N165" s="16">
        <v>0.19</v>
      </c>
      <c r="O165" s="16">
        <v>1.4558184523809528</v>
      </c>
      <c r="P165" s="46">
        <v>2.1</v>
      </c>
      <c r="Q165" s="16">
        <v>0.39400000000000002</v>
      </c>
      <c r="S165" s="24">
        <f t="shared" si="26"/>
        <v>0.28131600000000001</v>
      </c>
      <c r="T165" s="24">
        <f t="shared" si="27"/>
        <v>0.28131600000000001</v>
      </c>
      <c r="U165" s="24">
        <f t="shared" si="28"/>
        <v>0.22536800000000001</v>
      </c>
      <c r="V165" s="24">
        <f t="shared" si="33"/>
        <v>0.50668400000000002</v>
      </c>
      <c r="W165" s="77">
        <f t="shared" si="34"/>
        <v>1.286</v>
      </c>
      <c r="X165" s="24">
        <f t="shared" si="29"/>
        <v>4.9230299999999998E-2</v>
      </c>
      <c r="Y165" s="16">
        <f t="shared" si="30"/>
        <v>2.3485983000000004</v>
      </c>
      <c r="Z165" s="18" t="s">
        <v>89</v>
      </c>
    </row>
    <row r="166" spans="1:26">
      <c r="A166" s="16">
        <v>227</v>
      </c>
      <c r="B166" s="16" t="s">
        <v>1040</v>
      </c>
      <c r="D166" s="16" t="s">
        <v>936</v>
      </c>
      <c r="F166" s="16" t="s">
        <v>812</v>
      </c>
      <c r="G166" s="17">
        <v>42.203567999999898</v>
      </c>
      <c r="H166" s="17">
        <v>-8.8605420000000006</v>
      </c>
      <c r="I166" s="16" t="s">
        <v>27</v>
      </c>
      <c r="J166" s="16" t="s">
        <v>45</v>
      </c>
      <c r="K166" s="16" t="s">
        <v>46</v>
      </c>
      <c r="L166" s="16" t="s">
        <v>813</v>
      </c>
      <c r="M166" s="16">
        <v>40</v>
      </c>
      <c r="P166" s="46">
        <v>2.1</v>
      </c>
      <c r="Q166" s="16">
        <v>0.28399999999999997</v>
      </c>
      <c r="R166" s="16">
        <v>0.34499999999999997</v>
      </c>
      <c r="S166" s="24">
        <f t="shared" si="26"/>
        <v>0.20277599999999998</v>
      </c>
      <c r="T166" s="24">
        <f t="shared" si="27"/>
        <v>0.20277599999999998</v>
      </c>
      <c r="U166" s="24">
        <f t="shared" si="28"/>
        <v>0.16244799999999998</v>
      </c>
      <c r="V166" s="24">
        <f t="shared" si="33"/>
        <v>0.36522399999999999</v>
      </c>
      <c r="W166" s="77">
        <f t="shared" si="34"/>
        <v>1.286</v>
      </c>
      <c r="X166" s="24">
        <f t="shared" si="29"/>
        <v>3.5485799999999998E-2</v>
      </c>
      <c r="Y166" s="16">
        <f t="shared" si="30"/>
        <v>2.0519338</v>
      </c>
      <c r="Z166" s="18" t="s">
        <v>47</v>
      </c>
    </row>
    <row r="167" spans="1:26" ht="15" customHeight="1">
      <c r="A167" s="16">
        <v>29</v>
      </c>
      <c r="B167" s="16" t="s">
        <v>1053</v>
      </c>
      <c r="D167" s="16" t="s">
        <v>1007</v>
      </c>
      <c r="F167" s="16" t="s">
        <v>812</v>
      </c>
      <c r="G167" s="17">
        <v>26.386666666699899</v>
      </c>
      <c r="H167" s="17">
        <v>-110.745</v>
      </c>
      <c r="I167" s="16" t="s">
        <v>31</v>
      </c>
      <c r="J167" s="16" t="s">
        <v>172</v>
      </c>
      <c r="K167" s="16" t="s">
        <v>569</v>
      </c>
      <c r="L167" s="16" t="s">
        <v>813</v>
      </c>
      <c r="M167" s="16">
        <v>2772</v>
      </c>
      <c r="N167" s="16">
        <v>0.19</v>
      </c>
      <c r="O167" s="16">
        <v>4.3046875000000009</v>
      </c>
      <c r="P167" s="46">
        <v>2.1</v>
      </c>
      <c r="Q167" s="16">
        <v>0.23599999999999999</v>
      </c>
      <c r="S167" s="24">
        <f t="shared" si="26"/>
        <v>0.16850399999999999</v>
      </c>
      <c r="T167" s="24">
        <f t="shared" si="27"/>
        <v>0.16850399999999999</v>
      </c>
      <c r="U167" s="24">
        <f t="shared" si="28"/>
        <v>0.134992</v>
      </c>
      <c r="V167" s="24">
        <f t="shared" si="33"/>
        <v>0.30349599999999999</v>
      </c>
      <c r="W167" s="77">
        <f t="shared" si="34"/>
        <v>1.286</v>
      </c>
      <c r="X167" s="24">
        <f t="shared" si="29"/>
        <v>2.9488199999999996E-2</v>
      </c>
      <c r="Y167" s="16">
        <f t="shared" si="30"/>
        <v>1.9224802000000001</v>
      </c>
      <c r="Z167" s="18" t="s">
        <v>570</v>
      </c>
    </row>
    <row r="168" spans="1:26" ht="15" customHeight="1">
      <c r="A168" s="16">
        <v>308</v>
      </c>
      <c r="B168" s="16" t="s">
        <v>1060</v>
      </c>
      <c r="C168" s="16" t="s">
        <v>1003</v>
      </c>
      <c r="D168" s="16" t="s">
        <v>1004</v>
      </c>
      <c r="F168" s="16" t="s">
        <v>832</v>
      </c>
      <c r="G168" s="17">
        <v>-40.8503333333</v>
      </c>
      <c r="H168" s="17">
        <v>177.411833333</v>
      </c>
      <c r="I168" s="16" t="s">
        <v>107</v>
      </c>
      <c r="J168" s="16" t="s">
        <v>450</v>
      </c>
      <c r="K168" s="16" t="s">
        <v>451</v>
      </c>
      <c r="L168" s="16" t="s">
        <v>813</v>
      </c>
      <c r="M168" s="16">
        <v>2010</v>
      </c>
      <c r="N168" s="16">
        <v>7.0000000000000007E-2</v>
      </c>
      <c r="O168" s="16">
        <v>0.27731456540637855</v>
      </c>
      <c r="P168" s="46">
        <v>2.1</v>
      </c>
      <c r="Q168" s="16">
        <v>0.22500000000000001</v>
      </c>
      <c r="R168" s="16">
        <v>0.14399999999999999</v>
      </c>
      <c r="S168" s="24">
        <f t="shared" si="26"/>
        <v>0.16064999999999999</v>
      </c>
      <c r="T168" s="24">
        <f t="shared" si="27"/>
        <v>0.16064999999999999</v>
      </c>
      <c r="U168" s="24">
        <f t="shared" si="28"/>
        <v>0.12870000000000004</v>
      </c>
      <c r="V168" s="24">
        <f t="shared" si="33"/>
        <v>0.28935</v>
      </c>
      <c r="W168" s="77">
        <f t="shared" si="34"/>
        <v>1.286</v>
      </c>
      <c r="X168" s="24">
        <f t="shared" si="29"/>
        <v>2.8113749999999996E-2</v>
      </c>
      <c r="Y168" s="16">
        <f t="shared" si="30"/>
        <v>1.89281375</v>
      </c>
      <c r="Z168" s="18" t="s">
        <v>452</v>
      </c>
    </row>
    <row r="169" spans="1:26" ht="15" customHeight="1">
      <c r="A169" s="16">
        <v>17</v>
      </c>
      <c r="B169" s="16" t="s">
        <v>1189</v>
      </c>
      <c r="D169" s="16" t="s">
        <v>1148</v>
      </c>
      <c r="F169" s="16" t="s">
        <v>812</v>
      </c>
      <c r="G169" s="17">
        <v>43.710500000000003</v>
      </c>
      <c r="H169" s="17">
        <v>30.102</v>
      </c>
      <c r="I169" s="16" t="s">
        <v>27</v>
      </c>
      <c r="J169" s="16" t="s">
        <v>104</v>
      </c>
      <c r="K169" s="16" t="s">
        <v>105</v>
      </c>
      <c r="L169" s="16" t="s">
        <v>818</v>
      </c>
      <c r="M169" s="16">
        <v>181</v>
      </c>
      <c r="N169" s="16">
        <v>0.16</v>
      </c>
      <c r="O169" s="16">
        <v>4.3578734567901245</v>
      </c>
      <c r="P169" s="46">
        <v>2.1</v>
      </c>
      <c r="Q169" s="16">
        <v>0.1</v>
      </c>
      <c r="R169" s="16">
        <v>5.21E-2</v>
      </c>
      <c r="S169" s="24">
        <f t="shared" si="26"/>
        <v>7.1400000000000005E-2</v>
      </c>
      <c r="T169" s="24">
        <f t="shared" si="27"/>
        <v>7.1400000000000005E-2</v>
      </c>
      <c r="U169" s="24">
        <f t="shared" si="28"/>
        <v>5.7200000000000001E-2</v>
      </c>
      <c r="V169" s="24">
        <f t="shared" si="33"/>
        <v>0.12859999999999999</v>
      </c>
      <c r="W169" s="77">
        <f t="shared" si="34"/>
        <v>1.2859999999999998</v>
      </c>
      <c r="X169" s="24">
        <f t="shared" si="29"/>
        <v>1.2495000000000001E-2</v>
      </c>
      <c r="Y169" s="16">
        <f t="shared" si="30"/>
        <v>1.5556949999999996</v>
      </c>
      <c r="Z169" s="18" t="s">
        <v>111</v>
      </c>
    </row>
    <row r="170" spans="1:26" ht="15" customHeight="1">
      <c r="A170" s="16">
        <v>494</v>
      </c>
      <c r="B170" s="16" t="s">
        <v>974</v>
      </c>
      <c r="C170" s="16" t="s">
        <v>975</v>
      </c>
      <c r="D170" s="16" t="s">
        <v>952</v>
      </c>
      <c r="E170" s="16" t="s">
        <v>976</v>
      </c>
      <c r="F170" s="16" t="s">
        <v>954</v>
      </c>
      <c r="G170" s="17">
        <v>48.667749999999899</v>
      </c>
      <c r="H170" s="17">
        <v>-126.850433333</v>
      </c>
      <c r="I170" s="16" t="s">
        <v>31</v>
      </c>
      <c r="J170" s="16" t="s">
        <v>289</v>
      </c>
      <c r="K170" s="16" t="s">
        <v>290</v>
      </c>
      <c r="L170" s="16" t="s">
        <v>818</v>
      </c>
      <c r="M170" s="16">
        <v>1267</v>
      </c>
      <c r="N170" s="16">
        <v>3.4299999999999997E-2</v>
      </c>
      <c r="O170" s="16">
        <v>8.1283854166666641E-2</v>
      </c>
      <c r="P170" s="46">
        <v>2.2000000000000002</v>
      </c>
      <c r="Q170" s="16">
        <v>0.51200000000000001</v>
      </c>
      <c r="R170" s="16">
        <v>0.14499999999999999</v>
      </c>
      <c r="S170" s="24">
        <f t="shared" si="26"/>
        <v>0.365568</v>
      </c>
      <c r="T170" s="24">
        <f t="shared" si="27"/>
        <v>0.365568</v>
      </c>
      <c r="U170" s="24">
        <f t="shared" si="28"/>
        <v>0.29286400000000001</v>
      </c>
      <c r="V170" s="24">
        <f t="shared" si="33"/>
        <v>0.65843200000000002</v>
      </c>
      <c r="W170" s="77">
        <f t="shared" si="34"/>
        <v>1.286</v>
      </c>
      <c r="X170" s="24">
        <f t="shared" si="29"/>
        <v>6.3974400000000001E-2</v>
      </c>
      <c r="Y170" s="16">
        <f t="shared" si="30"/>
        <v>2.6668384000000005</v>
      </c>
      <c r="Z170" s="18" t="s">
        <v>291</v>
      </c>
    </row>
    <row r="171" spans="1:26" ht="15" customHeight="1">
      <c r="A171" s="16">
        <v>287</v>
      </c>
      <c r="B171" s="16" t="s">
        <v>1013</v>
      </c>
      <c r="C171" s="16" t="s">
        <v>945</v>
      </c>
      <c r="D171" s="16" t="s">
        <v>886</v>
      </c>
      <c r="E171" s="16" t="s">
        <v>887</v>
      </c>
      <c r="F171" s="16" t="s">
        <v>919</v>
      </c>
      <c r="G171" s="17">
        <v>53.380883333299899</v>
      </c>
      <c r="H171" s="17">
        <v>144.41855000000001</v>
      </c>
      <c r="I171" s="16" t="s">
        <v>31</v>
      </c>
      <c r="J171" s="16" t="s">
        <v>165</v>
      </c>
      <c r="K171" s="16" t="s">
        <v>166</v>
      </c>
      <c r="L171" s="16" t="s">
        <v>813</v>
      </c>
      <c r="M171" s="16">
        <v>616</v>
      </c>
      <c r="N171" s="16">
        <v>0.1</v>
      </c>
      <c r="O171" s="16">
        <v>0.93750000000000011</v>
      </c>
      <c r="P171" s="46">
        <v>2.2000000000000002</v>
      </c>
      <c r="Q171" s="16">
        <v>0.38600000000000001</v>
      </c>
      <c r="S171" s="24">
        <f t="shared" si="26"/>
        <v>0.27560400000000002</v>
      </c>
      <c r="T171" s="24">
        <f t="shared" si="27"/>
        <v>0.27560400000000002</v>
      </c>
      <c r="U171" s="24">
        <f t="shared" si="28"/>
        <v>0.22079199999999999</v>
      </c>
      <c r="V171" s="24">
        <f t="shared" si="33"/>
        <v>0.496396</v>
      </c>
      <c r="W171" s="77">
        <f t="shared" si="34"/>
        <v>1.286</v>
      </c>
      <c r="X171" s="24">
        <f t="shared" si="29"/>
        <v>4.8230700000000001E-2</v>
      </c>
      <c r="Y171" s="16">
        <f t="shared" si="30"/>
        <v>2.3270227000000001</v>
      </c>
      <c r="Z171" s="18" t="s">
        <v>167</v>
      </c>
    </row>
    <row r="172" spans="1:26" ht="15" customHeight="1">
      <c r="A172" s="16">
        <v>320</v>
      </c>
      <c r="B172" s="16" t="s">
        <v>1135</v>
      </c>
      <c r="C172" s="16" t="s">
        <v>1096</v>
      </c>
      <c r="D172" s="16" t="s">
        <v>898</v>
      </c>
      <c r="E172" s="16" t="s">
        <v>1096</v>
      </c>
      <c r="F172" s="16" t="s">
        <v>812</v>
      </c>
      <c r="G172" s="17">
        <v>43.676666666700001</v>
      </c>
      <c r="H172" s="17">
        <v>30.125</v>
      </c>
      <c r="I172" s="16" t="s">
        <v>27</v>
      </c>
      <c r="J172" s="16" t="s">
        <v>104</v>
      </c>
      <c r="K172" s="16" t="s">
        <v>119</v>
      </c>
      <c r="L172" s="16" t="s">
        <v>818</v>
      </c>
      <c r="M172" s="16">
        <v>377</v>
      </c>
      <c r="N172" s="16">
        <v>0.15</v>
      </c>
      <c r="O172" s="16">
        <v>1.9081150306461598</v>
      </c>
      <c r="P172" s="46">
        <v>2.2000000000000002</v>
      </c>
      <c r="Q172" s="16">
        <v>0.13200000000000001</v>
      </c>
      <c r="S172" s="24">
        <f t="shared" si="26"/>
        <v>9.4247999999999998E-2</v>
      </c>
      <c r="T172" s="24">
        <f t="shared" si="27"/>
        <v>9.4247999999999998E-2</v>
      </c>
      <c r="U172" s="24">
        <f t="shared" si="28"/>
        <v>7.5504000000000016E-2</v>
      </c>
      <c r="V172" s="24">
        <f t="shared" si="33"/>
        <v>0.16975200000000001</v>
      </c>
      <c r="W172" s="77">
        <f t="shared" si="34"/>
        <v>1.286</v>
      </c>
      <c r="X172" s="24">
        <f t="shared" si="29"/>
        <v>1.6493399999999998E-2</v>
      </c>
      <c r="Y172" s="16">
        <f t="shared" si="30"/>
        <v>1.6419974000000002</v>
      </c>
      <c r="Z172" s="18" t="s">
        <v>120</v>
      </c>
    </row>
    <row r="173" spans="1:26" ht="15" customHeight="1">
      <c r="A173" s="16">
        <v>160</v>
      </c>
      <c r="B173" s="16" t="s">
        <v>1167</v>
      </c>
      <c r="C173" s="16" t="s">
        <v>1096</v>
      </c>
      <c r="D173" s="16" t="s">
        <v>898</v>
      </c>
      <c r="E173" s="16" t="s">
        <v>1096</v>
      </c>
      <c r="F173" s="16" t="s">
        <v>812</v>
      </c>
      <c r="G173" s="17">
        <v>43.71</v>
      </c>
      <c r="H173" s="17">
        <v>30.101666666700002</v>
      </c>
      <c r="I173" s="16" t="s">
        <v>27</v>
      </c>
      <c r="J173" s="16" t="s">
        <v>104</v>
      </c>
      <c r="K173" s="16" t="s">
        <v>119</v>
      </c>
      <c r="L173" s="16" t="s">
        <v>818</v>
      </c>
      <c r="M173" s="16">
        <v>178</v>
      </c>
      <c r="N173" s="16">
        <v>0.15</v>
      </c>
      <c r="O173" s="16">
        <v>0.37475657806149482</v>
      </c>
      <c r="P173" s="46">
        <v>2.2000000000000002</v>
      </c>
      <c r="Q173" s="16">
        <v>0.115</v>
      </c>
      <c r="R173" s="16">
        <v>0.10100000000000001</v>
      </c>
      <c r="S173" s="24">
        <f t="shared" si="26"/>
        <v>8.2110000000000002E-2</v>
      </c>
      <c r="T173" s="24">
        <f t="shared" si="27"/>
        <v>8.2110000000000002E-2</v>
      </c>
      <c r="U173" s="24">
        <f t="shared" si="28"/>
        <v>6.5780000000000005E-2</v>
      </c>
      <c r="V173" s="24">
        <f t="shared" si="33"/>
        <v>0.14789000000000002</v>
      </c>
      <c r="W173" s="77">
        <f t="shared" si="34"/>
        <v>1.286</v>
      </c>
      <c r="X173" s="24">
        <f t="shared" si="29"/>
        <v>1.436925E-2</v>
      </c>
      <c r="Y173" s="16">
        <f t="shared" si="30"/>
        <v>1.5961492500000003</v>
      </c>
      <c r="Z173" s="18" t="s">
        <v>120</v>
      </c>
    </row>
    <row r="174" spans="1:26">
      <c r="A174" s="16">
        <v>30</v>
      </c>
      <c r="B174" s="16" t="s">
        <v>1059</v>
      </c>
      <c r="D174" s="16" t="s">
        <v>1007</v>
      </c>
      <c r="F174" s="16" t="s">
        <v>812</v>
      </c>
      <c r="G174" s="17">
        <v>24.696666666700001</v>
      </c>
      <c r="H174" s="17">
        <v>-109.16500000000001</v>
      </c>
      <c r="I174" s="16" t="s">
        <v>31</v>
      </c>
      <c r="J174" s="16" t="s">
        <v>172</v>
      </c>
      <c r="K174" s="16" t="s">
        <v>655</v>
      </c>
      <c r="L174" s="16" t="s">
        <v>813</v>
      </c>
      <c r="M174" s="16">
        <v>3361</v>
      </c>
      <c r="N174" s="16">
        <v>0.05</v>
      </c>
      <c r="O174" s="16">
        <v>1.3737500000000002</v>
      </c>
      <c r="P174" s="46">
        <v>2.2999999999999998</v>
      </c>
      <c r="Q174" s="16">
        <v>0.22500000000000001</v>
      </c>
      <c r="S174" s="24">
        <f t="shared" si="26"/>
        <v>0.16064999999999999</v>
      </c>
      <c r="T174" s="24">
        <f t="shared" si="27"/>
        <v>0.16064999999999999</v>
      </c>
      <c r="U174" s="24">
        <f t="shared" si="28"/>
        <v>0.12870000000000004</v>
      </c>
      <c r="V174" s="24">
        <f t="shared" si="33"/>
        <v>0.28935</v>
      </c>
      <c r="W174" s="77">
        <f t="shared" si="34"/>
        <v>1.286</v>
      </c>
      <c r="X174" s="24">
        <f t="shared" si="29"/>
        <v>2.8113749999999996E-2</v>
      </c>
      <c r="Y174" s="16">
        <f t="shared" si="30"/>
        <v>1.89281375</v>
      </c>
      <c r="Z174" s="18" t="s">
        <v>570</v>
      </c>
    </row>
    <row r="175" spans="1:26" ht="15" customHeight="1">
      <c r="A175" s="16">
        <v>172</v>
      </c>
      <c r="B175" s="16" t="s">
        <v>1123</v>
      </c>
      <c r="D175" s="16" t="s">
        <v>1124</v>
      </c>
      <c r="F175" s="16" t="s">
        <v>832</v>
      </c>
      <c r="G175" s="17">
        <v>32.924500000000002</v>
      </c>
      <c r="H175" s="17">
        <v>34.900166666700002</v>
      </c>
      <c r="I175" s="16" t="s">
        <v>27</v>
      </c>
      <c r="J175" s="16" t="s">
        <v>38</v>
      </c>
      <c r="K175" s="16" t="s">
        <v>97</v>
      </c>
      <c r="L175" s="16" t="s">
        <v>813</v>
      </c>
      <c r="M175" s="16">
        <v>87</v>
      </c>
      <c r="N175" s="16">
        <v>7.0000000000000007E-2</v>
      </c>
      <c r="O175" s="16">
        <v>0.72916666666666674</v>
      </c>
      <c r="P175" s="46">
        <v>2.2999999999999998</v>
      </c>
      <c r="Q175" s="16">
        <v>0.14399999999999999</v>
      </c>
      <c r="S175" s="24">
        <f t="shared" si="26"/>
        <v>0.10281599999999999</v>
      </c>
      <c r="T175" s="24">
        <f t="shared" si="27"/>
        <v>0.10281599999999999</v>
      </c>
      <c r="U175" s="24">
        <f t="shared" si="28"/>
        <v>8.2367999999999997E-2</v>
      </c>
      <c r="V175" s="24">
        <f t="shared" si="33"/>
        <v>0.18518399999999999</v>
      </c>
      <c r="W175" s="77">
        <f t="shared" si="34"/>
        <v>1.286</v>
      </c>
      <c r="X175" s="24">
        <f t="shared" si="29"/>
        <v>1.7992799999999996E-2</v>
      </c>
      <c r="Y175" s="16">
        <f t="shared" si="30"/>
        <v>1.6743608000000001</v>
      </c>
      <c r="Z175" s="18" t="s">
        <v>84</v>
      </c>
    </row>
    <row r="176" spans="1:26">
      <c r="A176" s="16">
        <v>199</v>
      </c>
      <c r="B176" s="16" t="s">
        <v>1173</v>
      </c>
      <c r="D176" s="16" t="s">
        <v>853</v>
      </c>
      <c r="F176" s="16" t="s">
        <v>812</v>
      </c>
      <c r="G176" s="17">
        <v>56.110950000000003</v>
      </c>
      <c r="H176" s="17">
        <v>10.4188666667</v>
      </c>
      <c r="I176" s="16" t="s">
        <v>27</v>
      </c>
      <c r="J176" s="16" t="s">
        <v>55</v>
      </c>
      <c r="K176" s="16" t="s">
        <v>56</v>
      </c>
      <c r="L176" s="16" t="s">
        <v>818</v>
      </c>
      <c r="M176" s="16">
        <v>19.100000000000001</v>
      </c>
      <c r="N176" s="16">
        <v>0.109</v>
      </c>
      <c r="O176" s="16">
        <v>1.6422332219433105</v>
      </c>
      <c r="P176" s="46">
        <v>2.2999999999999998</v>
      </c>
      <c r="Q176" s="16">
        <v>0.113</v>
      </c>
      <c r="R176" s="16">
        <v>0.11</v>
      </c>
      <c r="S176" s="24">
        <f t="shared" si="26"/>
        <v>8.0682000000000004E-2</v>
      </c>
      <c r="T176" s="24">
        <f t="shared" si="27"/>
        <v>8.0682000000000004E-2</v>
      </c>
      <c r="U176" s="24">
        <f t="shared" si="28"/>
        <v>6.4635999999999999E-2</v>
      </c>
      <c r="V176" s="24">
        <f t="shared" si="33"/>
        <v>0.145318</v>
      </c>
      <c r="W176" s="77">
        <f t="shared" si="34"/>
        <v>1.286</v>
      </c>
      <c r="X176" s="24">
        <f t="shared" si="29"/>
        <v>1.4119349999999999E-2</v>
      </c>
      <c r="Y176" s="16">
        <f t="shared" si="30"/>
        <v>1.5907553500000002</v>
      </c>
      <c r="Z176" s="18" t="s">
        <v>58</v>
      </c>
    </row>
    <row r="177" spans="1:26" ht="15" customHeight="1">
      <c r="A177" s="16">
        <v>112</v>
      </c>
      <c r="B177" s="16" t="s">
        <v>1193</v>
      </c>
      <c r="C177" s="16" t="s">
        <v>978</v>
      </c>
      <c r="D177" s="16" t="s">
        <v>894</v>
      </c>
      <c r="E177" s="16" t="s">
        <v>829</v>
      </c>
      <c r="F177" s="16" t="s">
        <v>812</v>
      </c>
      <c r="G177" s="17">
        <v>57.403333333299898</v>
      </c>
      <c r="H177" s="17">
        <v>10.6191666667</v>
      </c>
      <c r="I177" s="16" t="s">
        <v>27</v>
      </c>
      <c r="J177" s="16" t="s">
        <v>49</v>
      </c>
      <c r="K177" s="16" t="s">
        <v>57</v>
      </c>
      <c r="L177" s="16" t="s">
        <v>818</v>
      </c>
      <c r="M177" s="16">
        <v>16.100000000000001</v>
      </c>
      <c r="N177" s="16">
        <v>0.35</v>
      </c>
      <c r="P177" s="46">
        <v>2.2999999999999998</v>
      </c>
      <c r="Q177" s="16">
        <v>9.2899999999999996E-2</v>
      </c>
      <c r="R177" s="16">
        <v>4.1200000000000001E-2</v>
      </c>
      <c r="S177" s="24">
        <f t="shared" si="26"/>
        <v>6.633059999999999E-2</v>
      </c>
      <c r="T177" s="24">
        <f t="shared" si="27"/>
        <v>6.633059999999999E-2</v>
      </c>
      <c r="U177" s="24">
        <f t="shared" si="28"/>
        <v>5.3138800000000014E-2</v>
      </c>
      <c r="V177" s="24">
        <f t="shared" si="33"/>
        <v>0.1194694</v>
      </c>
      <c r="W177" s="77">
        <f t="shared" si="34"/>
        <v>1.286</v>
      </c>
      <c r="X177" s="24">
        <f t="shared" si="29"/>
        <v>1.1607854999999997E-2</v>
      </c>
      <c r="Y177" s="16">
        <f t="shared" si="30"/>
        <v>1.5365466550000002</v>
      </c>
      <c r="Z177" s="18" t="s">
        <v>51</v>
      </c>
    </row>
    <row r="178" spans="1:26" ht="15" customHeight="1">
      <c r="A178" s="16">
        <v>188</v>
      </c>
      <c r="B178" s="16" t="s">
        <v>1054</v>
      </c>
      <c r="C178" s="16" t="s">
        <v>1055</v>
      </c>
      <c r="D178" s="16" t="s">
        <v>1056</v>
      </c>
      <c r="F178" s="16" t="s">
        <v>832</v>
      </c>
      <c r="G178" s="17">
        <v>48.665646666699899</v>
      </c>
      <c r="H178" s="17">
        <v>-126.851588333</v>
      </c>
      <c r="I178" s="16" t="s">
        <v>31</v>
      </c>
      <c r="J178" s="16" t="s">
        <v>289</v>
      </c>
      <c r="K178" s="16" t="s">
        <v>362</v>
      </c>
      <c r="L178" s="16" t="s">
        <v>813</v>
      </c>
      <c r="M178" s="16">
        <v>1284</v>
      </c>
      <c r="N178" s="16">
        <v>0.16600000000000001</v>
      </c>
      <c r="O178" s="16">
        <v>0.3735</v>
      </c>
      <c r="P178" s="46">
        <v>2.4</v>
      </c>
      <c r="Q178" s="16">
        <v>0.23499999999999999</v>
      </c>
      <c r="R178" s="16">
        <v>0.121</v>
      </c>
      <c r="S178" s="24">
        <f t="shared" si="26"/>
        <v>0.16778999999999999</v>
      </c>
      <c r="T178" s="24">
        <f t="shared" si="27"/>
        <v>0.16778999999999999</v>
      </c>
      <c r="U178" s="24">
        <f t="shared" si="28"/>
        <v>0.13441999999999998</v>
      </c>
      <c r="V178" s="24">
        <f t="shared" si="33"/>
        <v>0.30220999999999998</v>
      </c>
      <c r="W178" s="77">
        <f t="shared" si="34"/>
        <v>1.286</v>
      </c>
      <c r="X178" s="24">
        <f t="shared" si="29"/>
        <v>2.9363249999999997E-2</v>
      </c>
      <c r="Y178" s="16">
        <f t="shared" si="30"/>
        <v>1.9197832500000001</v>
      </c>
      <c r="Z178" s="18" t="s">
        <v>363</v>
      </c>
    </row>
    <row r="179" spans="1:26" ht="15" customHeight="1">
      <c r="A179" s="16">
        <v>245</v>
      </c>
      <c r="B179" s="16">
        <v>13</v>
      </c>
      <c r="D179" s="16" t="s">
        <v>895</v>
      </c>
      <c r="F179" s="16" t="s">
        <v>832</v>
      </c>
      <c r="G179" s="17">
        <v>27.941216111100001</v>
      </c>
      <c r="H179" s="17">
        <v>-89.283590000000004</v>
      </c>
      <c r="I179" s="16" t="s">
        <v>27</v>
      </c>
      <c r="J179" s="16" t="s">
        <v>268</v>
      </c>
      <c r="K179" s="16" t="s">
        <v>369</v>
      </c>
      <c r="L179" s="16" t="s">
        <v>834</v>
      </c>
      <c r="M179" s="16">
        <v>1302</v>
      </c>
      <c r="P179" s="46">
        <v>2.4</v>
      </c>
      <c r="Q179" s="16">
        <v>0.17699999999999999</v>
      </c>
      <c r="R179" s="16">
        <v>0.41299999999999998</v>
      </c>
      <c r="S179" s="24">
        <f t="shared" si="26"/>
        <v>0.12637799999999999</v>
      </c>
      <c r="T179" s="24">
        <f t="shared" si="27"/>
        <v>0.12637799999999999</v>
      </c>
      <c r="U179" s="24">
        <f t="shared" si="28"/>
        <v>0.101244</v>
      </c>
      <c r="V179" s="24">
        <f t="shared" si="33"/>
        <v>0.22762199999999999</v>
      </c>
      <c r="W179" s="77">
        <f t="shared" si="34"/>
        <v>1.286</v>
      </c>
      <c r="X179" s="24">
        <f t="shared" si="29"/>
        <v>2.2116149999999998E-2</v>
      </c>
      <c r="Y179" s="16">
        <f t="shared" si="30"/>
        <v>1.76336015</v>
      </c>
      <c r="Z179" s="18" t="s">
        <v>370</v>
      </c>
    </row>
    <row r="180" spans="1:26" ht="15" customHeight="1">
      <c r="A180" s="16">
        <v>18</v>
      </c>
      <c r="B180" s="16" t="s">
        <v>1147</v>
      </c>
      <c r="D180" s="16" t="s">
        <v>1148</v>
      </c>
      <c r="F180" s="16" t="s">
        <v>812</v>
      </c>
      <c r="G180" s="17">
        <v>43.674500000000002</v>
      </c>
      <c r="H180" s="17">
        <v>30.1256666666999</v>
      </c>
      <c r="I180" s="16" t="s">
        <v>27</v>
      </c>
      <c r="J180" s="16" t="s">
        <v>104</v>
      </c>
      <c r="K180" s="16" t="s">
        <v>105</v>
      </c>
      <c r="L180" s="16" t="s">
        <v>818</v>
      </c>
      <c r="M180" s="16">
        <v>396</v>
      </c>
      <c r="N180" s="16">
        <v>1.7000000000000001E-2</v>
      </c>
      <c r="O180" s="16">
        <v>0.49465563973064003</v>
      </c>
      <c r="P180" s="46">
        <v>2.4</v>
      </c>
      <c r="Q180" s="16">
        <v>0.123</v>
      </c>
      <c r="R180" s="16">
        <v>5.9499999999999997E-2</v>
      </c>
      <c r="S180" s="24">
        <f t="shared" si="26"/>
        <v>8.7821999999999997E-2</v>
      </c>
      <c r="T180" s="24">
        <f t="shared" si="27"/>
        <v>8.7821999999999997E-2</v>
      </c>
      <c r="U180" s="24">
        <f t="shared" si="28"/>
        <v>7.0356000000000002E-2</v>
      </c>
      <c r="V180" s="24">
        <f t="shared" si="33"/>
        <v>0.15817799999999999</v>
      </c>
      <c r="W180" s="77">
        <f t="shared" si="34"/>
        <v>1.2859999999999998</v>
      </c>
      <c r="X180" s="24">
        <f t="shared" si="29"/>
        <v>1.5368849999999998E-2</v>
      </c>
      <c r="Y180" s="16">
        <f t="shared" si="30"/>
        <v>1.6177248499999999</v>
      </c>
      <c r="Z180" s="18" t="s">
        <v>111</v>
      </c>
    </row>
    <row r="181" spans="1:26" ht="15" customHeight="1">
      <c r="A181" s="16">
        <v>200</v>
      </c>
      <c r="B181" s="16" t="s">
        <v>1170</v>
      </c>
      <c r="D181" s="16" t="s">
        <v>853</v>
      </c>
      <c r="F181" s="16" t="s">
        <v>812</v>
      </c>
      <c r="G181" s="17">
        <v>56.110599999999899</v>
      </c>
      <c r="H181" s="17">
        <v>10.420133333300001</v>
      </c>
      <c r="I181" s="16" t="s">
        <v>27</v>
      </c>
      <c r="J181" s="16" t="s">
        <v>55</v>
      </c>
      <c r="K181" s="16" t="s">
        <v>56</v>
      </c>
      <c r="L181" s="16" t="s">
        <v>818</v>
      </c>
      <c r="M181" s="16">
        <v>19.3</v>
      </c>
      <c r="N181" s="16">
        <v>0.115</v>
      </c>
      <c r="O181" s="16">
        <v>1.8786320054186794</v>
      </c>
      <c r="P181" s="46">
        <v>2.4</v>
      </c>
      <c r="Q181" s="16">
        <v>0.114</v>
      </c>
      <c r="R181" s="16">
        <v>0.12</v>
      </c>
      <c r="S181" s="24">
        <f t="shared" si="26"/>
        <v>8.1395999999999996E-2</v>
      </c>
      <c r="T181" s="24">
        <f t="shared" si="27"/>
        <v>8.1395999999999996E-2</v>
      </c>
      <c r="U181" s="24">
        <f t="shared" si="28"/>
        <v>6.5208000000000016E-2</v>
      </c>
      <c r="V181" s="24">
        <f t="shared" si="33"/>
        <v>0.14660400000000001</v>
      </c>
      <c r="W181" s="77">
        <f t="shared" si="34"/>
        <v>1.286</v>
      </c>
      <c r="X181" s="24">
        <f t="shared" si="29"/>
        <v>1.4244299999999998E-2</v>
      </c>
      <c r="Y181" s="16">
        <f t="shared" si="30"/>
        <v>1.5934523</v>
      </c>
      <c r="Z181" s="18" t="s">
        <v>58</v>
      </c>
    </row>
    <row r="182" spans="1:26" ht="15" customHeight="1">
      <c r="A182" s="16">
        <v>13</v>
      </c>
      <c r="B182" s="16" t="s">
        <v>1225</v>
      </c>
      <c r="F182" s="16" t="s">
        <v>812</v>
      </c>
      <c r="G182" s="17">
        <v>54.4991666666999</v>
      </c>
      <c r="H182" s="17">
        <v>10.0458333332999</v>
      </c>
      <c r="I182" s="16" t="s">
        <v>27</v>
      </c>
      <c r="J182" s="16" t="s">
        <v>55</v>
      </c>
      <c r="K182" s="16" t="s">
        <v>64</v>
      </c>
      <c r="L182" s="16" t="s">
        <v>813</v>
      </c>
      <c r="M182" s="16">
        <v>22</v>
      </c>
      <c r="N182" s="16">
        <v>0.6</v>
      </c>
      <c r="P182" s="46">
        <v>2.4</v>
      </c>
      <c r="Q182" s="16">
        <v>7.3499999999999996E-2</v>
      </c>
      <c r="R182" s="16">
        <v>7.6600000000000001E-2</v>
      </c>
      <c r="S182" s="24">
        <f t="shared" si="26"/>
        <v>5.2478999999999998E-2</v>
      </c>
      <c r="T182" s="24">
        <f t="shared" si="27"/>
        <v>5.2478999999999998E-2</v>
      </c>
      <c r="U182" s="24">
        <f t="shared" si="28"/>
        <v>4.2041999999999996E-2</v>
      </c>
      <c r="V182" s="24">
        <f t="shared" si="33"/>
        <v>9.4520999999999994E-2</v>
      </c>
      <c r="W182" s="77">
        <f t="shared" si="34"/>
        <v>1.286</v>
      </c>
      <c r="X182" s="24">
        <f t="shared" si="29"/>
        <v>9.1838249999999996E-3</v>
      </c>
      <c r="Y182" s="16">
        <f t="shared" si="30"/>
        <v>1.484225825</v>
      </c>
      <c r="Z182" s="18" t="s">
        <v>65</v>
      </c>
    </row>
    <row r="183" spans="1:26" ht="15" customHeight="1">
      <c r="A183" s="16">
        <v>292</v>
      </c>
      <c r="B183" s="16" t="s">
        <v>971</v>
      </c>
      <c r="C183" s="16" t="s">
        <v>945</v>
      </c>
      <c r="D183" s="16" t="s">
        <v>886</v>
      </c>
      <c r="E183" s="16" t="s">
        <v>887</v>
      </c>
      <c r="F183" s="16" t="s">
        <v>919</v>
      </c>
      <c r="G183" s="17">
        <v>53.453566666699899</v>
      </c>
      <c r="H183" s="17">
        <v>144.45098333300001</v>
      </c>
      <c r="I183" s="16" t="s">
        <v>31</v>
      </c>
      <c r="J183" s="16" t="s">
        <v>165</v>
      </c>
      <c r="K183" s="16" t="s">
        <v>166</v>
      </c>
      <c r="L183" s="16" t="s">
        <v>813</v>
      </c>
      <c r="M183" s="16">
        <v>647</v>
      </c>
      <c r="N183" s="16">
        <v>0.1</v>
      </c>
      <c r="O183" s="16">
        <v>0.93750000000000011</v>
      </c>
      <c r="P183" s="46">
        <v>2.5</v>
      </c>
      <c r="Q183" s="16">
        <v>0.52200000000000002</v>
      </c>
      <c r="S183" s="24">
        <f t="shared" si="26"/>
        <v>0.37270799999999998</v>
      </c>
      <c r="T183" s="24">
        <f t="shared" si="27"/>
        <v>0.37270799999999998</v>
      </c>
      <c r="U183" s="24">
        <f t="shared" si="28"/>
        <v>0.29858400000000007</v>
      </c>
      <c r="V183" s="24">
        <f t="shared" si="33"/>
        <v>0.671292</v>
      </c>
      <c r="W183" s="77">
        <f t="shared" si="34"/>
        <v>1.286</v>
      </c>
      <c r="X183" s="24">
        <f t="shared" si="29"/>
        <v>6.5223899999999987E-2</v>
      </c>
      <c r="Y183" s="16">
        <f t="shared" si="30"/>
        <v>2.6938078999999999</v>
      </c>
      <c r="Z183" s="18" t="s">
        <v>167</v>
      </c>
    </row>
    <row r="184" spans="1:26" ht="15" customHeight="1">
      <c r="A184" s="16">
        <v>491</v>
      </c>
      <c r="B184" s="16" t="s">
        <v>1137</v>
      </c>
      <c r="C184" s="16" t="s">
        <v>975</v>
      </c>
      <c r="D184" s="16" t="s">
        <v>952</v>
      </c>
      <c r="E184" s="16" t="s">
        <v>976</v>
      </c>
      <c r="F184" s="16" t="s">
        <v>954</v>
      </c>
      <c r="G184" s="17">
        <v>48.627249999999897</v>
      </c>
      <c r="H184" s="17">
        <v>-127.050483333</v>
      </c>
      <c r="I184" s="16" t="s">
        <v>31</v>
      </c>
      <c r="J184" s="16" t="s">
        <v>289</v>
      </c>
      <c r="K184" s="16" t="s">
        <v>290</v>
      </c>
      <c r="L184" s="16" t="s">
        <v>818</v>
      </c>
      <c r="M184" s="16">
        <v>1828</v>
      </c>
      <c r="P184" s="46">
        <v>2.5</v>
      </c>
      <c r="Q184" s="16">
        <v>0.13100000000000001</v>
      </c>
      <c r="R184" s="16">
        <v>7.4300000000000005E-2</v>
      </c>
      <c r="S184" s="24">
        <f t="shared" si="26"/>
        <v>9.3534000000000006E-2</v>
      </c>
      <c r="T184" s="24">
        <f t="shared" si="27"/>
        <v>9.3534000000000006E-2</v>
      </c>
      <c r="U184" s="24">
        <f t="shared" si="28"/>
        <v>7.4931999999999999E-2</v>
      </c>
      <c r="V184" s="24">
        <f t="shared" si="33"/>
        <v>0.168466</v>
      </c>
      <c r="W184" s="77">
        <f t="shared" si="34"/>
        <v>1.286</v>
      </c>
      <c r="X184" s="24">
        <f t="shared" si="29"/>
        <v>1.636845E-2</v>
      </c>
      <c r="Y184" s="16">
        <f t="shared" si="30"/>
        <v>1.6393004500000001</v>
      </c>
      <c r="Z184" s="18" t="s">
        <v>291</v>
      </c>
    </row>
    <row r="185" spans="1:26" ht="15" customHeight="1">
      <c r="A185" s="16">
        <v>198</v>
      </c>
      <c r="B185" s="16" t="s">
        <v>1154</v>
      </c>
      <c r="D185" s="16" t="s">
        <v>853</v>
      </c>
      <c r="F185" s="16" t="s">
        <v>812</v>
      </c>
      <c r="G185" s="17">
        <v>56.111183333299898</v>
      </c>
      <c r="H185" s="17">
        <v>10.41845</v>
      </c>
      <c r="I185" s="16" t="s">
        <v>27</v>
      </c>
      <c r="J185" s="16" t="s">
        <v>55</v>
      </c>
      <c r="K185" s="16" t="s">
        <v>56</v>
      </c>
      <c r="L185" s="16" t="s">
        <v>818</v>
      </c>
      <c r="M185" s="16">
        <v>19.100000000000001</v>
      </c>
      <c r="N185" s="16">
        <v>0.10199999999999999</v>
      </c>
      <c r="O185" s="16">
        <v>1.5900515603237673</v>
      </c>
      <c r="P185" s="46">
        <v>2.5</v>
      </c>
      <c r="Q185" s="16">
        <v>0.12</v>
      </c>
      <c r="R185" s="16">
        <v>0.113</v>
      </c>
      <c r="S185" s="24">
        <f t="shared" si="26"/>
        <v>8.5679999999999992E-2</v>
      </c>
      <c r="T185" s="24">
        <f t="shared" si="27"/>
        <v>8.5679999999999992E-2</v>
      </c>
      <c r="U185" s="24">
        <f t="shared" si="28"/>
        <v>6.8640000000000007E-2</v>
      </c>
      <c r="V185" s="24">
        <f t="shared" si="33"/>
        <v>0.15432000000000001</v>
      </c>
      <c r="W185" s="77">
        <f t="shared" si="34"/>
        <v>1.2860000000000003</v>
      </c>
      <c r="X185" s="24">
        <f t="shared" si="29"/>
        <v>1.4993999999999997E-2</v>
      </c>
      <c r="Y185" s="16">
        <f t="shared" si="30"/>
        <v>1.6096340000000002</v>
      </c>
      <c r="Z185" s="18" t="s">
        <v>58</v>
      </c>
    </row>
    <row r="186" spans="1:26" ht="15" customHeight="1">
      <c r="A186" s="16">
        <v>312</v>
      </c>
      <c r="B186" s="16" t="s">
        <v>1116</v>
      </c>
      <c r="C186" s="16" t="s">
        <v>1117</v>
      </c>
      <c r="D186" s="16" t="s">
        <v>1118</v>
      </c>
      <c r="F186" s="16" t="s">
        <v>812</v>
      </c>
      <c r="G186" s="17">
        <v>54.442</v>
      </c>
      <c r="H186" s="17">
        <v>144.06816666700001</v>
      </c>
      <c r="I186" s="16" t="s">
        <v>31</v>
      </c>
      <c r="J186" s="16" t="s">
        <v>165</v>
      </c>
      <c r="K186" s="16" t="s">
        <v>166</v>
      </c>
      <c r="L186" s="16" t="s">
        <v>813</v>
      </c>
      <c r="M186" s="16">
        <v>685</v>
      </c>
      <c r="N186" s="16">
        <v>0.09</v>
      </c>
      <c r="O186" s="16">
        <v>0.67307032980000003</v>
      </c>
      <c r="P186" s="46">
        <v>2.6</v>
      </c>
      <c r="Q186" s="16">
        <v>0.14899999999999999</v>
      </c>
      <c r="R186" s="16">
        <v>0.13200000000000001</v>
      </c>
      <c r="S186" s="24">
        <f t="shared" si="26"/>
        <v>0.10638599999999999</v>
      </c>
      <c r="T186" s="24">
        <f t="shared" si="27"/>
        <v>0.10638599999999999</v>
      </c>
      <c r="U186" s="24">
        <f t="shared" si="28"/>
        <v>8.5227999999999998E-2</v>
      </c>
      <c r="V186" s="24">
        <f t="shared" si="33"/>
        <v>0.19161400000000001</v>
      </c>
      <c r="W186" s="77">
        <f t="shared" si="34"/>
        <v>1.286</v>
      </c>
      <c r="X186" s="24">
        <f t="shared" si="29"/>
        <v>1.8617549999999997E-2</v>
      </c>
      <c r="Y186" s="16">
        <f t="shared" si="30"/>
        <v>1.68784555</v>
      </c>
      <c r="Z186" s="18" t="s">
        <v>224</v>
      </c>
    </row>
    <row r="187" spans="1:26" ht="15" customHeight="1">
      <c r="A187" s="16">
        <v>171</v>
      </c>
      <c r="B187" s="16" t="s">
        <v>1130</v>
      </c>
      <c r="D187" s="16" t="s">
        <v>1124</v>
      </c>
      <c r="F187" s="16" t="s">
        <v>832</v>
      </c>
      <c r="G187" s="17">
        <v>32.921500000000002</v>
      </c>
      <c r="H187" s="17">
        <v>34.9023333333</v>
      </c>
      <c r="I187" s="16" t="s">
        <v>27</v>
      </c>
      <c r="J187" s="16" t="s">
        <v>38</v>
      </c>
      <c r="K187" s="16" t="s">
        <v>97</v>
      </c>
      <c r="L187" s="16" t="s">
        <v>813</v>
      </c>
      <c r="M187" s="16">
        <v>81</v>
      </c>
      <c r="N187" s="16">
        <v>7.0000000000000007E-2</v>
      </c>
      <c r="O187" s="16">
        <v>0.72916666666666674</v>
      </c>
      <c r="P187" s="46">
        <v>2.6</v>
      </c>
      <c r="Q187" s="16">
        <v>0.13900000000000001</v>
      </c>
      <c r="S187" s="24">
        <f t="shared" si="26"/>
        <v>9.9246000000000001E-2</v>
      </c>
      <c r="T187" s="24">
        <f t="shared" si="27"/>
        <v>9.9246000000000001E-2</v>
      </c>
      <c r="U187" s="24">
        <f t="shared" si="28"/>
        <v>7.9508000000000023E-2</v>
      </c>
      <c r="V187" s="24">
        <f t="shared" si="33"/>
        <v>0.17875400000000002</v>
      </c>
      <c r="W187" s="77">
        <f t="shared" si="34"/>
        <v>1.286</v>
      </c>
      <c r="X187" s="24">
        <f t="shared" si="29"/>
        <v>1.7368049999999999E-2</v>
      </c>
      <c r="Y187" s="16">
        <f t="shared" si="30"/>
        <v>1.6608760500000002</v>
      </c>
      <c r="Z187" s="18" t="s">
        <v>84</v>
      </c>
    </row>
    <row r="188" spans="1:26" ht="15" customHeight="1">
      <c r="A188" s="16">
        <v>180</v>
      </c>
      <c r="B188" s="16" t="s">
        <v>979</v>
      </c>
      <c r="C188" s="16" t="s">
        <v>980</v>
      </c>
      <c r="D188" s="16" t="s">
        <v>821</v>
      </c>
      <c r="F188" s="16" t="s">
        <v>812</v>
      </c>
      <c r="G188" s="17">
        <v>-4.8099999999999996</v>
      </c>
      <c r="H188" s="17">
        <v>9.9083333333300008</v>
      </c>
      <c r="I188" s="16" t="s">
        <v>68</v>
      </c>
      <c r="J188" s="16" t="s">
        <v>402</v>
      </c>
      <c r="K188" s="16" t="s">
        <v>375</v>
      </c>
      <c r="L188" s="16" t="s">
        <v>818</v>
      </c>
      <c r="M188" s="16">
        <v>3100</v>
      </c>
      <c r="N188" s="16">
        <v>0.01</v>
      </c>
      <c r="O188" s="16">
        <v>0.11083333333333333</v>
      </c>
      <c r="P188" s="46">
        <v>2.7</v>
      </c>
      <c r="Q188" s="16">
        <v>0.49299999999999999</v>
      </c>
      <c r="R188" s="16">
        <v>0.48199999999999998</v>
      </c>
      <c r="S188" s="24">
        <f t="shared" si="26"/>
        <v>0.35200199999999998</v>
      </c>
      <c r="T188" s="24">
        <f t="shared" si="27"/>
        <v>0.35200199999999998</v>
      </c>
      <c r="U188" s="24">
        <f t="shared" si="28"/>
        <v>0.28199600000000002</v>
      </c>
      <c r="V188" s="24">
        <f t="shared" si="33"/>
        <v>0.63399800000000006</v>
      </c>
      <c r="W188" s="77">
        <f t="shared" si="34"/>
        <v>1.286</v>
      </c>
      <c r="X188" s="24">
        <f t="shared" si="29"/>
        <v>6.1600349999999991E-2</v>
      </c>
      <c r="Y188" s="16">
        <f t="shared" si="30"/>
        <v>2.6155963500000001</v>
      </c>
      <c r="Z188" s="18" t="s">
        <v>620</v>
      </c>
    </row>
    <row r="189" spans="1:26" ht="15" customHeight="1">
      <c r="A189" s="16">
        <v>239</v>
      </c>
      <c r="B189" s="16">
        <v>1</v>
      </c>
      <c r="D189" s="16" t="s">
        <v>895</v>
      </c>
      <c r="F189" s="16" t="s">
        <v>832</v>
      </c>
      <c r="G189" s="17">
        <v>27.946888888899899</v>
      </c>
      <c r="H189" s="17">
        <v>-89.289333333299894</v>
      </c>
      <c r="I189" s="16" t="s">
        <v>27</v>
      </c>
      <c r="J189" s="16" t="s">
        <v>268</v>
      </c>
      <c r="K189" s="16" t="s">
        <v>369</v>
      </c>
      <c r="L189" s="16" t="s">
        <v>834</v>
      </c>
      <c r="M189" s="16">
        <v>1292</v>
      </c>
      <c r="P189" s="46">
        <v>2.7</v>
      </c>
      <c r="Q189" s="16">
        <v>0.39700000000000002</v>
      </c>
      <c r="S189" s="24">
        <f t="shared" si="26"/>
        <v>0.28345799999999999</v>
      </c>
      <c r="T189" s="24">
        <f t="shared" si="27"/>
        <v>0.28345799999999999</v>
      </c>
      <c r="U189" s="24">
        <f t="shared" si="28"/>
        <v>0.22708400000000006</v>
      </c>
      <c r="V189" s="24">
        <f t="shared" si="33"/>
        <v>0.51054200000000005</v>
      </c>
      <c r="W189" s="77">
        <f t="shared" si="34"/>
        <v>1.286</v>
      </c>
      <c r="X189" s="24">
        <f t="shared" si="29"/>
        <v>4.9605149999999994E-2</v>
      </c>
      <c r="Y189" s="16">
        <f t="shared" si="30"/>
        <v>2.3566891500000002</v>
      </c>
      <c r="Z189" s="18" t="s">
        <v>370</v>
      </c>
    </row>
    <row r="190" spans="1:26" ht="15" customHeight="1">
      <c r="A190" s="16">
        <v>295</v>
      </c>
      <c r="B190" s="16" t="s">
        <v>1014</v>
      </c>
      <c r="C190" s="16" t="s">
        <v>885</v>
      </c>
      <c r="D190" s="16" t="s">
        <v>886</v>
      </c>
      <c r="E190" s="16" t="s">
        <v>887</v>
      </c>
      <c r="F190" s="16" t="s">
        <v>919</v>
      </c>
      <c r="G190" s="17">
        <v>53.3428333333</v>
      </c>
      <c r="H190" s="17">
        <v>144.48448333299899</v>
      </c>
      <c r="I190" s="16" t="s">
        <v>31</v>
      </c>
      <c r="J190" s="16" t="s">
        <v>165</v>
      </c>
      <c r="K190" s="16" t="s">
        <v>166</v>
      </c>
      <c r="L190" s="16" t="s">
        <v>813</v>
      </c>
      <c r="M190" s="16">
        <v>690</v>
      </c>
      <c r="N190" s="16">
        <v>0.1</v>
      </c>
      <c r="O190" s="16">
        <v>0.93750000000000011</v>
      </c>
      <c r="P190" s="46">
        <v>2.7</v>
      </c>
      <c r="Q190" s="16">
        <v>0.38600000000000001</v>
      </c>
      <c r="S190" s="24">
        <f t="shared" si="26"/>
        <v>0.27560400000000002</v>
      </c>
      <c r="T190" s="24">
        <f t="shared" si="27"/>
        <v>0.27560400000000002</v>
      </c>
      <c r="U190" s="24">
        <f t="shared" si="28"/>
        <v>0.22079199999999999</v>
      </c>
      <c r="V190" s="24">
        <f t="shared" si="33"/>
        <v>0.496396</v>
      </c>
      <c r="W190" s="77">
        <f t="shared" si="34"/>
        <v>1.286</v>
      </c>
      <c r="X190" s="24">
        <f t="shared" si="29"/>
        <v>4.8230700000000001E-2</v>
      </c>
      <c r="Y190" s="16">
        <f t="shared" si="30"/>
        <v>2.3270227000000001</v>
      </c>
      <c r="Z190" s="18" t="s">
        <v>167</v>
      </c>
    </row>
    <row r="191" spans="1:26" ht="15" customHeight="1">
      <c r="A191" s="16">
        <v>190</v>
      </c>
      <c r="B191" s="16" t="s">
        <v>1094</v>
      </c>
      <c r="C191" s="16" t="s">
        <v>1055</v>
      </c>
      <c r="D191" s="16" t="s">
        <v>1056</v>
      </c>
      <c r="F191" s="16" t="s">
        <v>832</v>
      </c>
      <c r="G191" s="17">
        <v>48.666910000000001</v>
      </c>
      <c r="H191" s="17">
        <v>-126.850648333</v>
      </c>
      <c r="I191" s="16" t="s">
        <v>31</v>
      </c>
      <c r="J191" s="16" t="s">
        <v>289</v>
      </c>
      <c r="K191" s="16" t="s">
        <v>362</v>
      </c>
      <c r="L191" s="16" t="s">
        <v>813</v>
      </c>
      <c r="M191" s="16">
        <v>1282</v>
      </c>
      <c r="N191" s="16">
        <v>0.16600000000000001</v>
      </c>
      <c r="O191" s="16">
        <v>0.3735</v>
      </c>
      <c r="P191" s="46">
        <v>2.7</v>
      </c>
      <c r="Q191" s="16">
        <v>0.17799999999999999</v>
      </c>
      <c r="R191" s="16">
        <v>0.157</v>
      </c>
      <c r="S191" s="24">
        <f t="shared" si="26"/>
        <v>0.12709199999999998</v>
      </c>
      <c r="T191" s="24">
        <f t="shared" si="27"/>
        <v>0.12709199999999998</v>
      </c>
      <c r="U191" s="24">
        <f t="shared" si="28"/>
        <v>0.10181600000000002</v>
      </c>
      <c r="V191" s="24">
        <f t="shared" si="33"/>
        <v>0.228908</v>
      </c>
      <c r="W191" s="77">
        <f t="shared" si="34"/>
        <v>1.286</v>
      </c>
      <c r="X191" s="24">
        <f t="shared" si="29"/>
        <v>2.2241099999999996E-2</v>
      </c>
      <c r="Y191" s="16">
        <f t="shared" si="30"/>
        <v>1.7660571</v>
      </c>
      <c r="Z191" s="18" t="s">
        <v>58</v>
      </c>
    </row>
    <row r="192" spans="1:26">
      <c r="A192" s="16">
        <v>177</v>
      </c>
      <c r="B192" s="16" t="s">
        <v>1142</v>
      </c>
      <c r="C192" s="16" t="s">
        <v>1143</v>
      </c>
      <c r="D192" s="16" t="s">
        <v>1144</v>
      </c>
      <c r="F192" s="16" t="s">
        <v>812</v>
      </c>
      <c r="G192" s="17">
        <v>-54.265300000000003</v>
      </c>
      <c r="H192" s="17">
        <v>-35.437199999999898</v>
      </c>
      <c r="I192" s="16" t="s">
        <v>135</v>
      </c>
      <c r="J192" s="16" t="s">
        <v>136</v>
      </c>
      <c r="K192" s="16" t="s">
        <v>137</v>
      </c>
      <c r="L192" s="16" t="s">
        <v>818</v>
      </c>
      <c r="M192" s="16">
        <v>275</v>
      </c>
      <c r="P192" s="46">
        <v>2.7</v>
      </c>
      <c r="Q192" s="16">
        <v>0.125</v>
      </c>
      <c r="R192" s="16">
        <v>9.74E-2</v>
      </c>
      <c r="S192" s="24">
        <f t="shared" si="26"/>
        <v>8.9249999999999996E-2</v>
      </c>
      <c r="T192" s="24">
        <f t="shared" si="27"/>
        <v>8.9249999999999996E-2</v>
      </c>
      <c r="U192" s="24">
        <f t="shared" si="28"/>
        <v>7.1500000000000008E-2</v>
      </c>
      <c r="V192" s="24">
        <f t="shared" si="33"/>
        <v>0.16075</v>
      </c>
      <c r="W192" s="77">
        <f t="shared" si="34"/>
        <v>1.286</v>
      </c>
      <c r="X192" s="24">
        <f t="shared" si="29"/>
        <v>1.5618749999999999E-2</v>
      </c>
      <c r="Y192" s="16">
        <f t="shared" si="30"/>
        <v>1.6231187499999999</v>
      </c>
      <c r="Z192" s="18" t="s">
        <v>138</v>
      </c>
    </row>
    <row r="193" spans="1:26">
      <c r="A193" s="16">
        <v>231</v>
      </c>
      <c r="B193" s="16" t="s">
        <v>1146</v>
      </c>
      <c r="C193" s="16" t="s">
        <v>1051</v>
      </c>
      <c r="D193" s="16" t="s">
        <v>984</v>
      </c>
      <c r="F193" s="16" t="s">
        <v>832</v>
      </c>
      <c r="G193" s="17">
        <v>37.4110599999999</v>
      </c>
      <c r="H193" s="17">
        <v>138.011956666999</v>
      </c>
      <c r="I193" s="16" t="s">
        <v>31</v>
      </c>
      <c r="J193" s="16" t="s">
        <v>272</v>
      </c>
      <c r="K193" s="16" t="s">
        <v>273</v>
      </c>
      <c r="L193" s="16" t="s">
        <v>834</v>
      </c>
      <c r="M193" s="16">
        <v>907</v>
      </c>
      <c r="N193" s="16">
        <v>0.2</v>
      </c>
      <c r="O193" s="16">
        <v>1.2500000000000002</v>
      </c>
      <c r="P193" s="46">
        <v>2.8</v>
      </c>
      <c r="Q193" s="16">
        <v>0.124</v>
      </c>
      <c r="S193" s="24">
        <f t="shared" si="26"/>
        <v>8.853599999999999E-2</v>
      </c>
      <c r="T193" s="24">
        <f t="shared" si="27"/>
        <v>8.853599999999999E-2</v>
      </c>
      <c r="U193" s="24">
        <f t="shared" si="28"/>
        <v>7.0928000000000019E-2</v>
      </c>
      <c r="V193" s="24">
        <f t="shared" si="33"/>
        <v>0.15946399999999999</v>
      </c>
      <c r="W193" s="77">
        <f t="shared" si="34"/>
        <v>1.286</v>
      </c>
      <c r="X193" s="24">
        <f t="shared" si="29"/>
        <v>1.5493799999999997E-2</v>
      </c>
      <c r="Y193" s="16">
        <f t="shared" si="30"/>
        <v>1.6204218000000001</v>
      </c>
      <c r="Z193" s="18" t="s">
        <v>274</v>
      </c>
    </row>
    <row r="194" spans="1:26">
      <c r="A194" s="16">
        <v>236</v>
      </c>
      <c r="B194" s="16" t="s">
        <v>1186</v>
      </c>
      <c r="F194" s="16" t="s">
        <v>1175</v>
      </c>
      <c r="G194" s="17">
        <v>53.7370833332999</v>
      </c>
      <c r="H194" s="17">
        <v>7.6983166666700003</v>
      </c>
      <c r="I194" s="16" t="s">
        <v>27</v>
      </c>
      <c r="J194" s="16" t="s">
        <v>28</v>
      </c>
      <c r="K194" s="16" t="s">
        <v>29</v>
      </c>
      <c r="L194" s="16" t="s">
        <v>813</v>
      </c>
      <c r="M194" s="16">
        <v>0.1</v>
      </c>
      <c r="P194" s="46">
        <v>2.8</v>
      </c>
      <c r="Q194" s="16">
        <v>0.104</v>
      </c>
      <c r="S194" s="24">
        <f t="shared" ref="S194:S257" si="35">0.714*Q194</f>
        <v>7.4255999999999989E-2</v>
      </c>
      <c r="T194" s="24">
        <f t="shared" ref="T194:T257" si="36">S194</f>
        <v>7.4255999999999989E-2</v>
      </c>
      <c r="U194" s="24">
        <f t="shared" ref="U194:U257" si="37" xml:space="preserve"> (Q194-S194)*2</f>
        <v>5.9488000000000013E-2</v>
      </c>
      <c r="V194" s="24">
        <f t="shared" si="33"/>
        <v>0.133744</v>
      </c>
      <c r="W194" s="77">
        <f t="shared" si="34"/>
        <v>1.286</v>
      </c>
      <c r="X194" s="24">
        <f t="shared" ref="X194:X257" si="38">0.175*S194</f>
        <v>1.2994799999999997E-2</v>
      </c>
      <c r="Y194" s="16">
        <f t="shared" ref="Y194:Y257" si="39">SUM(T194:X194)</f>
        <v>1.5664828</v>
      </c>
      <c r="Z194" s="18" t="s">
        <v>30</v>
      </c>
    </row>
    <row r="195" spans="1:26">
      <c r="A195" s="16">
        <v>316</v>
      </c>
      <c r="B195" s="16" t="s">
        <v>1245</v>
      </c>
      <c r="C195" s="16" t="s">
        <v>947</v>
      </c>
      <c r="D195" s="16" t="s">
        <v>948</v>
      </c>
      <c r="F195" s="16" t="s">
        <v>812</v>
      </c>
      <c r="G195" s="17">
        <v>78.598666666699899</v>
      </c>
      <c r="H195" s="17">
        <v>9.4438333333299997</v>
      </c>
      <c r="I195" s="16" t="s">
        <v>27</v>
      </c>
      <c r="K195" s="16" t="s">
        <v>160</v>
      </c>
      <c r="L195" s="16" t="s">
        <v>813</v>
      </c>
      <c r="M195" s="16">
        <v>374</v>
      </c>
      <c r="N195" s="16">
        <v>0.03</v>
      </c>
      <c r="O195" s="16">
        <v>0.24171874999999995</v>
      </c>
      <c r="P195" s="46">
        <v>2.8</v>
      </c>
      <c r="Q195" s="16">
        <v>6.2300000000000001E-2</v>
      </c>
      <c r="R195" s="16">
        <v>0.14299999999999999</v>
      </c>
      <c r="S195" s="24">
        <f t="shared" si="35"/>
        <v>4.44822E-2</v>
      </c>
      <c r="T195" s="24">
        <f t="shared" si="36"/>
        <v>4.44822E-2</v>
      </c>
      <c r="U195" s="24">
        <f t="shared" si="37"/>
        <v>3.5635600000000003E-2</v>
      </c>
      <c r="V195" s="24">
        <f t="shared" si="33"/>
        <v>8.0117800000000003E-2</v>
      </c>
      <c r="W195" s="77">
        <f t="shared" si="34"/>
        <v>1.286</v>
      </c>
      <c r="X195" s="24">
        <f t="shared" si="38"/>
        <v>7.7843849999999996E-3</v>
      </c>
      <c r="Y195" s="16">
        <f t="shared" si="39"/>
        <v>1.454019985</v>
      </c>
      <c r="Z195" s="18" t="s">
        <v>161</v>
      </c>
    </row>
    <row r="196" spans="1:26">
      <c r="A196" s="16">
        <v>31</v>
      </c>
      <c r="B196" s="16" t="s">
        <v>1258</v>
      </c>
      <c r="C196" s="16" t="s">
        <v>1259</v>
      </c>
      <c r="D196" s="16" t="s">
        <v>1260</v>
      </c>
      <c r="F196" s="16" t="s">
        <v>812</v>
      </c>
      <c r="G196" s="17">
        <v>77.049999999999898</v>
      </c>
      <c r="H196" s="17">
        <v>79.733333333299896</v>
      </c>
      <c r="I196" s="16" t="s">
        <v>76</v>
      </c>
      <c r="J196" s="16" t="s">
        <v>77</v>
      </c>
      <c r="L196" s="16" t="s">
        <v>1008</v>
      </c>
      <c r="M196" s="16">
        <v>34</v>
      </c>
      <c r="N196" s="16">
        <v>4.4999999999999998E-2</v>
      </c>
      <c r="P196" s="46">
        <v>2.8</v>
      </c>
      <c r="Q196" s="16">
        <v>5.8400000000000001E-2</v>
      </c>
      <c r="S196" s="24">
        <f t="shared" si="35"/>
        <v>4.1697600000000001E-2</v>
      </c>
      <c r="T196" s="24">
        <f t="shared" si="36"/>
        <v>4.1697600000000001E-2</v>
      </c>
      <c r="U196" s="24">
        <f t="shared" si="37"/>
        <v>3.3404799999999998E-2</v>
      </c>
      <c r="V196" s="24">
        <f t="shared" ref="V196:V227" si="40">SUM(T196:U196)</f>
        <v>7.51024E-2</v>
      </c>
      <c r="W196" s="77">
        <f t="shared" ref="W196:W227" si="41">V196/Q196</f>
        <v>1.286</v>
      </c>
      <c r="X196" s="24">
        <f t="shared" si="38"/>
        <v>7.2970800000000001E-3</v>
      </c>
      <c r="Y196" s="16">
        <f t="shared" si="39"/>
        <v>1.4435018800000001</v>
      </c>
      <c r="Z196" s="18" t="s">
        <v>78</v>
      </c>
    </row>
    <row r="197" spans="1:26">
      <c r="A197" s="16">
        <v>197</v>
      </c>
      <c r="B197" s="16" t="s">
        <v>1187</v>
      </c>
      <c r="D197" s="16" t="s">
        <v>853</v>
      </c>
      <c r="F197" s="16" t="s">
        <v>812</v>
      </c>
      <c r="G197" s="17">
        <v>56.1113</v>
      </c>
      <c r="H197" s="17">
        <v>10.4177666667</v>
      </c>
      <c r="I197" s="16" t="s">
        <v>27</v>
      </c>
      <c r="J197" s="16" t="s">
        <v>55</v>
      </c>
      <c r="K197" s="16" t="s">
        <v>56</v>
      </c>
      <c r="L197" s="16" t="s">
        <v>818</v>
      </c>
      <c r="M197" s="16">
        <v>19</v>
      </c>
      <c r="N197" s="16">
        <v>9.6000000000000002E-2</v>
      </c>
      <c r="O197" s="16">
        <v>1.5191384884992956</v>
      </c>
      <c r="P197" s="46">
        <v>2.9</v>
      </c>
      <c r="Q197" s="16">
        <v>0.10299999999999999</v>
      </c>
      <c r="R197" s="16">
        <v>8.5500000000000007E-2</v>
      </c>
      <c r="S197" s="24">
        <f t="shared" si="35"/>
        <v>7.3541999999999996E-2</v>
      </c>
      <c r="T197" s="24">
        <f t="shared" si="36"/>
        <v>7.3541999999999996E-2</v>
      </c>
      <c r="U197" s="24">
        <f t="shared" si="37"/>
        <v>5.8915999999999996E-2</v>
      </c>
      <c r="V197" s="24">
        <f t="shared" si="40"/>
        <v>0.13245799999999999</v>
      </c>
      <c r="W197" s="77">
        <f t="shared" si="41"/>
        <v>1.286</v>
      </c>
      <c r="X197" s="24">
        <f t="shared" si="38"/>
        <v>1.2869849999999999E-2</v>
      </c>
      <c r="Y197" s="16">
        <f t="shared" si="39"/>
        <v>1.5637858499999999</v>
      </c>
      <c r="Z197" s="18" t="s">
        <v>58</v>
      </c>
    </row>
    <row r="198" spans="1:26">
      <c r="A198" s="16">
        <v>254</v>
      </c>
      <c r="B198" s="16" t="s">
        <v>970</v>
      </c>
      <c r="D198" s="16" t="s">
        <v>821</v>
      </c>
      <c r="F198" s="16" t="s">
        <v>812</v>
      </c>
      <c r="G198" s="17">
        <v>8.9309999999999903</v>
      </c>
      <c r="H198" s="17">
        <v>-84.310333333299894</v>
      </c>
      <c r="I198" s="16" t="s">
        <v>31</v>
      </c>
      <c r="J198" s="16" t="s">
        <v>264</v>
      </c>
      <c r="K198" s="16" t="s">
        <v>297</v>
      </c>
      <c r="L198" s="16" t="s">
        <v>818</v>
      </c>
      <c r="M198" s="16">
        <v>998</v>
      </c>
      <c r="P198" s="46">
        <v>3.2</v>
      </c>
      <c r="Q198" s="16">
        <v>0.52200000000000002</v>
      </c>
      <c r="S198" s="24">
        <f t="shared" si="35"/>
        <v>0.37270799999999998</v>
      </c>
      <c r="T198" s="24">
        <f t="shared" si="36"/>
        <v>0.37270799999999998</v>
      </c>
      <c r="U198" s="24">
        <f t="shared" si="37"/>
        <v>0.29858400000000007</v>
      </c>
      <c r="V198" s="24">
        <f t="shared" si="40"/>
        <v>0.671292</v>
      </c>
      <c r="W198" s="77">
        <f t="shared" si="41"/>
        <v>1.286</v>
      </c>
      <c r="X198" s="24">
        <f t="shared" si="38"/>
        <v>6.5223899999999987E-2</v>
      </c>
      <c r="Y198" s="16">
        <f t="shared" si="39"/>
        <v>2.6938078999999999</v>
      </c>
      <c r="Z198" s="18" t="s">
        <v>298</v>
      </c>
    </row>
    <row r="199" spans="1:26">
      <c r="A199" s="16">
        <v>296</v>
      </c>
      <c r="B199" s="16" t="s">
        <v>994</v>
      </c>
      <c r="C199" s="16" t="s">
        <v>885</v>
      </c>
      <c r="D199" s="16" t="s">
        <v>886</v>
      </c>
      <c r="E199" s="16" t="s">
        <v>887</v>
      </c>
      <c r="F199" s="16" t="s">
        <v>812</v>
      </c>
      <c r="G199" s="17">
        <v>53.373933333300002</v>
      </c>
      <c r="H199" s="17">
        <v>144.536616667</v>
      </c>
      <c r="I199" s="16" t="s">
        <v>31</v>
      </c>
      <c r="J199" s="16" t="s">
        <v>165</v>
      </c>
      <c r="K199" s="16" t="s">
        <v>166</v>
      </c>
      <c r="L199" s="16" t="s">
        <v>813</v>
      </c>
      <c r="M199" s="16">
        <v>785</v>
      </c>
      <c r="N199" s="16">
        <v>0.1</v>
      </c>
      <c r="O199" s="16">
        <v>0.93750000000000011</v>
      </c>
      <c r="P199" s="46">
        <v>3.2</v>
      </c>
      <c r="Q199" s="16">
        <v>0.45600000000000002</v>
      </c>
      <c r="S199" s="24">
        <f t="shared" si="35"/>
        <v>0.32558399999999998</v>
      </c>
      <c r="T199" s="24">
        <f t="shared" si="36"/>
        <v>0.32558399999999998</v>
      </c>
      <c r="U199" s="24">
        <f t="shared" si="37"/>
        <v>0.26083200000000006</v>
      </c>
      <c r="V199" s="24">
        <f t="shared" si="40"/>
        <v>0.58641600000000005</v>
      </c>
      <c r="W199" s="77">
        <f t="shared" si="41"/>
        <v>1.286</v>
      </c>
      <c r="X199" s="24">
        <f t="shared" si="38"/>
        <v>5.6977199999999992E-2</v>
      </c>
      <c r="Y199" s="16">
        <f t="shared" si="39"/>
        <v>2.5158092000000001</v>
      </c>
      <c r="Z199" s="18" t="s">
        <v>167</v>
      </c>
    </row>
    <row r="200" spans="1:26">
      <c r="A200" s="16">
        <v>145</v>
      </c>
      <c r="B200" s="16" t="s">
        <v>1030</v>
      </c>
      <c r="D200" s="16" t="s">
        <v>1012</v>
      </c>
      <c r="F200" s="16" t="s">
        <v>812</v>
      </c>
      <c r="G200" s="17">
        <v>40.454166666699898</v>
      </c>
      <c r="H200" s="17">
        <v>28.320833333300001</v>
      </c>
      <c r="I200" s="16" t="s">
        <v>27</v>
      </c>
      <c r="J200" s="16" t="s">
        <v>87</v>
      </c>
      <c r="K200" s="16" t="s">
        <v>88</v>
      </c>
      <c r="L200" s="16" t="s">
        <v>834</v>
      </c>
      <c r="M200" s="16">
        <v>53</v>
      </c>
      <c r="N200" s="16">
        <v>4.4999999999999998E-2</v>
      </c>
      <c r="O200" s="16">
        <v>0.30892427884615381</v>
      </c>
      <c r="P200" s="46">
        <v>3.2</v>
      </c>
      <c r="Q200" s="16">
        <v>0.33200000000000002</v>
      </c>
      <c r="S200" s="24">
        <f t="shared" si="35"/>
        <v>0.23704800000000001</v>
      </c>
      <c r="T200" s="24">
        <f t="shared" si="36"/>
        <v>0.23704800000000001</v>
      </c>
      <c r="U200" s="24">
        <f t="shared" si="37"/>
        <v>0.18990400000000002</v>
      </c>
      <c r="V200" s="24">
        <f t="shared" si="40"/>
        <v>0.426952</v>
      </c>
      <c r="W200" s="77">
        <f t="shared" si="41"/>
        <v>1.286</v>
      </c>
      <c r="X200" s="24">
        <f t="shared" si="38"/>
        <v>4.1483399999999997E-2</v>
      </c>
      <c r="Y200" s="16">
        <f t="shared" si="39"/>
        <v>2.1813874000000002</v>
      </c>
      <c r="Z200" s="18" t="s">
        <v>89</v>
      </c>
    </row>
    <row r="201" spans="1:26">
      <c r="A201" s="16">
        <v>534</v>
      </c>
      <c r="B201" s="16">
        <v>1174</v>
      </c>
      <c r="C201" s="16" t="s">
        <v>1038</v>
      </c>
      <c r="D201" s="16" t="s">
        <v>952</v>
      </c>
      <c r="E201" s="16" t="s">
        <v>1039</v>
      </c>
      <c r="F201" s="16" t="s">
        <v>954</v>
      </c>
      <c r="G201" s="17">
        <v>32.342333333299898</v>
      </c>
      <c r="H201" s="17">
        <v>134.95644999999899</v>
      </c>
      <c r="I201" s="16" t="s">
        <v>31</v>
      </c>
      <c r="J201" s="16" t="s">
        <v>340</v>
      </c>
      <c r="K201" s="16" t="s">
        <v>436</v>
      </c>
      <c r="L201" s="16" t="s">
        <v>818</v>
      </c>
      <c r="M201" s="16">
        <v>4751</v>
      </c>
      <c r="N201" s="16">
        <v>5.6000000000000001E-2</v>
      </c>
      <c r="O201" s="16">
        <v>0.33228999999999992</v>
      </c>
      <c r="P201" s="46">
        <v>3.2</v>
      </c>
      <c r="Q201" s="16">
        <v>0.29099999999999998</v>
      </c>
      <c r="S201" s="24">
        <f t="shared" si="35"/>
        <v>0.20777399999999999</v>
      </c>
      <c r="T201" s="24">
        <f t="shared" si="36"/>
        <v>0.20777399999999999</v>
      </c>
      <c r="U201" s="24">
        <f t="shared" si="37"/>
        <v>0.16645199999999999</v>
      </c>
      <c r="V201" s="24">
        <f t="shared" si="40"/>
        <v>0.37422599999999995</v>
      </c>
      <c r="W201" s="77">
        <f t="shared" si="41"/>
        <v>1.2859999999999998</v>
      </c>
      <c r="X201" s="24">
        <f t="shared" si="38"/>
        <v>3.6360449999999996E-2</v>
      </c>
      <c r="Y201" s="16">
        <f t="shared" si="39"/>
        <v>2.07081245</v>
      </c>
      <c r="Z201" s="18" t="s">
        <v>764</v>
      </c>
    </row>
    <row r="202" spans="1:26" ht="15" customHeight="1">
      <c r="A202" s="16">
        <v>210</v>
      </c>
      <c r="B202" s="16" t="s">
        <v>1090</v>
      </c>
      <c r="C202" s="16" t="s">
        <v>923</v>
      </c>
      <c r="D202" s="16" t="s">
        <v>924</v>
      </c>
      <c r="F202" s="16" t="s">
        <v>812</v>
      </c>
      <c r="G202" s="17">
        <v>78.894999999999897</v>
      </c>
      <c r="H202" s="17">
        <v>7.4333333333300002</v>
      </c>
      <c r="I202" s="16" t="s">
        <v>27</v>
      </c>
      <c r="J202" s="16" t="s">
        <v>45</v>
      </c>
      <c r="K202" s="16" t="s">
        <v>348</v>
      </c>
      <c r="L202" s="16" t="s">
        <v>813</v>
      </c>
      <c r="M202" s="16">
        <v>1157</v>
      </c>
      <c r="N202" s="16">
        <v>0.12</v>
      </c>
      <c r="O202" s="16">
        <v>0.47999999999999993</v>
      </c>
      <c r="P202" s="46">
        <v>3.2</v>
      </c>
      <c r="Q202" s="16">
        <v>0.184</v>
      </c>
      <c r="S202" s="24">
        <f t="shared" si="35"/>
        <v>0.13137599999999999</v>
      </c>
      <c r="T202" s="24">
        <f t="shared" si="36"/>
        <v>0.13137599999999999</v>
      </c>
      <c r="U202" s="24">
        <f t="shared" si="37"/>
        <v>0.10524800000000001</v>
      </c>
      <c r="V202" s="24">
        <f t="shared" si="40"/>
        <v>0.236624</v>
      </c>
      <c r="W202" s="77">
        <f t="shared" si="41"/>
        <v>1.286</v>
      </c>
      <c r="X202" s="24">
        <f t="shared" si="38"/>
        <v>2.2990799999999999E-2</v>
      </c>
      <c r="Y202" s="16">
        <f t="shared" si="39"/>
        <v>1.7822388</v>
      </c>
      <c r="Z202" s="18" t="s">
        <v>349</v>
      </c>
    </row>
    <row r="203" spans="1:26" ht="15" customHeight="1">
      <c r="A203" s="16">
        <v>185</v>
      </c>
      <c r="B203" s="16" t="s">
        <v>986</v>
      </c>
      <c r="C203" s="16" t="s">
        <v>910</v>
      </c>
      <c r="D203" s="16" t="s">
        <v>821</v>
      </c>
      <c r="E203" s="16" t="s">
        <v>911</v>
      </c>
      <c r="F203" s="16" t="s">
        <v>812</v>
      </c>
      <c r="G203" s="17">
        <v>-4.8093333333299997</v>
      </c>
      <c r="H203" s="17">
        <v>9.9085000000000001</v>
      </c>
      <c r="I203" s="16" t="s">
        <v>68</v>
      </c>
      <c r="J203" s="16" t="s">
        <v>402</v>
      </c>
      <c r="K203" s="16" t="s">
        <v>619</v>
      </c>
      <c r="L203" s="16" t="s">
        <v>818</v>
      </c>
      <c r="M203" s="16">
        <v>3100</v>
      </c>
      <c r="P203" s="46">
        <v>3.3</v>
      </c>
      <c r="Q203" s="16">
        <v>0.47299999999999998</v>
      </c>
      <c r="R203" s="16">
        <v>0.371</v>
      </c>
      <c r="S203" s="24">
        <f t="shared" si="35"/>
        <v>0.33772199999999997</v>
      </c>
      <c r="T203" s="24">
        <f t="shared" si="36"/>
        <v>0.33772199999999997</v>
      </c>
      <c r="U203" s="24">
        <f t="shared" si="37"/>
        <v>0.27055600000000002</v>
      </c>
      <c r="V203" s="24">
        <f t="shared" si="40"/>
        <v>0.60827799999999999</v>
      </c>
      <c r="W203" s="77">
        <f t="shared" si="41"/>
        <v>1.286</v>
      </c>
      <c r="X203" s="24">
        <f t="shared" si="38"/>
        <v>5.910134999999999E-2</v>
      </c>
      <c r="Y203" s="16">
        <f t="shared" si="39"/>
        <v>2.5616573500000004</v>
      </c>
      <c r="Z203" s="18" t="s">
        <v>433</v>
      </c>
    </row>
    <row r="204" spans="1:26" ht="15" customHeight="1">
      <c r="A204" s="16">
        <v>76</v>
      </c>
      <c r="B204" s="16" t="s">
        <v>1061</v>
      </c>
      <c r="C204" s="16" t="s">
        <v>1062</v>
      </c>
      <c r="D204" s="16" t="s">
        <v>821</v>
      </c>
      <c r="F204" s="16" t="s">
        <v>812</v>
      </c>
      <c r="G204" s="17">
        <v>-25.481666666700001</v>
      </c>
      <c r="H204" s="17">
        <v>13.5183333332999</v>
      </c>
      <c r="I204" s="16" t="s">
        <v>68</v>
      </c>
      <c r="J204" s="16" t="s">
        <v>69</v>
      </c>
      <c r="L204" s="16" t="s">
        <v>818</v>
      </c>
      <c r="M204" s="16">
        <v>1045</v>
      </c>
      <c r="N204" s="16">
        <v>0.02</v>
      </c>
      <c r="O204" s="16">
        <v>0.89789780179153122</v>
      </c>
      <c r="P204" s="46">
        <v>3.3</v>
      </c>
      <c r="Q204" s="16">
        <v>0.222</v>
      </c>
      <c r="R204" s="16">
        <v>0.23699999999999999</v>
      </c>
      <c r="S204" s="24">
        <f t="shared" si="35"/>
        <v>0.15850799999999998</v>
      </c>
      <c r="T204" s="24">
        <f t="shared" si="36"/>
        <v>0.15850799999999998</v>
      </c>
      <c r="U204" s="24">
        <f t="shared" si="37"/>
        <v>0.12698400000000004</v>
      </c>
      <c r="V204" s="24">
        <f t="shared" si="40"/>
        <v>0.28549200000000002</v>
      </c>
      <c r="W204" s="77">
        <f t="shared" si="41"/>
        <v>1.286</v>
      </c>
      <c r="X204" s="24">
        <f t="shared" si="38"/>
        <v>2.7738899999999993E-2</v>
      </c>
      <c r="Y204" s="16">
        <f t="shared" si="39"/>
        <v>1.8847229000000001</v>
      </c>
      <c r="Z204" s="18" t="s">
        <v>312</v>
      </c>
    </row>
    <row r="205" spans="1:26" ht="15" customHeight="1">
      <c r="A205" s="16">
        <v>232</v>
      </c>
      <c r="B205" s="16" t="s">
        <v>1110</v>
      </c>
      <c r="C205" s="16" t="s">
        <v>1051</v>
      </c>
      <c r="D205" s="16" t="s">
        <v>984</v>
      </c>
      <c r="F205" s="16" t="s">
        <v>832</v>
      </c>
      <c r="G205" s="17">
        <v>37.4178483333</v>
      </c>
      <c r="H205" s="17">
        <v>138.01528500000001</v>
      </c>
      <c r="I205" s="16" t="s">
        <v>31</v>
      </c>
      <c r="J205" s="16" t="s">
        <v>272</v>
      </c>
      <c r="K205" s="16" t="s">
        <v>273</v>
      </c>
      <c r="L205" s="16" t="s">
        <v>834</v>
      </c>
      <c r="M205" s="16">
        <v>890</v>
      </c>
      <c r="N205" s="16">
        <v>0.2</v>
      </c>
      <c r="O205" s="16">
        <v>1.2500000000000002</v>
      </c>
      <c r="P205" s="46">
        <v>3.3</v>
      </c>
      <c r="Q205" s="16">
        <v>0.153</v>
      </c>
      <c r="S205" s="24">
        <f t="shared" si="35"/>
        <v>0.10924199999999999</v>
      </c>
      <c r="T205" s="24">
        <f t="shared" si="36"/>
        <v>0.10924199999999999</v>
      </c>
      <c r="U205" s="24">
        <f t="shared" si="37"/>
        <v>8.751600000000001E-2</v>
      </c>
      <c r="V205" s="24">
        <f t="shared" si="40"/>
        <v>0.19675799999999999</v>
      </c>
      <c r="W205" s="77">
        <f t="shared" si="41"/>
        <v>1.286</v>
      </c>
      <c r="X205" s="24">
        <f t="shared" si="38"/>
        <v>1.9117349999999998E-2</v>
      </c>
      <c r="Y205" s="16">
        <f t="shared" si="39"/>
        <v>1.6986333499999999</v>
      </c>
      <c r="Z205" s="18" t="s">
        <v>274</v>
      </c>
    </row>
    <row r="206" spans="1:26" ht="15" customHeight="1">
      <c r="A206" s="16">
        <v>108</v>
      </c>
      <c r="B206" s="16" t="s">
        <v>1149</v>
      </c>
      <c r="C206" s="16" t="s">
        <v>828</v>
      </c>
      <c r="D206" s="16" t="s">
        <v>816</v>
      </c>
      <c r="E206" s="16" t="s">
        <v>829</v>
      </c>
      <c r="F206" s="16" t="s">
        <v>812</v>
      </c>
      <c r="G206" s="17">
        <v>43.630499999999898</v>
      </c>
      <c r="H206" s="17">
        <v>30.1615</v>
      </c>
      <c r="I206" s="16" t="s">
        <v>27</v>
      </c>
      <c r="J206" s="16" t="s">
        <v>104</v>
      </c>
      <c r="K206" s="16" t="s">
        <v>233</v>
      </c>
      <c r="L206" s="16" t="s">
        <v>818</v>
      </c>
      <c r="M206" s="16">
        <v>686</v>
      </c>
      <c r="N206" s="16">
        <v>0.06</v>
      </c>
      <c r="P206" s="46">
        <v>3.3</v>
      </c>
      <c r="Q206" s="16">
        <v>0.123</v>
      </c>
      <c r="S206" s="24">
        <f t="shared" si="35"/>
        <v>8.7821999999999997E-2</v>
      </c>
      <c r="T206" s="24">
        <f t="shared" si="36"/>
        <v>8.7821999999999997E-2</v>
      </c>
      <c r="U206" s="24">
        <f t="shared" si="37"/>
        <v>7.0356000000000002E-2</v>
      </c>
      <c r="V206" s="24">
        <f t="shared" si="40"/>
        <v>0.15817799999999999</v>
      </c>
      <c r="W206" s="77">
        <f t="shared" si="41"/>
        <v>1.2859999999999998</v>
      </c>
      <c r="X206" s="24">
        <f t="shared" si="38"/>
        <v>1.5368849999999998E-2</v>
      </c>
      <c r="Y206" s="16">
        <f t="shared" si="39"/>
        <v>1.6177248499999999</v>
      </c>
      <c r="Z206" s="18" t="s">
        <v>124</v>
      </c>
    </row>
    <row r="207" spans="1:26">
      <c r="A207" s="16">
        <v>243</v>
      </c>
      <c r="B207" s="16">
        <v>10</v>
      </c>
      <c r="D207" s="16" t="s">
        <v>895</v>
      </c>
      <c r="F207" s="16" t="s">
        <v>832</v>
      </c>
      <c r="G207" s="17">
        <v>27.934010277799899</v>
      </c>
      <c r="H207" s="17">
        <v>-89.278039444399894</v>
      </c>
      <c r="I207" s="16" t="s">
        <v>27</v>
      </c>
      <c r="J207" s="16" t="s">
        <v>268</v>
      </c>
      <c r="K207" s="16" t="s">
        <v>369</v>
      </c>
      <c r="L207" s="16" t="s">
        <v>834</v>
      </c>
      <c r="M207" s="16">
        <v>1306</v>
      </c>
      <c r="P207" s="46">
        <v>3.4</v>
      </c>
      <c r="Q207" s="16">
        <v>0.51200000000000001</v>
      </c>
      <c r="R207" s="16">
        <v>0.64800000000000002</v>
      </c>
      <c r="S207" s="24">
        <f t="shared" si="35"/>
        <v>0.365568</v>
      </c>
      <c r="T207" s="24">
        <f t="shared" si="36"/>
        <v>0.365568</v>
      </c>
      <c r="U207" s="24">
        <f t="shared" si="37"/>
        <v>0.29286400000000001</v>
      </c>
      <c r="V207" s="24">
        <f t="shared" si="40"/>
        <v>0.65843200000000002</v>
      </c>
      <c r="W207" s="77">
        <f t="shared" si="41"/>
        <v>1.286</v>
      </c>
      <c r="X207" s="24">
        <f t="shared" si="38"/>
        <v>6.3974400000000001E-2</v>
      </c>
      <c r="Y207" s="16">
        <f t="shared" si="39"/>
        <v>2.6668384000000005</v>
      </c>
      <c r="Z207" s="18" t="s">
        <v>370</v>
      </c>
    </row>
    <row r="208" spans="1:26">
      <c r="A208" s="16">
        <v>240</v>
      </c>
      <c r="B208" s="16">
        <v>2</v>
      </c>
      <c r="D208" s="16" t="s">
        <v>895</v>
      </c>
      <c r="F208" s="16" t="s">
        <v>832</v>
      </c>
      <c r="G208" s="17">
        <v>27.941289999999899</v>
      </c>
      <c r="H208" s="17">
        <v>-89.283333333300007</v>
      </c>
      <c r="I208" s="16" t="s">
        <v>27</v>
      </c>
      <c r="J208" s="16" t="s">
        <v>268</v>
      </c>
      <c r="K208" s="16" t="s">
        <v>369</v>
      </c>
      <c r="L208" s="16" t="s">
        <v>834</v>
      </c>
      <c r="M208" s="16">
        <v>1300</v>
      </c>
      <c r="P208" s="46">
        <v>3.4</v>
      </c>
      <c r="Q208" s="16">
        <v>0.40300000000000002</v>
      </c>
      <c r="R208" s="16">
        <v>0.40699999999999997</v>
      </c>
      <c r="S208" s="24">
        <f t="shared" si="35"/>
        <v>0.287742</v>
      </c>
      <c r="T208" s="24">
        <f t="shared" si="36"/>
        <v>0.287742</v>
      </c>
      <c r="U208" s="24">
        <f t="shared" si="37"/>
        <v>0.23051600000000005</v>
      </c>
      <c r="V208" s="24">
        <f t="shared" si="40"/>
        <v>0.51825800000000011</v>
      </c>
      <c r="W208" s="77">
        <f t="shared" si="41"/>
        <v>1.2860000000000003</v>
      </c>
      <c r="X208" s="24">
        <f t="shared" si="38"/>
        <v>5.035485E-2</v>
      </c>
      <c r="Y208" s="16">
        <f t="shared" si="39"/>
        <v>2.3728708500000004</v>
      </c>
      <c r="Z208" s="18" t="s">
        <v>370</v>
      </c>
    </row>
    <row r="209" spans="1:26" ht="15" customHeight="1">
      <c r="A209" s="16">
        <v>61</v>
      </c>
      <c r="B209" s="16" t="s">
        <v>1046</v>
      </c>
      <c r="C209" s="16" t="s">
        <v>1047</v>
      </c>
      <c r="D209" s="16" t="s">
        <v>821</v>
      </c>
      <c r="F209" s="16" t="s">
        <v>812</v>
      </c>
      <c r="G209" s="17">
        <v>-25.5183333332999</v>
      </c>
      <c r="H209" s="17">
        <v>13.23</v>
      </c>
      <c r="I209" s="16" t="s">
        <v>68</v>
      </c>
      <c r="J209" s="16" t="s">
        <v>69</v>
      </c>
      <c r="L209" s="16" t="s">
        <v>866</v>
      </c>
      <c r="M209" s="16">
        <v>1373</v>
      </c>
      <c r="N209" s="16">
        <v>0.05</v>
      </c>
      <c r="O209" s="16">
        <v>1.1714924636994943</v>
      </c>
      <c r="P209" s="46">
        <v>3.4</v>
      </c>
      <c r="Q209" s="16">
        <v>0.26500000000000001</v>
      </c>
      <c r="R209" s="16">
        <v>0.252</v>
      </c>
      <c r="S209" s="24">
        <f t="shared" si="35"/>
        <v>0.18920999999999999</v>
      </c>
      <c r="T209" s="24">
        <f t="shared" si="36"/>
        <v>0.18920999999999999</v>
      </c>
      <c r="U209" s="24">
        <f t="shared" si="37"/>
        <v>0.15158000000000005</v>
      </c>
      <c r="V209" s="24">
        <f t="shared" si="40"/>
        <v>0.34079000000000004</v>
      </c>
      <c r="W209" s="77">
        <f t="shared" si="41"/>
        <v>1.286</v>
      </c>
      <c r="X209" s="24">
        <f t="shared" si="38"/>
        <v>3.3111749999999995E-2</v>
      </c>
      <c r="Y209" s="16">
        <f t="shared" si="39"/>
        <v>2.0006917500000001</v>
      </c>
      <c r="Z209" s="18" t="s">
        <v>397</v>
      </c>
    </row>
    <row r="210" spans="1:26" ht="15" customHeight="1">
      <c r="A210" s="16">
        <v>230</v>
      </c>
      <c r="B210" s="16" t="s">
        <v>1050</v>
      </c>
      <c r="C210" s="16" t="s">
        <v>1051</v>
      </c>
      <c r="D210" s="16" t="s">
        <v>984</v>
      </c>
      <c r="F210" s="16" t="s">
        <v>832</v>
      </c>
      <c r="G210" s="17">
        <v>37.439563333300001</v>
      </c>
      <c r="H210" s="17">
        <v>138.011055</v>
      </c>
      <c r="I210" s="16" t="s">
        <v>31</v>
      </c>
      <c r="J210" s="16" t="s">
        <v>272</v>
      </c>
      <c r="K210" s="16" t="s">
        <v>273</v>
      </c>
      <c r="L210" s="16" t="s">
        <v>834</v>
      </c>
      <c r="M210" s="16">
        <v>919</v>
      </c>
      <c r="N210" s="16">
        <v>0.2</v>
      </c>
      <c r="O210" s="16">
        <v>1.2500000000000002</v>
      </c>
      <c r="P210" s="46">
        <v>3.4</v>
      </c>
      <c r="Q210" s="16">
        <v>0.25600000000000001</v>
      </c>
      <c r="S210" s="24">
        <f t="shared" si="35"/>
        <v>0.182784</v>
      </c>
      <c r="T210" s="24">
        <f t="shared" si="36"/>
        <v>0.182784</v>
      </c>
      <c r="U210" s="24">
        <f t="shared" si="37"/>
        <v>0.14643200000000001</v>
      </c>
      <c r="V210" s="24">
        <f t="shared" si="40"/>
        <v>0.32921600000000001</v>
      </c>
      <c r="W210" s="77">
        <f t="shared" si="41"/>
        <v>1.286</v>
      </c>
      <c r="X210" s="24">
        <f t="shared" si="38"/>
        <v>3.19872E-2</v>
      </c>
      <c r="Y210" s="16">
        <f t="shared" si="39"/>
        <v>1.9764192</v>
      </c>
      <c r="Z210" s="18" t="s">
        <v>274</v>
      </c>
    </row>
    <row r="211" spans="1:26" ht="15" customHeight="1">
      <c r="A211" s="16">
        <v>189</v>
      </c>
      <c r="B211" s="16" t="s">
        <v>1063</v>
      </c>
      <c r="C211" s="16" t="s">
        <v>1055</v>
      </c>
      <c r="D211" s="16" t="s">
        <v>1056</v>
      </c>
      <c r="F211" s="16" t="s">
        <v>832</v>
      </c>
      <c r="G211" s="17">
        <v>48.669714999999897</v>
      </c>
      <c r="H211" s="17">
        <v>-126.848861666999</v>
      </c>
      <c r="I211" s="16" t="s">
        <v>31</v>
      </c>
      <c r="J211" s="16" t="s">
        <v>289</v>
      </c>
      <c r="K211" s="16" t="s">
        <v>362</v>
      </c>
      <c r="L211" s="16" t="s">
        <v>813</v>
      </c>
      <c r="M211" s="16">
        <v>1274</v>
      </c>
      <c r="N211" s="16">
        <v>0.16600000000000001</v>
      </c>
      <c r="O211" s="16">
        <v>0.3735</v>
      </c>
      <c r="P211" s="46">
        <v>3.4</v>
      </c>
      <c r="Q211" s="16">
        <v>0.187</v>
      </c>
      <c r="R211" s="16">
        <v>0.28799999999999998</v>
      </c>
      <c r="S211" s="24">
        <f t="shared" si="35"/>
        <v>0.133518</v>
      </c>
      <c r="T211" s="24">
        <f t="shared" si="36"/>
        <v>0.133518</v>
      </c>
      <c r="U211" s="24">
        <f t="shared" si="37"/>
        <v>0.106964</v>
      </c>
      <c r="V211" s="24">
        <f t="shared" si="40"/>
        <v>0.240482</v>
      </c>
      <c r="W211" s="77">
        <f t="shared" si="41"/>
        <v>1.286</v>
      </c>
      <c r="X211" s="24">
        <f t="shared" si="38"/>
        <v>2.3365649999999998E-2</v>
      </c>
      <c r="Y211" s="16">
        <f t="shared" si="39"/>
        <v>1.7903296499999999</v>
      </c>
      <c r="Z211" s="18" t="s">
        <v>363</v>
      </c>
    </row>
    <row r="212" spans="1:26">
      <c r="A212" s="16">
        <v>151</v>
      </c>
      <c r="B212" s="16" t="s">
        <v>1145</v>
      </c>
      <c r="F212" s="16" t="s">
        <v>812</v>
      </c>
      <c r="G212" s="17">
        <v>16.003616666700001</v>
      </c>
      <c r="H212" s="17">
        <v>81.959383333299897</v>
      </c>
      <c r="I212" s="16" t="s">
        <v>152</v>
      </c>
      <c r="J212" s="16" t="s">
        <v>156</v>
      </c>
      <c r="K212" s="16" t="s">
        <v>157</v>
      </c>
      <c r="L212" s="16" t="s">
        <v>834</v>
      </c>
      <c r="M212" s="16">
        <v>951</v>
      </c>
      <c r="N212" s="16">
        <v>2.2499999999999999E-2</v>
      </c>
      <c r="O212" s="16">
        <v>0.14179687499999999</v>
      </c>
      <c r="P212" s="46">
        <v>3.4</v>
      </c>
      <c r="Q212" s="16">
        <v>0.124</v>
      </c>
      <c r="S212" s="24">
        <f t="shared" si="35"/>
        <v>8.853599999999999E-2</v>
      </c>
      <c r="T212" s="24">
        <f t="shared" si="36"/>
        <v>8.853599999999999E-2</v>
      </c>
      <c r="U212" s="24">
        <f t="shared" si="37"/>
        <v>7.0928000000000019E-2</v>
      </c>
      <c r="V212" s="24">
        <f t="shared" si="40"/>
        <v>0.15946399999999999</v>
      </c>
      <c r="W212" s="77">
        <f t="shared" si="41"/>
        <v>1.286</v>
      </c>
      <c r="X212" s="24">
        <f t="shared" si="38"/>
        <v>1.5493799999999997E-2</v>
      </c>
      <c r="Y212" s="16">
        <f t="shared" si="39"/>
        <v>1.6204218000000001</v>
      </c>
      <c r="Z212" s="18" t="s">
        <v>158</v>
      </c>
    </row>
    <row r="213" spans="1:26">
      <c r="A213" s="16">
        <v>149</v>
      </c>
      <c r="B213" s="16" t="s">
        <v>1127</v>
      </c>
      <c r="F213" s="16" t="s">
        <v>812</v>
      </c>
      <c r="G213" s="17">
        <v>15.921516666700001</v>
      </c>
      <c r="H213" s="17">
        <v>81.934516666700006</v>
      </c>
      <c r="I213" s="16" t="s">
        <v>152</v>
      </c>
      <c r="J213" s="16" t="s">
        <v>156</v>
      </c>
      <c r="K213" s="16" t="s">
        <v>157</v>
      </c>
      <c r="L213" s="16" t="s">
        <v>834</v>
      </c>
      <c r="M213" s="16">
        <v>1090</v>
      </c>
      <c r="N213" s="16">
        <v>2.2499999999999999E-2</v>
      </c>
      <c r="O213" s="16">
        <v>0.15703124999999998</v>
      </c>
      <c r="P213" s="46">
        <v>3.5</v>
      </c>
      <c r="Q213" s="16">
        <v>0.14000000000000001</v>
      </c>
      <c r="S213" s="24">
        <f t="shared" si="35"/>
        <v>9.9960000000000007E-2</v>
      </c>
      <c r="T213" s="24">
        <f t="shared" si="36"/>
        <v>9.9960000000000007E-2</v>
      </c>
      <c r="U213" s="24">
        <f t="shared" si="37"/>
        <v>8.0080000000000012E-2</v>
      </c>
      <c r="V213" s="24">
        <f t="shared" si="40"/>
        <v>0.18004000000000003</v>
      </c>
      <c r="W213" s="77">
        <f t="shared" si="41"/>
        <v>1.286</v>
      </c>
      <c r="X213" s="24">
        <f t="shared" si="38"/>
        <v>1.7493000000000002E-2</v>
      </c>
      <c r="Y213" s="16">
        <f t="shared" si="39"/>
        <v>1.663573</v>
      </c>
      <c r="Z213" s="18" t="s">
        <v>158</v>
      </c>
    </row>
    <row r="214" spans="1:26">
      <c r="A214" s="16">
        <v>196</v>
      </c>
      <c r="B214" s="16" t="s">
        <v>1198</v>
      </c>
      <c r="D214" s="16" t="s">
        <v>853</v>
      </c>
      <c r="F214" s="16" t="s">
        <v>812</v>
      </c>
      <c r="G214" s="17">
        <v>56.111550000000001</v>
      </c>
      <c r="H214" s="17">
        <v>10.4171499999999</v>
      </c>
      <c r="I214" s="16" t="s">
        <v>27</v>
      </c>
      <c r="J214" s="16" t="s">
        <v>55</v>
      </c>
      <c r="K214" s="16" t="s">
        <v>56</v>
      </c>
      <c r="L214" s="16" t="s">
        <v>818</v>
      </c>
      <c r="M214" s="16">
        <v>19.100000000000001</v>
      </c>
      <c r="N214" s="16">
        <v>9.7000000000000003E-2</v>
      </c>
      <c r="O214" s="16">
        <v>1.4413728622851218</v>
      </c>
      <c r="P214" s="46">
        <v>3.5</v>
      </c>
      <c r="Q214" s="16">
        <v>8.4900000000000003E-2</v>
      </c>
      <c r="R214" s="16">
        <v>7.22E-2</v>
      </c>
      <c r="S214" s="24">
        <f t="shared" si="35"/>
        <v>6.0618600000000002E-2</v>
      </c>
      <c r="T214" s="24">
        <f t="shared" si="36"/>
        <v>6.0618600000000002E-2</v>
      </c>
      <c r="U214" s="24">
        <f t="shared" si="37"/>
        <v>4.8562800000000003E-2</v>
      </c>
      <c r="V214" s="24">
        <f t="shared" si="40"/>
        <v>0.10918140000000001</v>
      </c>
      <c r="W214" s="77">
        <f t="shared" si="41"/>
        <v>1.286</v>
      </c>
      <c r="X214" s="24">
        <f t="shared" si="38"/>
        <v>1.0608255E-2</v>
      </c>
      <c r="Y214" s="16">
        <f t="shared" si="39"/>
        <v>1.514971055</v>
      </c>
      <c r="Z214" s="18" t="s">
        <v>58</v>
      </c>
    </row>
    <row r="215" spans="1:26" ht="15" customHeight="1">
      <c r="A215" s="16">
        <v>252</v>
      </c>
      <c r="B215" s="16" t="s">
        <v>955</v>
      </c>
      <c r="D215" s="16" t="s">
        <v>826</v>
      </c>
      <c r="F215" s="16" t="s">
        <v>812</v>
      </c>
      <c r="G215" s="17">
        <v>8.9281666666700001</v>
      </c>
      <c r="H215" s="17">
        <v>-84.313500000000005</v>
      </c>
      <c r="I215" s="16" t="s">
        <v>31</v>
      </c>
      <c r="J215" s="16" t="s">
        <v>264</v>
      </c>
      <c r="K215" s="16" t="s">
        <v>297</v>
      </c>
      <c r="L215" s="16" t="s">
        <v>818</v>
      </c>
      <c r="M215" s="16">
        <v>1015</v>
      </c>
      <c r="P215" s="46">
        <v>3.6</v>
      </c>
      <c r="Q215" s="16">
        <v>0.625</v>
      </c>
      <c r="S215" s="24">
        <f t="shared" si="35"/>
        <v>0.44624999999999998</v>
      </c>
      <c r="T215" s="24">
        <f t="shared" si="36"/>
        <v>0.44624999999999998</v>
      </c>
      <c r="U215" s="24">
        <f t="shared" si="37"/>
        <v>0.35750000000000004</v>
      </c>
      <c r="V215" s="24">
        <f t="shared" si="40"/>
        <v>0.80374999999999996</v>
      </c>
      <c r="W215" s="77">
        <f t="shared" si="41"/>
        <v>1.286</v>
      </c>
      <c r="X215" s="24">
        <f t="shared" si="38"/>
        <v>7.809374999999999E-2</v>
      </c>
      <c r="Y215" s="16">
        <f t="shared" si="39"/>
        <v>2.9715937499999998</v>
      </c>
      <c r="Z215" s="18" t="s">
        <v>298</v>
      </c>
    </row>
    <row r="216" spans="1:26" ht="15" customHeight="1">
      <c r="A216" s="16">
        <v>84</v>
      </c>
      <c r="B216" s="16" t="s">
        <v>1057</v>
      </c>
      <c r="C216" s="16" t="s">
        <v>815</v>
      </c>
      <c r="D216" s="16" t="s">
        <v>816</v>
      </c>
      <c r="F216" s="16" t="s">
        <v>812</v>
      </c>
      <c r="G216" s="17">
        <v>-25.5016666667</v>
      </c>
      <c r="H216" s="17">
        <v>13.3688333333</v>
      </c>
      <c r="I216" s="16" t="s">
        <v>68</v>
      </c>
      <c r="J216" s="16" t="s">
        <v>69</v>
      </c>
      <c r="L216" s="16" t="s">
        <v>818</v>
      </c>
      <c r="M216" s="16">
        <v>1000</v>
      </c>
      <c r="N216" s="16">
        <v>0.3</v>
      </c>
      <c r="P216" s="46">
        <v>3.6</v>
      </c>
      <c r="Q216" s="16">
        <v>0.23200000000000001</v>
      </c>
      <c r="S216" s="24">
        <f t="shared" si="35"/>
        <v>0.16564799999999999</v>
      </c>
      <c r="T216" s="24">
        <f t="shared" si="36"/>
        <v>0.16564799999999999</v>
      </c>
      <c r="U216" s="24">
        <f t="shared" si="37"/>
        <v>0.13270400000000004</v>
      </c>
      <c r="V216" s="24">
        <f t="shared" si="40"/>
        <v>0.29835200000000006</v>
      </c>
      <c r="W216" s="77">
        <f t="shared" si="41"/>
        <v>1.2860000000000003</v>
      </c>
      <c r="X216" s="24">
        <f t="shared" si="38"/>
        <v>2.8988399999999998E-2</v>
      </c>
      <c r="Y216" s="16">
        <f t="shared" si="39"/>
        <v>1.9116924000000004</v>
      </c>
      <c r="Z216" s="18" t="s">
        <v>70</v>
      </c>
    </row>
    <row r="217" spans="1:26">
      <c r="A217" s="16">
        <v>179</v>
      </c>
      <c r="B217" s="16" t="s">
        <v>1078</v>
      </c>
      <c r="C217" s="16" t="s">
        <v>1079</v>
      </c>
      <c r="D217" s="16" t="s">
        <v>821</v>
      </c>
      <c r="F217" s="16" t="s">
        <v>812</v>
      </c>
      <c r="G217" s="17">
        <v>-25.5</v>
      </c>
      <c r="H217" s="17">
        <v>13.4499999999999</v>
      </c>
      <c r="I217" s="16" t="s">
        <v>68</v>
      </c>
      <c r="J217" s="16" t="s">
        <v>243</v>
      </c>
      <c r="K217" s="16" t="s">
        <v>246</v>
      </c>
      <c r="L217" s="16" t="s">
        <v>818</v>
      </c>
      <c r="M217" s="16">
        <v>791</v>
      </c>
      <c r="N217" s="16">
        <v>7.4999999999999997E-2</v>
      </c>
      <c r="O217" s="16">
        <v>3.46875</v>
      </c>
      <c r="P217" s="46">
        <v>3.6</v>
      </c>
      <c r="Q217" s="16">
        <v>0.19600000000000001</v>
      </c>
      <c r="R217" s="16">
        <v>0.14000000000000001</v>
      </c>
      <c r="S217" s="24">
        <f t="shared" si="35"/>
        <v>0.13994400000000001</v>
      </c>
      <c r="T217" s="24">
        <f t="shared" si="36"/>
        <v>0.13994400000000001</v>
      </c>
      <c r="U217" s="24">
        <f t="shared" si="37"/>
        <v>0.11211199999999999</v>
      </c>
      <c r="V217" s="24">
        <f t="shared" si="40"/>
        <v>0.252056</v>
      </c>
      <c r="W217" s="77">
        <f t="shared" si="41"/>
        <v>1.286</v>
      </c>
      <c r="X217" s="24">
        <f t="shared" si="38"/>
        <v>2.44902E-2</v>
      </c>
      <c r="Y217" s="16">
        <f t="shared" si="39"/>
        <v>1.8146022000000002</v>
      </c>
      <c r="Z217" s="18" t="s">
        <v>247</v>
      </c>
    </row>
    <row r="218" spans="1:26" ht="15" customHeight="1">
      <c r="A218" s="16">
        <v>285</v>
      </c>
      <c r="B218" s="16" t="s">
        <v>1078</v>
      </c>
      <c r="C218" s="16" t="s">
        <v>1079</v>
      </c>
      <c r="D218" s="16" t="s">
        <v>1080</v>
      </c>
      <c r="F218" s="16" t="s">
        <v>812</v>
      </c>
      <c r="G218" s="17">
        <v>-25.5</v>
      </c>
      <c r="H218" s="17">
        <v>13.4501666666999</v>
      </c>
      <c r="I218" s="16" t="s">
        <v>68</v>
      </c>
      <c r="J218" s="16" t="s">
        <v>243</v>
      </c>
      <c r="K218" s="16" t="s">
        <v>244</v>
      </c>
      <c r="L218" s="16" t="s">
        <v>813</v>
      </c>
      <c r="M218" s="16">
        <v>790</v>
      </c>
      <c r="N218" s="16">
        <v>7.4999999999999997E-2</v>
      </c>
      <c r="O218" s="16">
        <v>3.46875</v>
      </c>
      <c r="P218" s="46">
        <v>3.6</v>
      </c>
      <c r="Q218" s="16">
        <v>0.19600000000000001</v>
      </c>
      <c r="R218" s="16">
        <v>0.14099999999999999</v>
      </c>
      <c r="S218" s="24">
        <f t="shared" si="35"/>
        <v>0.13994400000000001</v>
      </c>
      <c r="T218" s="24">
        <f t="shared" si="36"/>
        <v>0.13994400000000001</v>
      </c>
      <c r="U218" s="24">
        <f t="shared" si="37"/>
        <v>0.11211199999999999</v>
      </c>
      <c r="V218" s="24">
        <f t="shared" si="40"/>
        <v>0.252056</v>
      </c>
      <c r="W218" s="77">
        <f t="shared" si="41"/>
        <v>1.286</v>
      </c>
      <c r="X218" s="24">
        <f t="shared" si="38"/>
        <v>2.44902E-2</v>
      </c>
      <c r="Y218" s="16">
        <f t="shared" si="39"/>
        <v>1.8146022000000002</v>
      </c>
      <c r="Z218" s="18" t="s">
        <v>245</v>
      </c>
    </row>
    <row r="219" spans="1:26" ht="15" customHeight="1">
      <c r="A219" s="16">
        <v>319</v>
      </c>
      <c r="B219" s="16" t="s">
        <v>1182</v>
      </c>
      <c r="C219" s="16" t="s">
        <v>1096</v>
      </c>
      <c r="D219" s="16" t="s">
        <v>898</v>
      </c>
      <c r="E219" s="16" t="s">
        <v>1096</v>
      </c>
      <c r="F219" s="16" t="s">
        <v>812</v>
      </c>
      <c r="G219" s="17">
        <v>43.53</v>
      </c>
      <c r="H219" s="17">
        <v>30.258333333300001</v>
      </c>
      <c r="I219" s="16" t="s">
        <v>27</v>
      </c>
      <c r="J219" s="16" t="s">
        <v>104</v>
      </c>
      <c r="K219" s="16" t="s">
        <v>119</v>
      </c>
      <c r="L219" s="16" t="s">
        <v>818</v>
      </c>
      <c r="M219" s="16">
        <v>1100</v>
      </c>
      <c r="N219" s="16">
        <v>0.09</v>
      </c>
      <c r="O219" s="16">
        <v>0.19133141942918055</v>
      </c>
      <c r="P219" s="46">
        <v>3.6</v>
      </c>
      <c r="Q219" s="16">
        <v>0.107</v>
      </c>
      <c r="S219" s="24">
        <f t="shared" si="35"/>
        <v>7.6397999999999994E-2</v>
      </c>
      <c r="T219" s="24">
        <f t="shared" si="36"/>
        <v>7.6397999999999994E-2</v>
      </c>
      <c r="U219" s="24">
        <f t="shared" si="37"/>
        <v>6.1204000000000008E-2</v>
      </c>
      <c r="V219" s="24">
        <f t="shared" si="40"/>
        <v>0.137602</v>
      </c>
      <c r="W219" s="77">
        <f t="shared" si="41"/>
        <v>1.286</v>
      </c>
      <c r="X219" s="24">
        <f t="shared" si="38"/>
        <v>1.3369649999999999E-2</v>
      </c>
      <c r="Y219" s="16">
        <f t="shared" si="39"/>
        <v>1.57457365</v>
      </c>
      <c r="Z219" s="18" t="s">
        <v>189</v>
      </c>
    </row>
    <row r="220" spans="1:26" ht="15" customHeight="1">
      <c r="A220" s="16">
        <v>195</v>
      </c>
      <c r="B220" s="16" t="s">
        <v>1244</v>
      </c>
      <c r="D220" s="16" t="s">
        <v>853</v>
      </c>
      <c r="F220" s="16" t="s">
        <v>812</v>
      </c>
      <c r="G220" s="17">
        <v>56.111733333300002</v>
      </c>
      <c r="H220" s="17">
        <v>10.4167333333</v>
      </c>
      <c r="I220" s="16" t="s">
        <v>27</v>
      </c>
      <c r="J220" s="16" t="s">
        <v>55</v>
      </c>
      <c r="K220" s="16" t="s">
        <v>56</v>
      </c>
      <c r="L220" s="16" t="s">
        <v>818</v>
      </c>
      <c r="M220" s="16">
        <v>19</v>
      </c>
      <c r="N220" s="16">
        <v>0.09</v>
      </c>
      <c r="O220" s="16">
        <v>1.5025836017291971</v>
      </c>
      <c r="P220" s="46">
        <v>3.6</v>
      </c>
      <c r="Q220" s="16">
        <v>6.2700000000000006E-2</v>
      </c>
      <c r="R220" s="16">
        <v>5.4399999999999997E-2</v>
      </c>
      <c r="S220" s="24">
        <f t="shared" si="35"/>
        <v>4.4767800000000003E-2</v>
      </c>
      <c r="T220" s="24">
        <f t="shared" si="36"/>
        <v>4.4767800000000003E-2</v>
      </c>
      <c r="U220" s="24">
        <f t="shared" si="37"/>
        <v>3.5864400000000005E-2</v>
      </c>
      <c r="V220" s="24">
        <f t="shared" si="40"/>
        <v>8.0632200000000015E-2</v>
      </c>
      <c r="W220" s="77">
        <f t="shared" si="41"/>
        <v>1.286</v>
      </c>
      <c r="X220" s="24">
        <f t="shared" si="38"/>
        <v>7.8343649999999994E-3</v>
      </c>
      <c r="Y220" s="16">
        <f t="shared" si="39"/>
        <v>1.455098765</v>
      </c>
      <c r="Z220" s="18" t="s">
        <v>58</v>
      </c>
    </row>
    <row r="221" spans="1:26">
      <c r="A221" s="16">
        <v>293</v>
      </c>
      <c r="B221" s="16" t="s">
        <v>1005</v>
      </c>
      <c r="C221" s="16" t="s">
        <v>945</v>
      </c>
      <c r="D221" s="16" t="s">
        <v>886</v>
      </c>
      <c r="E221" s="16" t="s">
        <v>887</v>
      </c>
      <c r="F221" s="16" t="s">
        <v>919</v>
      </c>
      <c r="G221" s="17">
        <v>53.873449999999899</v>
      </c>
      <c r="H221" s="17">
        <v>144.504716667</v>
      </c>
      <c r="I221" s="16" t="s">
        <v>31</v>
      </c>
      <c r="J221" s="16" t="s">
        <v>165</v>
      </c>
      <c r="K221" s="16" t="s">
        <v>166</v>
      </c>
      <c r="L221" s="16" t="s">
        <v>813</v>
      </c>
      <c r="M221" s="16">
        <v>1328</v>
      </c>
      <c r="N221" s="16">
        <v>0.1</v>
      </c>
      <c r="O221" s="16">
        <v>0.93750000000000011</v>
      </c>
      <c r="P221" s="46">
        <v>3.7</v>
      </c>
      <c r="Q221" s="16">
        <v>0.40200000000000002</v>
      </c>
      <c r="S221" s="24">
        <f t="shared" si="35"/>
        <v>0.28702800000000001</v>
      </c>
      <c r="T221" s="24">
        <f t="shared" si="36"/>
        <v>0.28702800000000001</v>
      </c>
      <c r="U221" s="24">
        <f t="shared" si="37"/>
        <v>0.22994400000000004</v>
      </c>
      <c r="V221" s="24">
        <f t="shared" si="40"/>
        <v>0.51697199999999999</v>
      </c>
      <c r="W221" s="77">
        <f t="shared" si="41"/>
        <v>1.2859999999999998</v>
      </c>
      <c r="X221" s="24">
        <f t="shared" si="38"/>
        <v>5.0229900000000001E-2</v>
      </c>
      <c r="Y221" s="16">
        <f t="shared" si="39"/>
        <v>2.3701738999999997</v>
      </c>
      <c r="Z221" s="18" t="s">
        <v>167</v>
      </c>
    </row>
    <row r="222" spans="1:26">
      <c r="A222" s="16">
        <v>261</v>
      </c>
      <c r="B222" s="16" t="s">
        <v>1058</v>
      </c>
      <c r="F222" s="16" t="s">
        <v>832</v>
      </c>
      <c r="G222" s="17">
        <v>-40.853299999999898</v>
      </c>
      <c r="H222" s="17">
        <v>177.42133333300001</v>
      </c>
      <c r="I222" s="16" t="s">
        <v>107</v>
      </c>
      <c r="J222" s="16" t="s">
        <v>450</v>
      </c>
      <c r="K222" s="16" t="s">
        <v>461</v>
      </c>
      <c r="L222" s="16" t="s">
        <v>813</v>
      </c>
      <c r="M222" s="16">
        <v>2000</v>
      </c>
      <c r="N222" s="16">
        <v>7.0000000000000007E-2</v>
      </c>
      <c r="O222" s="16">
        <v>0.30182564102564097</v>
      </c>
      <c r="P222" s="46">
        <v>3.7</v>
      </c>
      <c r="Q222" s="16">
        <v>0.22700000000000001</v>
      </c>
      <c r="S222" s="24">
        <f t="shared" si="35"/>
        <v>0.162078</v>
      </c>
      <c r="T222" s="24">
        <f t="shared" si="36"/>
        <v>0.162078</v>
      </c>
      <c r="U222" s="24">
        <f t="shared" si="37"/>
        <v>0.12984400000000001</v>
      </c>
      <c r="V222" s="24">
        <f t="shared" si="40"/>
        <v>0.29192200000000001</v>
      </c>
      <c r="W222" s="77">
        <f t="shared" si="41"/>
        <v>1.286</v>
      </c>
      <c r="X222" s="24">
        <f t="shared" si="38"/>
        <v>2.8363649999999997E-2</v>
      </c>
      <c r="Y222" s="16">
        <f t="shared" si="39"/>
        <v>1.89820765</v>
      </c>
      <c r="Z222" s="18" t="s">
        <v>462</v>
      </c>
    </row>
    <row r="223" spans="1:26">
      <c r="A223" s="16">
        <v>67</v>
      </c>
      <c r="B223" s="16" t="s">
        <v>1075</v>
      </c>
      <c r="C223" s="16" t="s">
        <v>988</v>
      </c>
      <c r="D223" s="16" t="s">
        <v>821</v>
      </c>
      <c r="F223" s="16" t="s">
        <v>812</v>
      </c>
      <c r="G223" s="17">
        <v>-37.833333333299898</v>
      </c>
      <c r="H223" s="17">
        <v>-53.1433333332999</v>
      </c>
      <c r="I223" s="16" t="s">
        <v>68</v>
      </c>
      <c r="J223" s="16" t="s">
        <v>313</v>
      </c>
      <c r="K223" s="16" t="s">
        <v>681</v>
      </c>
      <c r="L223" s="16" t="s">
        <v>818</v>
      </c>
      <c r="M223" s="16">
        <v>3538</v>
      </c>
      <c r="N223" s="16">
        <v>0.01</v>
      </c>
      <c r="O223" s="16">
        <v>8.4077380952380959E-2</v>
      </c>
      <c r="P223" s="46">
        <v>3.7</v>
      </c>
      <c r="Q223" s="16">
        <v>0.20100000000000001</v>
      </c>
      <c r="S223" s="24">
        <f t="shared" si="35"/>
        <v>0.143514</v>
      </c>
      <c r="T223" s="24">
        <f t="shared" si="36"/>
        <v>0.143514</v>
      </c>
      <c r="U223" s="24">
        <f t="shared" si="37"/>
        <v>0.11497200000000002</v>
      </c>
      <c r="V223" s="24">
        <f t="shared" si="40"/>
        <v>0.25848599999999999</v>
      </c>
      <c r="W223" s="77">
        <f t="shared" si="41"/>
        <v>1.2859999999999998</v>
      </c>
      <c r="X223" s="24">
        <f t="shared" si="38"/>
        <v>2.511495E-2</v>
      </c>
      <c r="Y223" s="16">
        <f t="shared" si="39"/>
        <v>1.8280869499999999</v>
      </c>
      <c r="Z223" s="18" t="s">
        <v>423</v>
      </c>
    </row>
    <row r="224" spans="1:26">
      <c r="A224" s="16">
        <v>79</v>
      </c>
      <c r="B224" s="16" t="s">
        <v>1121</v>
      </c>
      <c r="C224" s="16" t="s">
        <v>1037</v>
      </c>
      <c r="D224" s="16" t="s">
        <v>826</v>
      </c>
      <c r="E224" s="16" t="s">
        <v>1122</v>
      </c>
      <c r="F224" s="16" t="s">
        <v>812</v>
      </c>
      <c r="G224" s="17">
        <v>-36.538666666700003</v>
      </c>
      <c r="H224" s="17">
        <v>-73.667000000000002</v>
      </c>
      <c r="I224" s="16" t="s">
        <v>107</v>
      </c>
      <c r="K224" s="16" t="s">
        <v>251</v>
      </c>
      <c r="L224" s="16" t="s">
        <v>818</v>
      </c>
      <c r="M224" s="16">
        <v>799</v>
      </c>
      <c r="N224" s="16">
        <v>4.8000000000000001E-2</v>
      </c>
      <c r="O224" s="16">
        <v>0.36719222222222209</v>
      </c>
      <c r="P224" s="46">
        <v>3.7</v>
      </c>
      <c r="Q224" s="16">
        <v>0.14399999999999999</v>
      </c>
      <c r="R224" s="16">
        <v>6.6100000000000006E-2</v>
      </c>
      <c r="S224" s="24">
        <f t="shared" si="35"/>
        <v>0.10281599999999999</v>
      </c>
      <c r="T224" s="24">
        <f t="shared" si="36"/>
        <v>0.10281599999999999</v>
      </c>
      <c r="U224" s="24">
        <f t="shared" si="37"/>
        <v>8.2367999999999997E-2</v>
      </c>
      <c r="V224" s="24">
        <f t="shared" si="40"/>
        <v>0.18518399999999999</v>
      </c>
      <c r="W224" s="77">
        <f t="shared" si="41"/>
        <v>1.286</v>
      </c>
      <c r="X224" s="24">
        <f t="shared" si="38"/>
        <v>1.7992799999999996E-2</v>
      </c>
      <c r="Y224" s="16">
        <f t="shared" si="39"/>
        <v>1.6743608000000001</v>
      </c>
      <c r="Z224" s="18" t="s">
        <v>252</v>
      </c>
    </row>
    <row r="225" spans="1:26">
      <c r="A225" s="16">
        <v>182</v>
      </c>
      <c r="B225" s="16" t="s">
        <v>1125</v>
      </c>
      <c r="C225" s="16" t="s">
        <v>1126</v>
      </c>
      <c r="D225" s="16" t="s">
        <v>821</v>
      </c>
      <c r="F225" s="16" t="s">
        <v>812</v>
      </c>
      <c r="G225" s="17">
        <v>-36.127833000000003</v>
      </c>
      <c r="H225" s="17">
        <v>-52.831667000000003</v>
      </c>
      <c r="I225" s="16" t="s">
        <v>68</v>
      </c>
      <c r="J225" s="16" t="s">
        <v>313</v>
      </c>
      <c r="K225" s="16" t="s">
        <v>400</v>
      </c>
      <c r="L225" s="16" t="s">
        <v>818</v>
      </c>
      <c r="M225" s="16">
        <v>1400</v>
      </c>
      <c r="N225" s="16">
        <v>0.1</v>
      </c>
      <c r="O225" s="16">
        <v>0.53510416666666683</v>
      </c>
      <c r="P225" s="46">
        <v>3.7</v>
      </c>
      <c r="Q225" s="16">
        <v>0.14299999999999999</v>
      </c>
      <c r="R225" s="16">
        <v>9.5699999999999993E-2</v>
      </c>
      <c r="S225" s="24">
        <f t="shared" si="35"/>
        <v>0.10210199999999998</v>
      </c>
      <c r="T225" s="24">
        <f t="shared" si="36"/>
        <v>0.10210199999999998</v>
      </c>
      <c r="U225" s="24">
        <f t="shared" si="37"/>
        <v>8.1796000000000008E-2</v>
      </c>
      <c r="V225" s="24">
        <f t="shared" si="40"/>
        <v>0.18389800000000001</v>
      </c>
      <c r="W225" s="77">
        <f t="shared" si="41"/>
        <v>1.2860000000000003</v>
      </c>
      <c r="X225" s="24">
        <f t="shared" si="38"/>
        <v>1.7867849999999998E-2</v>
      </c>
      <c r="Y225" s="16">
        <f t="shared" si="39"/>
        <v>1.6716638500000003</v>
      </c>
      <c r="Z225" s="18" t="s">
        <v>401</v>
      </c>
    </row>
    <row r="226" spans="1:26" ht="15" customHeight="1">
      <c r="A226" s="16">
        <v>380</v>
      </c>
      <c r="B226" s="16">
        <v>944</v>
      </c>
      <c r="C226" s="16" t="s">
        <v>1131</v>
      </c>
      <c r="D226" s="16" t="s">
        <v>952</v>
      </c>
      <c r="E226" s="16" t="s">
        <v>574</v>
      </c>
      <c r="F226" s="16" t="s">
        <v>954</v>
      </c>
      <c r="G226" s="17">
        <v>5.93891666667</v>
      </c>
      <c r="H226" s="17">
        <v>-47.757816666700002</v>
      </c>
      <c r="I226" s="16" t="s">
        <v>27</v>
      </c>
      <c r="J226" s="16" t="s">
        <v>513</v>
      </c>
      <c r="K226" s="16" t="s">
        <v>574</v>
      </c>
      <c r="L226" s="16" t="s">
        <v>818</v>
      </c>
      <c r="M226" s="16">
        <v>3701</v>
      </c>
      <c r="N226" s="16">
        <v>0.20799999999999999</v>
      </c>
      <c r="O226" s="16">
        <v>0.70958333333333323</v>
      </c>
      <c r="P226" s="46">
        <v>3.7</v>
      </c>
      <c r="Q226" s="16">
        <v>0.13700000000000001</v>
      </c>
      <c r="S226" s="24">
        <f t="shared" si="35"/>
        <v>9.7818000000000002E-2</v>
      </c>
      <c r="T226" s="24">
        <f t="shared" si="36"/>
        <v>9.7818000000000002E-2</v>
      </c>
      <c r="U226" s="24">
        <f t="shared" si="37"/>
        <v>7.8364000000000017E-2</v>
      </c>
      <c r="V226" s="24">
        <f t="shared" si="40"/>
        <v>0.17618200000000001</v>
      </c>
      <c r="W226" s="77">
        <f t="shared" si="41"/>
        <v>1.286</v>
      </c>
      <c r="X226" s="24">
        <f t="shared" si="38"/>
        <v>1.7118149999999999E-2</v>
      </c>
      <c r="Y226" s="16">
        <f t="shared" si="39"/>
        <v>1.6554821500000001</v>
      </c>
      <c r="Z226" s="18" t="s">
        <v>700</v>
      </c>
    </row>
    <row r="227" spans="1:26" ht="15" customHeight="1">
      <c r="A227" s="16">
        <v>173</v>
      </c>
      <c r="B227" s="16" t="s">
        <v>1191</v>
      </c>
      <c r="D227" s="16" t="s">
        <v>1124</v>
      </c>
      <c r="F227" s="16" t="s">
        <v>832</v>
      </c>
      <c r="G227" s="17">
        <v>32.921500000000002</v>
      </c>
      <c r="H227" s="17">
        <v>34.9023333333</v>
      </c>
      <c r="I227" s="16" t="s">
        <v>27</v>
      </c>
      <c r="J227" s="16" t="s">
        <v>38</v>
      </c>
      <c r="K227" s="16" t="s">
        <v>83</v>
      </c>
      <c r="L227" s="16" t="s">
        <v>813</v>
      </c>
      <c r="M227" s="16">
        <v>49</v>
      </c>
      <c r="N227" s="16">
        <v>7.0000000000000007E-2</v>
      </c>
      <c r="O227" s="16">
        <v>0.72916666666666674</v>
      </c>
      <c r="P227" s="46">
        <v>3.7</v>
      </c>
      <c r="Q227" s="16">
        <v>9.3399999999999997E-2</v>
      </c>
      <c r="S227" s="24">
        <f t="shared" si="35"/>
        <v>6.66876E-2</v>
      </c>
      <c r="T227" s="24">
        <f t="shared" si="36"/>
        <v>6.66876E-2</v>
      </c>
      <c r="U227" s="24">
        <f t="shared" si="37"/>
        <v>5.3424799999999995E-2</v>
      </c>
      <c r="V227" s="24">
        <f t="shared" si="40"/>
        <v>0.12011239999999999</v>
      </c>
      <c r="W227" s="77">
        <f t="shared" si="41"/>
        <v>1.286</v>
      </c>
      <c r="X227" s="24">
        <f t="shared" si="38"/>
        <v>1.167033E-2</v>
      </c>
      <c r="Y227" s="16">
        <f t="shared" si="39"/>
        <v>1.5378951300000001</v>
      </c>
      <c r="Z227" s="18" t="s">
        <v>84</v>
      </c>
    </row>
    <row r="228" spans="1:26" ht="15" customHeight="1">
      <c r="A228" s="16">
        <v>22</v>
      </c>
      <c r="B228" s="16" t="s">
        <v>1052</v>
      </c>
      <c r="D228" s="16" t="s">
        <v>914</v>
      </c>
      <c r="E228" s="16" t="s">
        <v>915</v>
      </c>
      <c r="F228" s="16" t="s">
        <v>832</v>
      </c>
      <c r="G228" s="17">
        <v>2.0246666666699999</v>
      </c>
      <c r="H228" s="17">
        <v>-48.874666666700001</v>
      </c>
      <c r="I228" s="16" t="s">
        <v>27</v>
      </c>
      <c r="K228" s="16" t="s">
        <v>62</v>
      </c>
      <c r="L228" s="16" t="s">
        <v>813</v>
      </c>
      <c r="M228" s="16">
        <v>20</v>
      </c>
      <c r="N228" s="16">
        <v>1</v>
      </c>
      <c r="P228" s="46">
        <v>3.8</v>
      </c>
      <c r="Q228" s="16">
        <v>0.24299999999999999</v>
      </c>
      <c r="S228" s="24">
        <f t="shared" si="35"/>
        <v>0.17350199999999999</v>
      </c>
      <c r="T228" s="24">
        <f t="shared" si="36"/>
        <v>0.17350199999999999</v>
      </c>
      <c r="U228" s="24">
        <f t="shared" si="37"/>
        <v>0.13899600000000001</v>
      </c>
      <c r="V228" s="24">
        <f t="shared" ref="V228:V253" si="42">SUM(T228:U228)</f>
        <v>0.312498</v>
      </c>
      <c r="W228" s="77">
        <f t="shared" ref="W228:W253" si="43">V228/Q228</f>
        <v>1.286</v>
      </c>
      <c r="X228" s="24">
        <f t="shared" si="38"/>
        <v>3.0362849999999997E-2</v>
      </c>
      <c r="Y228" s="16">
        <f t="shared" si="39"/>
        <v>1.9413588499999999</v>
      </c>
      <c r="Z228" s="18" t="s">
        <v>63</v>
      </c>
    </row>
    <row r="229" spans="1:26" ht="15" customHeight="1">
      <c r="A229" s="16">
        <v>77</v>
      </c>
      <c r="B229" s="16" t="s">
        <v>1101</v>
      </c>
      <c r="C229" s="16" t="s">
        <v>1062</v>
      </c>
      <c r="D229" s="16" t="s">
        <v>821</v>
      </c>
      <c r="F229" s="16" t="s">
        <v>812</v>
      </c>
      <c r="G229" s="17">
        <v>-25.5066666666999</v>
      </c>
      <c r="H229" s="17">
        <v>13.1833333333</v>
      </c>
      <c r="I229" s="16" t="s">
        <v>68</v>
      </c>
      <c r="J229" s="16" t="s">
        <v>69</v>
      </c>
      <c r="L229" s="16" t="s">
        <v>818</v>
      </c>
      <c r="M229" s="16">
        <v>1503</v>
      </c>
      <c r="N229" s="16">
        <v>0.02</v>
      </c>
      <c r="O229" s="16">
        <v>0.70417113714120561</v>
      </c>
      <c r="P229" s="46">
        <v>3.8</v>
      </c>
      <c r="Q229" s="16">
        <v>0.16700000000000001</v>
      </c>
      <c r="R229" s="16">
        <v>0.17799999999999999</v>
      </c>
      <c r="S229" s="24">
        <f t="shared" si="35"/>
        <v>0.119238</v>
      </c>
      <c r="T229" s="24">
        <f t="shared" si="36"/>
        <v>0.119238</v>
      </c>
      <c r="U229" s="24">
        <f t="shared" si="37"/>
        <v>9.5524000000000026E-2</v>
      </c>
      <c r="V229" s="24">
        <f t="shared" si="42"/>
        <v>0.21476200000000001</v>
      </c>
      <c r="W229" s="77">
        <f t="shared" si="43"/>
        <v>1.286</v>
      </c>
      <c r="X229" s="24">
        <f t="shared" si="38"/>
        <v>2.0866649999999997E-2</v>
      </c>
      <c r="Y229" s="16">
        <f t="shared" si="39"/>
        <v>1.7363906500000001</v>
      </c>
      <c r="Z229" s="18" t="s">
        <v>312</v>
      </c>
    </row>
    <row r="230" spans="1:26" ht="15" customHeight="1">
      <c r="A230" s="16">
        <v>305</v>
      </c>
      <c r="B230" s="16" t="s">
        <v>1159</v>
      </c>
      <c r="C230" s="16" t="s">
        <v>1160</v>
      </c>
      <c r="D230" s="16" t="s">
        <v>1071</v>
      </c>
      <c r="F230" s="16" t="s">
        <v>1161</v>
      </c>
      <c r="G230" s="17">
        <v>35.290849999999899</v>
      </c>
      <c r="H230" s="17">
        <v>-6.7834536916700001</v>
      </c>
      <c r="I230" s="16" t="s">
        <v>27</v>
      </c>
      <c r="J230" s="16" t="s">
        <v>45</v>
      </c>
      <c r="K230" s="16" t="s">
        <v>199</v>
      </c>
      <c r="L230" s="16" t="s">
        <v>813</v>
      </c>
      <c r="M230" s="16">
        <v>500</v>
      </c>
      <c r="N230" s="16">
        <v>0.06</v>
      </c>
      <c r="P230" s="46">
        <v>3.9</v>
      </c>
      <c r="Q230" s="16">
        <v>0.11600000000000001</v>
      </c>
      <c r="S230" s="24">
        <f t="shared" si="35"/>
        <v>8.2823999999999995E-2</v>
      </c>
      <c r="T230" s="24">
        <f t="shared" si="36"/>
        <v>8.2823999999999995E-2</v>
      </c>
      <c r="U230" s="24">
        <f t="shared" si="37"/>
        <v>6.6352000000000022E-2</v>
      </c>
      <c r="V230" s="24">
        <f t="shared" si="42"/>
        <v>0.14917600000000003</v>
      </c>
      <c r="W230" s="77">
        <f t="shared" si="43"/>
        <v>1.2860000000000003</v>
      </c>
      <c r="X230" s="24">
        <f t="shared" si="38"/>
        <v>1.4494199999999999E-2</v>
      </c>
      <c r="Y230" s="16">
        <f t="shared" si="39"/>
        <v>1.5988462000000003</v>
      </c>
      <c r="Z230" s="18" t="s">
        <v>200</v>
      </c>
    </row>
    <row r="231" spans="1:26" ht="15" customHeight="1">
      <c r="A231" s="16">
        <v>193</v>
      </c>
      <c r="B231" s="16" t="s">
        <v>1185</v>
      </c>
      <c r="D231" s="16" t="s">
        <v>853</v>
      </c>
      <c r="F231" s="16" t="s">
        <v>812</v>
      </c>
      <c r="G231" s="17">
        <v>56.111983333300003</v>
      </c>
      <c r="H231" s="17">
        <v>10.4156666667</v>
      </c>
      <c r="I231" s="16" t="s">
        <v>27</v>
      </c>
      <c r="J231" s="16" t="s">
        <v>55</v>
      </c>
      <c r="K231" s="16" t="s">
        <v>56</v>
      </c>
      <c r="L231" s="16" t="s">
        <v>818</v>
      </c>
      <c r="M231" s="16">
        <v>18.8</v>
      </c>
      <c r="N231" s="16">
        <v>0.08</v>
      </c>
      <c r="O231" s="16">
        <v>1.2963968735493598</v>
      </c>
      <c r="P231" s="46">
        <v>3.9</v>
      </c>
      <c r="Q231" s="16">
        <v>0.104</v>
      </c>
      <c r="R231" s="16">
        <v>4.5699999999999998E-2</v>
      </c>
      <c r="S231" s="24">
        <f t="shared" si="35"/>
        <v>7.4255999999999989E-2</v>
      </c>
      <c r="T231" s="24">
        <f t="shared" si="36"/>
        <v>7.4255999999999989E-2</v>
      </c>
      <c r="U231" s="24">
        <f t="shared" si="37"/>
        <v>5.9488000000000013E-2</v>
      </c>
      <c r="V231" s="24">
        <f t="shared" si="42"/>
        <v>0.133744</v>
      </c>
      <c r="W231" s="77">
        <f t="shared" si="43"/>
        <v>1.286</v>
      </c>
      <c r="X231" s="24">
        <f t="shared" si="38"/>
        <v>1.2994799999999997E-2</v>
      </c>
      <c r="Y231" s="16">
        <f t="shared" si="39"/>
        <v>1.5664828</v>
      </c>
      <c r="Z231" s="18" t="s">
        <v>58</v>
      </c>
    </row>
    <row r="232" spans="1:26">
      <c r="A232" s="16">
        <v>58</v>
      </c>
      <c r="B232" s="16" t="s">
        <v>1015</v>
      </c>
      <c r="C232" s="16" t="s">
        <v>1016</v>
      </c>
      <c r="D232" s="16" t="s">
        <v>821</v>
      </c>
      <c r="F232" s="16" t="s">
        <v>812</v>
      </c>
      <c r="G232" s="17">
        <v>5.1383333333300003</v>
      </c>
      <c r="H232" s="17">
        <v>-46.575000000000003</v>
      </c>
      <c r="I232" s="16" t="s">
        <v>27</v>
      </c>
      <c r="K232" s="16" t="s">
        <v>85</v>
      </c>
      <c r="L232" s="16" t="s">
        <v>818</v>
      </c>
      <c r="M232" s="16">
        <v>3510</v>
      </c>
      <c r="N232" s="16">
        <v>3.5000000000000001E-3</v>
      </c>
      <c r="P232" s="46">
        <v>4</v>
      </c>
      <c r="Q232" s="16">
        <v>0.38500000000000001</v>
      </c>
      <c r="R232" s="16">
        <v>0.56999999999999995</v>
      </c>
      <c r="S232" s="24">
        <f t="shared" si="35"/>
        <v>0.27488999999999997</v>
      </c>
      <c r="T232" s="24">
        <f t="shared" si="36"/>
        <v>0.27488999999999997</v>
      </c>
      <c r="U232" s="24">
        <f t="shared" si="37"/>
        <v>0.22022000000000008</v>
      </c>
      <c r="V232" s="24">
        <f t="shared" si="42"/>
        <v>0.49511000000000005</v>
      </c>
      <c r="W232" s="77">
        <f t="shared" si="43"/>
        <v>1.286</v>
      </c>
      <c r="X232" s="24">
        <f t="shared" si="38"/>
        <v>4.8105749999999989E-2</v>
      </c>
      <c r="Y232" s="16">
        <f t="shared" si="39"/>
        <v>2.3243257500000003</v>
      </c>
      <c r="Z232" s="18" t="s">
        <v>675</v>
      </c>
    </row>
    <row r="233" spans="1:26">
      <c r="A233" s="16">
        <v>116</v>
      </c>
      <c r="B233" s="16" t="s">
        <v>1171</v>
      </c>
      <c r="C233" s="16" t="s">
        <v>978</v>
      </c>
      <c r="D233" s="16" t="s">
        <v>894</v>
      </c>
      <c r="E233" s="16" t="s">
        <v>829</v>
      </c>
      <c r="F233" s="16" t="s">
        <v>812</v>
      </c>
      <c r="G233" s="17">
        <v>57.833166666700002</v>
      </c>
      <c r="H233" s="17">
        <v>11.3545</v>
      </c>
      <c r="I233" s="16" t="s">
        <v>27</v>
      </c>
      <c r="J233" s="16" t="s">
        <v>49</v>
      </c>
      <c r="L233" s="16" t="s">
        <v>818</v>
      </c>
      <c r="M233" s="16">
        <v>73</v>
      </c>
      <c r="N233" s="16">
        <v>0.35</v>
      </c>
      <c r="P233" s="46">
        <v>4</v>
      </c>
      <c r="Q233" s="16">
        <v>0.113</v>
      </c>
      <c r="S233" s="24">
        <f t="shared" si="35"/>
        <v>8.0682000000000004E-2</v>
      </c>
      <c r="T233" s="24">
        <f t="shared" si="36"/>
        <v>8.0682000000000004E-2</v>
      </c>
      <c r="U233" s="24">
        <f t="shared" si="37"/>
        <v>6.4635999999999999E-2</v>
      </c>
      <c r="V233" s="24">
        <f t="shared" si="42"/>
        <v>0.145318</v>
      </c>
      <c r="W233" s="77">
        <f t="shared" si="43"/>
        <v>1.286</v>
      </c>
      <c r="X233" s="24">
        <f t="shared" si="38"/>
        <v>1.4119349999999999E-2</v>
      </c>
      <c r="Y233" s="16">
        <f t="shared" si="39"/>
        <v>1.5907553500000002</v>
      </c>
      <c r="Z233" s="18" t="s">
        <v>51</v>
      </c>
    </row>
    <row r="234" spans="1:26">
      <c r="A234" s="16">
        <v>194</v>
      </c>
      <c r="B234" s="16" t="s">
        <v>1239</v>
      </c>
      <c r="D234" s="16" t="s">
        <v>853</v>
      </c>
      <c r="F234" s="16" t="s">
        <v>812</v>
      </c>
      <c r="G234" s="17">
        <v>56.1118833333</v>
      </c>
      <c r="H234" s="17">
        <v>10.41635</v>
      </c>
      <c r="I234" s="16" t="s">
        <v>27</v>
      </c>
      <c r="J234" s="16" t="s">
        <v>55</v>
      </c>
      <c r="K234" s="16" t="s">
        <v>56</v>
      </c>
      <c r="L234" s="16" t="s">
        <v>818</v>
      </c>
      <c r="M234" s="16">
        <v>18.8</v>
      </c>
      <c r="N234" s="16">
        <v>8.5999999999999993E-2</v>
      </c>
      <c r="O234" s="16">
        <v>1.3932349073528822</v>
      </c>
      <c r="P234" s="46">
        <v>4</v>
      </c>
      <c r="Q234" s="16">
        <v>6.3600000000000004E-2</v>
      </c>
      <c r="R234" s="16">
        <v>5.1499999999999997E-2</v>
      </c>
      <c r="S234" s="24">
        <f t="shared" si="35"/>
        <v>4.5410400000000004E-2</v>
      </c>
      <c r="T234" s="24">
        <f t="shared" si="36"/>
        <v>4.5410400000000004E-2</v>
      </c>
      <c r="U234" s="24">
        <f t="shared" si="37"/>
        <v>3.63792E-2</v>
      </c>
      <c r="V234" s="24">
        <f t="shared" si="42"/>
        <v>8.1789600000000004E-2</v>
      </c>
      <c r="W234" s="77">
        <f t="shared" si="43"/>
        <v>1.286</v>
      </c>
      <c r="X234" s="24">
        <f t="shared" si="38"/>
        <v>7.9468200000000003E-3</v>
      </c>
      <c r="Y234" s="16">
        <f t="shared" si="39"/>
        <v>1.45752602</v>
      </c>
      <c r="Z234" s="18" t="s">
        <v>58</v>
      </c>
    </row>
    <row r="235" spans="1:26">
      <c r="A235" s="16">
        <v>150</v>
      </c>
      <c r="B235" s="16" t="s">
        <v>1141</v>
      </c>
      <c r="F235" s="16" t="s">
        <v>812</v>
      </c>
      <c r="G235" s="17">
        <v>16.034466666699899</v>
      </c>
      <c r="H235" s="17">
        <v>82.117866666699896</v>
      </c>
      <c r="I235" s="16" t="s">
        <v>152</v>
      </c>
      <c r="J235" s="16" t="s">
        <v>156</v>
      </c>
      <c r="K235" s="16" t="s">
        <v>157</v>
      </c>
      <c r="L235" s="16" t="s">
        <v>834</v>
      </c>
      <c r="M235" s="16">
        <v>1023</v>
      </c>
      <c r="N235" s="16">
        <v>2.2499999999999999E-2</v>
      </c>
      <c r="O235" s="16">
        <v>0.10442708333333336</v>
      </c>
      <c r="P235" s="46">
        <v>4.0999999999999996</v>
      </c>
      <c r="Q235" s="16">
        <v>0.126</v>
      </c>
      <c r="S235" s="24">
        <f t="shared" si="35"/>
        <v>8.9964000000000002E-2</v>
      </c>
      <c r="T235" s="24">
        <f t="shared" si="36"/>
        <v>8.9964000000000002E-2</v>
      </c>
      <c r="U235" s="24">
        <f t="shared" si="37"/>
        <v>7.2071999999999997E-2</v>
      </c>
      <c r="V235" s="24">
        <f t="shared" si="42"/>
        <v>0.16203600000000001</v>
      </c>
      <c r="W235" s="77">
        <f t="shared" si="43"/>
        <v>1.286</v>
      </c>
      <c r="X235" s="24">
        <f t="shared" si="38"/>
        <v>1.5743699999999999E-2</v>
      </c>
      <c r="Y235" s="16">
        <f t="shared" si="39"/>
        <v>1.6258157000000002</v>
      </c>
      <c r="Z235" s="18" t="s">
        <v>158</v>
      </c>
    </row>
    <row r="236" spans="1:26" ht="15" customHeight="1">
      <c r="A236" s="16">
        <v>270</v>
      </c>
      <c r="B236" s="16" t="s">
        <v>1246</v>
      </c>
      <c r="F236" s="16" t="s">
        <v>832</v>
      </c>
      <c r="G236" s="17">
        <v>71.627366666699899</v>
      </c>
      <c r="H236" s="17">
        <v>-151.988238333</v>
      </c>
      <c r="I236" s="16" t="s">
        <v>76</v>
      </c>
      <c r="J236" s="16" t="s">
        <v>112</v>
      </c>
      <c r="K236" s="16" t="s">
        <v>147</v>
      </c>
      <c r="L236" s="16" t="s">
        <v>813</v>
      </c>
      <c r="M236" s="16">
        <v>1005</v>
      </c>
      <c r="N236" s="16">
        <v>0.3</v>
      </c>
      <c r="O236" s="16">
        <v>1.8187499999999996</v>
      </c>
      <c r="P236" s="46">
        <v>4.0999999999999996</v>
      </c>
      <c r="Q236" s="16">
        <v>6.1800000000000001E-2</v>
      </c>
      <c r="R236" s="16">
        <v>5.4399999999999997E-2</v>
      </c>
      <c r="S236" s="24">
        <f t="shared" si="35"/>
        <v>4.4125199999999996E-2</v>
      </c>
      <c r="T236" s="24">
        <f t="shared" si="36"/>
        <v>4.4125199999999996E-2</v>
      </c>
      <c r="U236" s="24">
        <f t="shared" si="37"/>
        <v>3.5349600000000009E-2</v>
      </c>
      <c r="V236" s="24">
        <f t="shared" si="42"/>
        <v>7.9474800000000012E-2</v>
      </c>
      <c r="W236" s="77">
        <f t="shared" si="43"/>
        <v>1.2860000000000003</v>
      </c>
      <c r="X236" s="24">
        <f t="shared" si="38"/>
        <v>7.7219099999999985E-3</v>
      </c>
      <c r="Y236" s="16">
        <f t="shared" si="39"/>
        <v>1.4526715100000001</v>
      </c>
      <c r="Z236" s="18" t="s">
        <v>114</v>
      </c>
    </row>
    <row r="237" spans="1:26" ht="15" customHeight="1">
      <c r="A237" s="16">
        <v>268</v>
      </c>
      <c r="B237" s="16" t="s">
        <v>1248</v>
      </c>
      <c r="F237" s="16" t="s">
        <v>832</v>
      </c>
      <c r="G237" s="17">
        <v>71.219071666700003</v>
      </c>
      <c r="H237" s="17">
        <v>-149.22055666700001</v>
      </c>
      <c r="I237" s="16" t="s">
        <v>76</v>
      </c>
      <c r="J237" s="16" t="s">
        <v>112</v>
      </c>
      <c r="K237" s="16" t="s">
        <v>113</v>
      </c>
      <c r="L237" s="16" t="s">
        <v>813</v>
      </c>
      <c r="M237" s="16">
        <v>306</v>
      </c>
      <c r="N237" s="16">
        <v>0.3</v>
      </c>
      <c r="O237" s="16">
        <v>2.0999999999999996</v>
      </c>
      <c r="P237" s="46">
        <v>4.0999999999999996</v>
      </c>
      <c r="Q237" s="16">
        <v>6.0900000000000003E-2</v>
      </c>
      <c r="S237" s="24">
        <f t="shared" si="35"/>
        <v>4.3482600000000003E-2</v>
      </c>
      <c r="T237" s="24">
        <f t="shared" si="36"/>
        <v>4.3482600000000003E-2</v>
      </c>
      <c r="U237" s="24">
        <f t="shared" si="37"/>
        <v>3.4834799999999999E-2</v>
      </c>
      <c r="V237" s="24">
        <f t="shared" si="42"/>
        <v>7.8317400000000009E-2</v>
      </c>
      <c r="W237" s="77">
        <f t="shared" si="43"/>
        <v>1.286</v>
      </c>
      <c r="X237" s="24">
        <f t="shared" si="38"/>
        <v>7.6094550000000002E-3</v>
      </c>
      <c r="Y237" s="16">
        <f t="shared" si="39"/>
        <v>1.4502442550000001</v>
      </c>
      <c r="Z237" s="18" t="s">
        <v>114</v>
      </c>
    </row>
    <row r="238" spans="1:26" ht="15" customHeight="1">
      <c r="A238" s="16">
        <v>260</v>
      </c>
      <c r="B238" s="16" t="s">
        <v>1063</v>
      </c>
      <c r="F238" s="16" t="s">
        <v>832</v>
      </c>
      <c r="G238" s="17">
        <v>-40.841166666699898</v>
      </c>
      <c r="H238" s="17">
        <v>177.372566667</v>
      </c>
      <c r="I238" s="16" t="s">
        <v>107</v>
      </c>
      <c r="J238" s="16" t="s">
        <v>450</v>
      </c>
      <c r="K238" s="16" t="s">
        <v>461</v>
      </c>
      <c r="L238" s="16" t="s">
        <v>813</v>
      </c>
      <c r="M238" s="16">
        <v>2000</v>
      </c>
      <c r="N238" s="16">
        <v>7.0000000000000007E-2</v>
      </c>
      <c r="O238" s="16">
        <v>0.27807843137254901</v>
      </c>
      <c r="P238" s="46">
        <v>4.2</v>
      </c>
      <c r="Q238" s="16">
        <v>0.22</v>
      </c>
      <c r="R238" s="16">
        <v>0.23699999999999999</v>
      </c>
      <c r="S238" s="24">
        <f t="shared" si="35"/>
        <v>0.15708</v>
      </c>
      <c r="T238" s="24">
        <f t="shared" si="36"/>
        <v>0.15708</v>
      </c>
      <c r="U238" s="24">
        <f t="shared" si="37"/>
        <v>0.12584000000000001</v>
      </c>
      <c r="V238" s="24">
        <f t="shared" si="42"/>
        <v>0.28292</v>
      </c>
      <c r="W238" s="77">
        <f t="shared" si="43"/>
        <v>1.286</v>
      </c>
      <c r="X238" s="24">
        <f t="shared" si="38"/>
        <v>2.7488999999999996E-2</v>
      </c>
      <c r="Y238" s="16">
        <f t="shared" si="39"/>
        <v>1.8793290000000002</v>
      </c>
      <c r="Z238" s="18" t="s">
        <v>462</v>
      </c>
    </row>
    <row r="239" spans="1:26" ht="15" customHeight="1">
      <c r="A239" s="16">
        <v>306</v>
      </c>
      <c r="B239" s="16" t="s">
        <v>1129</v>
      </c>
      <c r="C239" s="16" t="s">
        <v>1003</v>
      </c>
      <c r="D239" s="16" t="s">
        <v>1004</v>
      </c>
      <c r="F239" s="16" t="s">
        <v>832</v>
      </c>
      <c r="G239" s="17">
        <v>-40.8416666667</v>
      </c>
      <c r="H239" s="17">
        <v>177.375166667</v>
      </c>
      <c r="I239" s="16" t="s">
        <v>107</v>
      </c>
      <c r="J239" s="16" t="s">
        <v>450</v>
      </c>
      <c r="K239" s="16" t="s">
        <v>451</v>
      </c>
      <c r="L239" s="16" t="s">
        <v>813</v>
      </c>
      <c r="M239" s="16">
        <v>1980</v>
      </c>
      <c r="N239" s="16">
        <v>7.0000000000000007E-2</v>
      </c>
      <c r="O239" s="16">
        <v>0.33864912769607841</v>
      </c>
      <c r="P239" s="46">
        <v>4.2</v>
      </c>
      <c r="Q239" s="16">
        <v>0.14000000000000001</v>
      </c>
      <c r="R239" s="16">
        <v>0.13800000000000001</v>
      </c>
      <c r="S239" s="24">
        <f t="shared" si="35"/>
        <v>9.9960000000000007E-2</v>
      </c>
      <c r="T239" s="24">
        <f t="shared" si="36"/>
        <v>9.9960000000000007E-2</v>
      </c>
      <c r="U239" s="24">
        <f t="shared" si="37"/>
        <v>8.0080000000000012E-2</v>
      </c>
      <c r="V239" s="24">
        <f t="shared" si="42"/>
        <v>0.18004000000000003</v>
      </c>
      <c r="W239" s="77">
        <f t="shared" si="43"/>
        <v>1.286</v>
      </c>
      <c r="X239" s="24">
        <f t="shared" si="38"/>
        <v>1.7493000000000002E-2</v>
      </c>
      <c r="Y239" s="16">
        <f t="shared" si="39"/>
        <v>1.663573</v>
      </c>
      <c r="Z239" s="18" t="s">
        <v>452</v>
      </c>
    </row>
    <row r="240" spans="1:26">
      <c r="A240" s="16">
        <v>283</v>
      </c>
      <c r="B240" s="16" t="s">
        <v>1138</v>
      </c>
      <c r="C240" s="16" t="s">
        <v>1139</v>
      </c>
      <c r="D240" s="16" t="s">
        <v>1140</v>
      </c>
      <c r="F240" s="16" t="s">
        <v>832</v>
      </c>
      <c r="G240" s="17">
        <v>22.2351666667</v>
      </c>
      <c r="H240" s="17">
        <v>119.828333333</v>
      </c>
      <c r="I240" s="16" t="s">
        <v>31</v>
      </c>
      <c r="J240" s="16" t="s">
        <v>32</v>
      </c>
      <c r="K240" s="16" t="s">
        <v>326</v>
      </c>
      <c r="L240" s="16" t="s">
        <v>818</v>
      </c>
      <c r="M240" s="16">
        <v>1472</v>
      </c>
      <c r="N240" s="16">
        <v>0.04</v>
      </c>
      <c r="O240" s="16">
        <v>0.21533333333333335</v>
      </c>
      <c r="P240" s="46">
        <v>4.2</v>
      </c>
      <c r="Q240" s="16">
        <v>0.128</v>
      </c>
      <c r="S240" s="24">
        <f t="shared" si="35"/>
        <v>9.1392000000000001E-2</v>
      </c>
      <c r="T240" s="24">
        <f t="shared" si="36"/>
        <v>9.1392000000000001E-2</v>
      </c>
      <c r="U240" s="24">
        <f t="shared" si="37"/>
        <v>7.3216000000000003E-2</v>
      </c>
      <c r="V240" s="24">
        <f t="shared" si="42"/>
        <v>0.164608</v>
      </c>
      <c r="W240" s="77">
        <f t="shared" si="43"/>
        <v>1.286</v>
      </c>
      <c r="X240" s="24">
        <f t="shared" si="38"/>
        <v>1.59936E-2</v>
      </c>
      <c r="Y240" s="16">
        <f t="shared" si="39"/>
        <v>1.6312096</v>
      </c>
      <c r="Z240" s="18" t="s">
        <v>327</v>
      </c>
    </row>
    <row r="241" spans="1:26">
      <c r="A241" s="16">
        <v>235</v>
      </c>
      <c r="B241" s="16" t="s">
        <v>1174</v>
      </c>
      <c r="F241" s="16" t="s">
        <v>1175</v>
      </c>
      <c r="G241" s="17">
        <v>53.736933333300001</v>
      </c>
      <c r="H241" s="17">
        <v>7.6971666666700003</v>
      </c>
      <c r="I241" s="16" t="s">
        <v>27</v>
      </c>
      <c r="J241" s="16" t="s">
        <v>28</v>
      </c>
      <c r="K241" s="16" t="s">
        <v>29</v>
      </c>
      <c r="L241" s="16" t="s">
        <v>813</v>
      </c>
      <c r="M241" s="16">
        <v>0.1</v>
      </c>
      <c r="P241" s="46">
        <v>4.2</v>
      </c>
      <c r="Q241" s="16">
        <v>0.113</v>
      </c>
      <c r="S241" s="24">
        <f t="shared" si="35"/>
        <v>8.0682000000000004E-2</v>
      </c>
      <c r="T241" s="24">
        <f t="shared" si="36"/>
        <v>8.0682000000000004E-2</v>
      </c>
      <c r="U241" s="24">
        <f t="shared" si="37"/>
        <v>6.4635999999999999E-2</v>
      </c>
      <c r="V241" s="24">
        <f t="shared" si="42"/>
        <v>0.145318</v>
      </c>
      <c r="W241" s="77">
        <f t="shared" si="43"/>
        <v>1.286</v>
      </c>
      <c r="X241" s="24">
        <f t="shared" si="38"/>
        <v>1.4119349999999999E-2</v>
      </c>
      <c r="Y241" s="16">
        <f t="shared" si="39"/>
        <v>1.5907553500000002</v>
      </c>
      <c r="Z241" s="18" t="s">
        <v>30</v>
      </c>
    </row>
    <row r="242" spans="1:26">
      <c r="A242" s="16">
        <v>119</v>
      </c>
      <c r="B242" s="16" t="s">
        <v>1333</v>
      </c>
      <c r="C242" s="16" t="s">
        <v>978</v>
      </c>
      <c r="D242" s="16" t="s">
        <v>894</v>
      </c>
      <c r="E242" s="16" t="s">
        <v>829</v>
      </c>
      <c r="F242" s="16" t="s">
        <v>1175</v>
      </c>
      <c r="G242" s="17">
        <v>57.415500000000002</v>
      </c>
      <c r="H242" s="17">
        <v>10.571666666700001</v>
      </c>
      <c r="I242" s="16" t="s">
        <v>27</v>
      </c>
      <c r="J242" s="16" t="s">
        <v>49</v>
      </c>
      <c r="K242" s="16" t="s">
        <v>50</v>
      </c>
      <c r="L242" s="16" t="s">
        <v>818</v>
      </c>
      <c r="M242" s="16">
        <v>9.4</v>
      </c>
      <c r="N242" s="16">
        <v>0.35</v>
      </c>
      <c r="P242" s="46">
        <v>4.2</v>
      </c>
      <c r="Q242" s="16">
        <v>2.6800000000000001E-2</v>
      </c>
      <c r="R242" s="16">
        <v>3.1199999999999999E-2</v>
      </c>
      <c r="S242" s="24">
        <f t="shared" si="35"/>
        <v>1.9135200000000002E-2</v>
      </c>
      <c r="T242" s="24">
        <f t="shared" si="36"/>
        <v>1.9135200000000002E-2</v>
      </c>
      <c r="U242" s="24">
        <f t="shared" si="37"/>
        <v>1.5329599999999999E-2</v>
      </c>
      <c r="V242" s="24">
        <f t="shared" si="42"/>
        <v>3.4464800000000004E-2</v>
      </c>
      <c r="W242" s="77">
        <f t="shared" si="43"/>
        <v>1.286</v>
      </c>
      <c r="X242" s="24">
        <f t="shared" si="38"/>
        <v>3.3486600000000003E-3</v>
      </c>
      <c r="Y242" s="16">
        <f t="shared" si="39"/>
        <v>1.3582782599999998</v>
      </c>
      <c r="Z242" s="18" t="s">
        <v>51</v>
      </c>
    </row>
    <row r="243" spans="1:26">
      <c r="A243" s="16">
        <v>282</v>
      </c>
      <c r="B243" s="16" t="s">
        <v>1188</v>
      </c>
      <c r="C243" s="16" t="s">
        <v>1139</v>
      </c>
      <c r="D243" s="16" t="s">
        <v>1140</v>
      </c>
      <c r="F243" s="16" t="s">
        <v>832</v>
      </c>
      <c r="G243" s="17">
        <v>22.3858333332999</v>
      </c>
      <c r="H243" s="17">
        <v>119.824666667</v>
      </c>
      <c r="I243" s="16" t="s">
        <v>31</v>
      </c>
      <c r="J243" s="16" t="s">
        <v>32</v>
      </c>
      <c r="K243" s="16" t="s">
        <v>337</v>
      </c>
      <c r="L243" s="16" t="s">
        <v>818</v>
      </c>
      <c r="M243" s="16">
        <v>1186</v>
      </c>
      <c r="N243" s="16">
        <v>0.04</v>
      </c>
      <c r="O243" s="16">
        <v>0.28289743589743588</v>
      </c>
      <c r="P243" s="46">
        <v>4.3</v>
      </c>
      <c r="Q243" s="16">
        <v>0.10199999999999999</v>
      </c>
      <c r="S243" s="24">
        <f t="shared" si="35"/>
        <v>7.282799999999999E-2</v>
      </c>
      <c r="T243" s="24">
        <f t="shared" si="36"/>
        <v>7.282799999999999E-2</v>
      </c>
      <c r="U243" s="24">
        <f t="shared" si="37"/>
        <v>5.8344000000000007E-2</v>
      </c>
      <c r="V243" s="24">
        <f t="shared" si="42"/>
        <v>0.13117200000000001</v>
      </c>
      <c r="W243" s="77">
        <f t="shared" si="43"/>
        <v>1.2860000000000003</v>
      </c>
      <c r="X243" s="24">
        <f t="shared" si="38"/>
        <v>1.2744899999999998E-2</v>
      </c>
      <c r="Y243" s="16">
        <f t="shared" si="39"/>
        <v>1.5610889000000001</v>
      </c>
      <c r="Z243" s="18" t="s">
        <v>327</v>
      </c>
    </row>
    <row r="244" spans="1:26">
      <c r="A244" s="16">
        <v>50</v>
      </c>
      <c r="B244" s="16" t="s">
        <v>972</v>
      </c>
      <c r="C244" s="16" t="s">
        <v>973</v>
      </c>
      <c r="D244" s="16" t="s">
        <v>821</v>
      </c>
      <c r="F244" s="16" t="s">
        <v>832</v>
      </c>
      <c r="G244" s="17">
        <v>40.814</v>
      </c>
      <c r="H244" s="17">
        <v>27.733166666700001</v>
      </c>
      <c r="I244" s="16" t="s">
        <v>27</v>
      </c>
      <c r="J244" s="16" t="s">
        <v>87</v>
      </c>
      <c r="K244" s="16" t="s">
        <v>234</v>
      </c>
      <c r="L244" s="16" t="s">
        <v>813</v>
      </c>
      <c r="M244" s="16">
        <v>728</v>
      </c>
      <c r="N244" s="16">
        <v>0.11749999999999999</v>
      </c>
      <c r="P244" s="46">
        <v>4.4000000000000004</v>
      </c>
      <c r="Q244" s="16">
        <v>0.51300000000000001</v>
      </c>
      <c r="R244" s="16">
        <v>0.71299999999999997</v>
      </c>
      <c r="S244" s="24">
        <f t="shared" si="35"/>
        <v>0.366282</v>
      </c>
      <c r="T244" s="24">
        <f t="shared" si="36"/>
        <v>0.366282</v>
      </c>
      <c r="U244" s="24">
        <f t="shared" si="37"/>
        <v>0.29343600000000003</v>
      </c>
      <c r="V244" s="24">
        <f t="shared" si="42"/>
        <v>0.65971800000000003</v>
      </c>
      <c r="W244" s="77">
        <f t="shared" si="43"/>
        <v>1.286</v>
      </c>
      <c r="X244" s="24">
        <f t="shared" si="38"/>
        <v>6.4099349999999999E-2</v>
      </c>
      <c r="Y244" s="16">
        <f t="shared" si="39"/>
        <v>2.6695353500000003</v>
      </c>
      <c r="Z244" s="18" t="s">
        <v>235</v>
      </c>
    </row>
    <row r="245" spans="1:26">
      <c r="A245" s="16">
        <v>71</v>
      </c>
      <c r="B245" s="16" t="s">
        <v>1043</v>
      </c>
      <c r="C245" s="16" t="s">
        <v>1042</v>
      </c>
      <c r="D245" s="16" t="s">
        <v>821</v>
      </c>
      <c r="F245" s="16" t="s">
        <v>812</v>
      </c>
      <c r="G245" s="17">
        <v>-35.185666666700001</v>
      </c>
      <c r="H245" s="17">
        <v>-50.5646666666999</v>
      </c>
      <c r="I245" s="16" t="s">
        <v>68</v>
      </c>
      <c r="J245" s="16" t="s">
        <v>313</v>
      </c>
      <c r="L245" s="16" t="s">
        <v>818</v>
      </c>
      <c r="M245" s="16">
        <v>3551</v>
      </c>
      <c r="N245" s="16">
        <v>0.01</v>
      </c>
      <c r="P245" s="46">
        <v>4.4000000000000004</v>
      </c>
      <c r="Q245" s="16">
        <v>0.27200000000000002</v>
      </c>
      <c r="R245" s="16">
        <v>0.13</v>
      </c>
      <c r="S245" s="24">
        <f t="shared" si="35"/>
        <v>0.19420799999999999</v>
      </c>
      <c r="T245" s="24">
        <f t="shared" si="36"/>
        <v>0.19420799999999999</v>
      </c>
      <c r="U245" s="24">
        <f t="shared" si="37"/>
        <v>0.15558400000000006</v>
      </c>
      <c r="V245" s="24">
        <f t="shared" si="42"/>
        <v>0.34979200000000005</v>
      </c>
      <c r="W245" s="77">
        <f t="shared" si="43"/>
        <v>1.286</v>
      </c>
      <c r="X245" s="24">
        <f t="shared" si="38"/>
        <v>3.3986399999999993E-2</v>
      </c>
      <c r="Y245" s="16">
        <f t="shared" si="39"/>
        <v>2.0195704000000001</v>
      </c>
      <c r="Z245" s="18" t="s">
        <v>423</v>
      </c>
    </row>
    <row r="246" spans="1:26">
      <c r="A246" s="16">
        <v>342</v>
      </c>
      <c r="B246" s="16">
        <v>1251</v>
      </c>
      <c r="C246" s="16" t="s">
        <v>1081</v>
      </c>
      <c r="D246" s="16" t="s">
        <v>952</v>
      </c>
      <c r="E246" s="16" t="s">
        <v>1082</v>
      </c>
      <c r="F246" s="16" t="s">
        <v>954</v>
      </c>
      <c r="G246" s="17">
        <v>44.403649999999899</v>
      </c>
      <c r="H246" s="17">
        <v>-125.073966666999</v>
      </c>
      <c r="I246" s="16" t="s">
        <v>31</v>
      </c>
      <c r="J246" s="16" t="s">
        <v>264</v>
      </c>
      <c r="K246" s="16" t="s">
        <v>265</v>
      </c>
      <c r="L246" s="16" t="s">
        <v>818</v>
      </c>
      <c r="M246" s="16">
        <v>1224</v>
      </c>
      <c r="N246" s="16">
        <v>0.06</v>
      </c>
      <c r="O246" s="16">
        <v>0.5995625</v>
      </c>
      <c r="P246" s="46">
        <v>4.4000000000000004</v>
      </c>
      <c r="Q246" s="16">
        <v>0.19</v>
      </c>
      <c r="S246" s="24">
        <f t="shared" si="35"/>
        <v>0.13566</v>
      </c>
      <c r="T246" s="24">
        <f t="shared" si="36"/>
        <v>0.13566</v>
      </c>
      <c r="U246" s="24">
        <f t="shared" si="37"/>
        <v>0.10868</v>
      </c>
      <c r="V246" s="24">
        <f t="shared" si="42"/>
        <v>0.24434</v>
      </c>
      <c r="W246" s="77">
        <f t="shared" si="43"/>
        <v>1.286</v>
      </c>
      <c r="X246" s="24">
        <f t="shared" si="38"/>
        <v>2.3740499999999998E-2</v>
      </c>
      <c r="Y246" s="16">
        <f t="shared" si="39"/>
        <v>1.7984205</v>
      </c>
      <c r="Z246" s="18" t="s">
        <v>358</v>
      </c>
    </row>
    <row r="247" spans="1:26" ht="15" customHeight="1">
      <c r="A247" s="16">
        <v>19</v>
      </c>
      <c r="B247" s="16" t="s">
        <v>1325</v>
      </c>
      <c r="D247" s="16" t="s">
        <v>1148</v>
      </c>
      <c r="F247" s="16" t="s">
        <v>812</v>
      </c>
      <c r="G247" s="17">
        <v>43.526833333299898</v>
      </c>
      <c r="H247" s="17">
        <v>30.222166666700002</v>
      </c>
      <c r="I247" s="16" t="s">
        <v>27</v>
      </c>
      <c r="J247" s="16" t="s">
        <v>104</v>
      </c>
      <c r="K247" s="16" t="s">
        <v>105</v>
      </c>
      <c r="L247" s="16" t="s">
        <v>818</v>
      </c>
      <c r="M247" s="16">
        <v>1176</v>
      </c>
      <c r="N247" s="16">
        <v>1.9E-2</v>
      </c>
      <c r="O247" s="16">
        <v>1.1677083333333333</v>
      </c>
      <c r="P247" s="46">
        <v>4.5</v>
      </c>
      <c r="Q247" s="16">
        <v>2.8199999999999999E-2</v>
      </c>
      <c r="R247" s="16">
        <v>2.2200000000000001E-2</v>
      </c>
      <c r="S247" s="24">
        <f t="shared" si="35"/>
        <v>2.0134799999999998E-2</v>
      </c>
      <c r="T247" s="24">
        <f t="shared" si="36"/>
        <v>2.0134799999999998E-2</v>
      </c>
      <c r="U247" s="24">
        <f t="shared" si="37"/>
        <v>1.6130400000000003E-2</v>
      </c>
      <c r="V247" s="24">
        <f t="shared" si="42"/>
        <v>3.6265199999999997E-2</v>
      </c>
      <c r="W247" s="77">
        <f t="shared" si="43"/>
        <v>1.286</v>
      </c>
      <c r="X247" s="24">
        <f t="shared" si="38"/>
        <v>3.5235899999999992E-3</v>
      </c>
      <c r="Y247" s="16">
        <f t="shared" si="39"/>
        <v>1.3620539899999999</v>
      </c>
      <c r="Z247" s="18" t="s">
        <v>111</v>
      </c>
    </row>
    <row r="248" spans="1:26" ht="15" customHeight="1">
      <c r="A248" s="16">
        <v>148</v>
      </c>
      <c r="B248" s="16" t="s">
        <v>1265</v>
      </c>
      <c r="F248" s="16" t="s">
        <v>812</v>
      </c>
      <c r="G248" s="17">
        <v>16.119616666700001</v>
      </c>
      <c r="H248" s="17">
        <v>81.963416666699899</v>
      </c>
      <c r="I248" s="16" t="s">
        <v>152</v>
      </c>
      <c r="J248" s="16" t="s">
        <v>156</v>
      </c>
      <c r="K248" s="16" t="s">
        <v>157</v>
      </c>
      <c r="L248" s="16" t="s">
        <v>834</v>
      </c>
      <c r="M248" s="16">
        <v>316</v>
      </c>
      <c r="N248" s="16">
        <v>2.2499999999999999E-2</v>
      </c>
      <c r="O248" s="16">
        <v>9.4804687499999998E-2</v>
      </c>
      <c r="P248" s="46">
        <v>4.5999999999999996</v>
      </c>
      <c r="Q248" s="16">
        <v>5.7000000000000002E-2</v>
      </c>
      <c r="S248" s="24">
        <f t="shared" si="35"/>
        <v>4.0697999999999998E-2</v>
      </c>
      <c r="T248" s="24">
        <f t="shared" si="36"/>
        <v>4.0697999999999998E-2</v>
      </c>
      <c r="U248" s="24">
        <f t="shared" si="37"/>
        <v>3.2604000000000008E-2</v>
      </c>
      <c r="V248" s="24">
        <f t="shared" si="42"/>
        <v>7.3302000000000006E-2</v>
      </c>
      <c r="W248" s="77">
        <f t="shared" si="43"/>
        <v>1.286</v>
      </c>
      <c r="X248" s="24">
        <f t="shared" si="38"/>
        <v>7.122149999999999E-3</v>
      </c>
      <c r="Y248" s="16">
        <f t="shared" si="39"/>
        <v>1.43972615</v>
      </c>
      <c r="Z248" s="18" t="s">
        <v>158</v>
      </c>
    </row>
    <row r="249" spans="1:26" ht="15" customHeight="1">
      <c r="A249" s="16">
        <v>229</v>
      </c>
      <c r="B249" s="16" t="s">
        <v>1111</v>
      </c>
      <c r="D249" s="16" t="s">
        <v>1112</v>
      </c>
      <c r="F249" s="16" t="s">
        <v>812</v>
      </c>
      <c r="G249" s="17">
        <v>27.6708333332999</v>
      </c>
      <c r="H249" s="17">
        <v>126.339</v>
      </c>
      <c r="I249" s="16" t="s">
        <v>31</v>
      </c>
      <c r="J249" s="16" t="s">
        <v>32</v>
      </c>
      <c r="K249" s="16" t="s">
        <v>342</v>
      </c>
      <c r="L249" s="16" t="s">
        <v>813</v>
      </c>
      <c r="M249" s="16">
        <v>1105</v>
      </c>
      <c r="P249" s="46">
        <v>4.7</v>
      </c>
      <c r="Q249" s="16">
        <v>0.151</v>
      </c>
      <c r="S249" s="24">
        <f t="shared" si="35"/>
        <v>0.10781399999999999</v>
      </c>
      <c r="T249" s="24">
        <f t="shared" si="36"/>
        <v>0.10781399999999999</v>
      </c>
      <c r="U249" s="24">
        <f t="shared" si="37"/>
        <v>8.6372000000000004E-2</v>
      </c>
      <c r="V249" s="24">
        <f t="shared" si="42"/>
        <v>0.194186</v>
      </c>
      <c r="W249" s="77">
        <f t="shared" si="43"/>
        <v>1.286</v>
      </c>
      <c r="X249" s="24">
        <f t="shared" si="38"/>
        <v>1.8867449999999997E-2</v>
      </c>
      <c r="Y249" s="16">
        <f t="shared" si="39"/>
        <v>1.6932394499999999</v>
      </c>
      <c r="Z249" s="18" t="s">
        <v>343</v>
      </c>
    </row>
    <row r="250" spans="1:26" ht="15" customHeight="1">
      <c r="A250" s="16">
        <v>131</v>
      </c>
      <c r="B250" s="16" t="s">
        <v>1264</v>
      </c>
      <c r="C250" s="16" t="s">
        <v>1065</v>
      </c>
      <c r="D250" s="16" t="s">
        <v>860</v>
      </c>
      <c r="E250" s="16" t="s">
        <v>829</v>
      </c>
      <c r="F250" s="16" t="s">
        <v>812</v>
      </c>
      <c r="G250" s="17">
        <v>56.116666666699899</v>
      </c>
      <c r="H250" s="17">
        <v>10.4188333333</v>
      </c>
      <c r="I250" s="16" t="s">
        <v>27</v>
      </c>
      <c r="J250" s="16" t="s">
        <v>55</v>
      </c>
      <c r="K250" s="16" t="s">
        <v>56</v>
      </c>
      <c r="L250" s="16" t="s">
        <v>818</v>
      </c>
      <c r="M250" s="16">
        <v>18</v>
      </c>
      <c r="N250" s="16">
        <v>0.1</v>
      </c>
      <c r="O250" s="16">
        <v>1.4916087962962969</v>
      </c>
      <c r="P250" s="46">
        <v>4.7</v>
      </c>
      <c r="Q250" s="16">
        <v>5.7500000000000002E-2</v>
      </c>
      <c r="S250" s="24">
        <f t="shared" si="35"/>
        <v>4.1055000000000001E-2</v>
      </c>
      <c r="T250" s="24">
        <f t="shared" si="36"/>
        <v>4.1055000000000001E-2</v>
      </c>
      <c r="U250" s="24">
        <f t="shared" si="37"/>
        <v>3.2890000000000003E-2</v>
      </c>
      <c r="V250" s="24">
        <f t="shared" si="42"/>
        <v>7.3945000000000011E-2</v>
      </c>
      <c r="W250" s="77">
        <f t="shared" si="43"/>
        <v>1.286</v>
      </c>
      <c r="X250" s="24">
        <f t="shared" si="38"/>
        <v>7.184625E-3</v>
      </c>
      <c r="Y250" s="16">
        <f t="shared" si="39"/>
        <v>1.4410746250000002</v>
      </c>
      <c r="Z250" s="18" t="s">
        <v>51</v>
      </c>
    </row>
    <row r="251" spans="1:26">
      <c r="A251" s="16">
        <v>191</v>
      </c>
      <c r="B251" s="16" t="s">
        <v>1274</v>
      </c>
      <c r="D251" s="16" t="s">
        <v>853</v>
      </c>
      <c r="F251" s="16" t="s">
        <v>812</v>
      </c>
      <c r="G251" s="17">
        <v>56.112833333300003</v>
      </c>
      <c r="H251" s="17">
        <v>10.41375</v>
      </c>
      <c r="I251" s="16" t="s">
        <v>27</v>
      </c>
      <c r="J251" s="16" t="s">
        <v>55</v>
      </c>
      <c r="K251" s="16" t="s">
        <v>56</v>
      </c>
      <c r="L251" s="16" t="s">
        <v>818</v>
      </c>
      <c r="M251" s="16">
        <v>18.600000000000001</v>
      </c>
      <c r="N251" s="16">
        <v>0.08</v>
      </c>
      <c r="O251" s="16">
        <v>1.5631049025057828</v>
      </c>
      <c r="P251" s="46">
        <v>4.7</v>
      </c>
      <c r="Q251" s="16">
        <v>5.0500000000000003E-2</v>
      </c>
      <c r="R251" s="16">
        <v>8.2299999999999998E-2</v>
      </c>
      <c r="S251" s="24">
        <f t="shared" si="35"/>
        <v>3.6056999999999999E-2</v>
      </c>
      <c r="T251" s="24">
        <f t="shared" si="36"/>
        <v>3.6056999999999999E-2</v>
      </c>
      <c r="U251" s="24">
        <f t="shared" si="37"/>
        <v>2.8886000000000009E-2</v>
      </c>
      <c r="V251" s="24">
        <f t="shared" si="42"/>
        <v>6.4943000000000001E-2</v>
      </c>
      <c r="W251" s="77">
        <f t="shared" si="43"/>
        <v>1.286</v>
      </c>
      <c r="X251" s="24">
        <f t="shared" si="38"/>
        <v>6.3099749999999998E-3</v>
      </c>
      <c r="Y251" s="16">
        <f t="shared" si="39"/>
        <v>1.4221959749999999</v>
      </c>
      <c r="Z251" s="18" t="s">
        <v>58</v>
      </c>
    </row>
    <row r="252" spans="1:26">
      <c r="A252" s="16">
        <v>70</v>
      </c>
      <c r="B252" s="16" t="s">
        <v>1041</v>
      </c>
      <c r="C252" s="16" t="s">
        <v>1042</v>
      </c>
      <c r="D252" s="16" t="s">
        <v>821</v>
      </c>
      <c r="F252" s="16" t="s">
        <v>812</v>
      </c>
      <c r="G252" s="17">
        <v>-34.525333333299898</v>
      </c>
      <c r="H252" s="17">
        <v>-51.442833333300001</v>
      </c>
      <c r="I252" s="16" t="s">
        <v>68</v>
      </c>
      <c r="J252" s="16" t="s">
        <v>313</v>
      </c>
      <c r="L252" s="16" t="s">
        <v>818</v>
      </c>
      <c r="M252" s="16">
        <v>1566</v>
      </c>
      <c r="N252" s="16">
        <v>0.01</v>
      </c>
      <c r="P252" s="46">
        <v>4.8</v>
      </c>
      <c r="Q252" s="16">
        <v>0.28100000000000003</v>
      </c>
      <c r="S252" s="24">
        <f t="shared" si="35"/>
        <v>0.20063400000000001</v>
      </c>
      <c r="T252" s="24">
        <f t="shared" si="36"/>
        <v>0.20063400000000001</v>
      </c>
      <c r="U252" s="24">
        <f t="shared" si="37"/>
        <v>0.16073200000000004</v>
      </c>
      <c r="V252" s="24">
        <f t="shared" si="42"/>
        <v>0.36136600000000008</v>
      </c>
      <c r="W252" s="77">
        <f t="shared" si="43"/>
        <v>1.2860000000000003</v>
      </c>
      <c r="X252" s="24">
        <f t="shared" si="38"/>
        <v>3.5110950000000002E-2</v>
      </c>
      <c r="Y252" s="16">
        <f t="shared" si="39"/>
        <v>2.0438429500000002</v>
      </c>
      <c r="Z252" s="18" t="s">
        <v>423</v>
      </c>
    </row>
    <row r="253" spans="1:26">
      <c r="A253" s="16">
        <v>97</v>
      </c>
      <c r="B253" s="16" t="s">
        <v>1092</v>
      </c>
      <c r="C253" s="16" t="s">
        <v>1093</v>
      </c>
      <c r="D253" s="16" t="s">
        <v>821</v>
      </c>
      <c r="F253" s="16" t="s">
        <v>812</v>
      </c>
      <c r="G253" s="17">
        <v>-19.1666666666999</v>
      </c>
      <c r="H253" s="17">
        <v>37.166666666700003</v>
      </c>
      <c r="I253" s="16" t="s">
        <v>152</v>
      </c>
      <c r="K253" s="16" t="s">
        <v>356</v>
      </c>
      <c r="L253" s="16" t="s">
        <v>818</v>
      </c>
      <c r="M253" s="16">
        <v>1219</v>
      </c>
      <c r="N253" s="16">
        <v>8.9999999999999993E-3</v>
      </c>
      <c r="O253" s="16">
        <v>5.7290624999999991E-2</v>
      </c>
      <c r="P253" s="46">
        <v>4.8</v>
      </c>
      <c r="Q253" s="16">
        <v>0.17899999999999999</v>
      </c>
      <c r="R253" s="16">
        <v>0.25600000000000001</v>
      </c>
      <c r="S253" s="24">
        <f t="shared" si="35"/>
        <v>0.12780599999999998</v>
      </c>
      <c r="T253" s="24">
        <f t="shared" si="36"/>
        <v>0.12780599999999998</v>
      </c>
      <c r="U253" s="24">
        <f t="shared" si="37"/>
        <v>0.10238800000000003</v>
      </c>
      <c r="V253" s="24">
        <f t="shared" si="42"/>
        <v>0.23019400000000001</v>
      </c>
      <c r="W253" s="77">
        <f t="shared" si="43"/>
        <v>1.286</v>
      </c>
      <c r="X253" s="24">
        <f t="shared" si="38"/>
        <v>2.2366049999999995E-2</v>
      </c>
      <c r="Y253" s="16">
        <f t="shared" si="39"/>
        <v>1.7687540500000001</v>
      </c>
      <c r="Z253" s="18" t="s">
        <v>357</v>
      </c>
    </row>
    <row r="254" spans="1:26">
      <c r="A254" s="16">
        <v>118</v>
      </c>
      <c r="B254" s="16" t="s">
        <v>1443</v>
      </c>
      <c r="C254" s="16" t="s">
        <v>978</v>
      </c>
      <c r="D254" s="16" t="s">
        <v>894</v>
      </c>
      <c r="E254" s="16" t="s">
        <v>829</v>
      </c>
      <c r="F254" s="16" t="s">
        <v>1175</v>
      </c>
      <c r="G254" s="17">
        <v>57.4224999999999</v>
      </c>
      <c r="H254" s="17">
        <v>10.72</v>
      </c>
      <c r="I254" s="16" t="s">
        <v>27</v>
      </c>
      <c r="J254" s="16" t="s">
        <v>49</v>
      </c>
      <c r="K254" s="16" t="s">
        <v>50</v>
      </c>
      <c r="L254" s="16" t="s">
        <v>818</v>
      </c>
      <c r="M254" s="16">
        <v>28</v>
      </c>
      <c r="N254" s="16">
        <v>0.35</v>
      </c>
      <c r="P254" s="46">
        <v>4.8</v>
      </c>
      <c r="R254" s="16">
        <v>4.24E-2</v>
      </c>
      <c r="S254" s="24">
        <f t="shared" si="35"/>
        <v>0</v>
      </c>
      <c r="T254" s="24">
        <f t="shared" si="36"/>
        <v>0</v>
      </c>
      <c r="U254" s="24">
        <f t="shared" si="37"/>
        <v>0</v>
      </c>
      <c r="X254" s="24">
        <f t="shared" si="38"/>
        <v>0</v>
      </c>
      <c r="Y254" s="16">
        <f t="shared" si="39"/>
        <v>0</v>
      </c>
      <c r="Z254" s="18" t="s">
        <v>51</v>
      </c>
    </row>
    <row r="255" spans="1:26">
      <c r="A255" s="16">
        <v>169</v>
      </c>
      <c r="B255" s="16" t="s">
        <v>1150</v>
      </c>
      <c r="C255" s="16" t="s">
        <v>1151</v>
      </c>
      <c r="D255" s="16" t="s">
        <v>821</v>
      </c>
      <c r="F255" s="16" t="s">
        <v>812</v>
      </c>
      <c r="G255" s="17">
        <v>-39.3116666666999</v>
      </c>
      <c r="H255" s="17">
        <v>-53.952666666699898</v>
      </c>
      <c r="I255" s="16" t="s">
        <v>107</v>
      </c>
      <c r="J255" s="16" t="s">
        <v>313</v>
      </c>
      <c r="K255" s="16" t="s">
        <v>687</v>
      </c>
      <c r="L255" s="16" t="s">
        <v>818</v>
      </c>
      <c r="M255" s="16">
        <v>3687</v>
      </c>
      <c r="N255" s="16">
        <v>5.0000000000000001E-3</v>
      </c>
      <c r="O255" s="16">
        <v>2.200954861111111E-2</v>
      </c>
      <c r="P255" s="46">
        <v>4.9000000000000004</v>
      </c>
      <c r="Q255" s="16">
        <v>0.121</v>
      </c>
      <c r="R255" s="16">
        <v>7.8E-2</v>
      </c>
      <c r="S255" s="24">
        <f t="shared" si="35"/>
        <v>8.6393999999999999E-2</v>
      </c>
      <c r="T255" s="24">
        <f t="shared" si="36"/>
        <v>8.6393999999999999E-2</v>
      </c>
      <c r="U255" s="24">
        <f t="shared" si="37"/>
        <v>6.9211999999999996E-2</v>
      </c>
      <c r="V255" s="24">
        <f t="shared" ref="V255:V286" si="44">SUM(T255:U255)</f>
        <v>0.15560599999999999</v>
      </c>
      <c r="W255" s="77">
        <f t="shared" ref="W255:W286" si="45">V255/Q255</f>
        <v>1.286</v>
      </c>
      <c r="X255" s="24">
        <f t="shared" si="38"/>
        <v>1.5118949999999999E-2</v>
      </c>
      <c r="Y255" s="16">
        <f t="shared" si="39"/>
        <v>1.61233095</v>
      </c>
      <c r="Z255" s="18" t="s">
        <v>688</v>
      </c>
    </row>
    <row r="256" spans="1:26" s="34" customFormat="1" ht="15" customHeight="1">
      <c r="A256" s="16">
        <v>251</v>
      </c>
      <c r="B256" s="16" t="s">
        <v>1019</v>
      </c>
      <c r="C256" s="16"/>
      <c r="D256" s="16" t="s">
        <v>826</v>
      </c>
      <c r="E256" s="16"/>
      <c r="F256" s="16" t="s">
        <v>812</v>
      </c>
      <c r="G256" s="17">
        <v>8.9280000000000008</v>
      </c>
      <c r="H256" s="17">
        <v>-84.310333333299894</v>
      </c>
      <c r="I256" s="16" t="s">
        <v>31</v>
      </c>
      <c r="J256" s="16" t="s">
        <v>264</v>
      </c>
      <c r="K256" s="16" t="s">
        <v>297</v>
      </c>
      <c r="L256" s="16" t="s">
        <v>818</v>
      </c>
      <c r="M256" s="16">
        <v>1008</v>
      </c>
      <c r="N256" s="16"/>
      <c r="O256" s="16"/>
      <c r="P256" s="46">
        <v>5</v>
      </c>
      <c r="Q256" s="16">
        <v>0.377</v>
      </c>
      <c r="R256" s="16"/>
      <c r="S256" s="24">
        <f t="shared" si="35"/>
        <v>0.26917799999999997</v>
      </c>
      <c r="T256" s="24">
        <f t="shared" si="36"/>
        <v>0.26917799999999997</v>
      </c>
      <c r="U256" s="24">
        <f t="shared" si="37"/>
        <v>0.21564400000000006</v>
      </c>
      <c r="V256" s="24">
        <f t="shared" si="44"/>
        <v>0.48482200000000003</v>
      </c>
      <c r="W256" s="77">
        <f t="shared" si="45"/>
        <v>1.286</v>
      </c>
      <c r="X256" s="24">
        <f t="shared" si="38"/>
        <v>4.7106149999999992E-2</v>
      </c>
      <c r="Y256" s="16">
        <f t="shared" si="39"/>
        <v>2.3027501500000001</v>
      </c>
      <c r="Z256" s="18" t="s">
        <v>298</v>
      </c>
    </row>
    <row r="257" spans="1:26">
      <c r="A257" s="16">
        <v>279</v>
      </c>
      <c r="B257" s="16">
        <v>453</v>
      </c>
      <c r="C257" s="16" t="s">
        <v>1114</v>
      </c>
      <c r="D257" s="16" t="s">
        <v>1115</v>
      </c>
      <c r="F257" s="16" t="s">
        <v>812</v>
      </c>
      <c r="G257" s="17">
        <v>73.322833333299897</v>
      </c>
      <c r="H257" s="17">
        <v>-64.968500000000006</v>
      </c>
      <c r="I257" s="16" t="s">
        <v>27</v>
      </c>
      <c r="J257" s="16" t="s">
        <v>214</v>
      </c>
      <c r="K257" s="16" t="s">
        <v>507</v>
      </c>
      <c r="L257" s="16" t="s">
        <v>813</v>
      </c>
      <c r="M257" s="16">
        <v>2300</v>
      </c>
      <c r="N257" s="16">
        <v>6.0000000000000001E-3</v>
      </c>
      <c r="O257" s="16">
        <v>2.2500000000000006E-2</v>
      </c>
      <c r="P257" s="46">
        <v>5</v>
      </c>
      <c r="Q257" s="16">
        <v>0.14899999999999999</v>
      </c>
      <c r="S257" s="24">
        <f t="shared" si="35"/>
        <v>0.10638599999999999</v>
      </c>
      <c r="T257" s="24">
        <f t="shared" si="36"/>
        <v>0.10638599999999999</v>
      </c>
      <c r="U257" s="24">
        <f t="shared" si="37"/>
        <v>8.5227999999999998E-2</v>
      </c>
      <c r="V257" s="24">
        <f t="shared" si="44"/>
        <v>0.19161400000000001</v>
      </c>
      <c r="W257" s="77">
        <f t="shared" si="45"/>
        <v>1.286</v>
      </c>
      <c r="X257" s="24">
        <f t="shared" si="38"/>
        <v>1.8617549999999997E-2</v>
      </c>
      <c r="Y257" s="16">
        <f t="shared" si="39"/>
        <v>1.68784555</v>
      </c>
      <c r="Z257" s="18" t="s">
        <v>508</v>
      </c>
    </row>
    <row r="258" spans="1:26">
      <c r="A258" s="16">
        <v>519</v>
      </c>
      <c r="B258" s="16" t="s">
        <v>1162</v>
      </c>
      <c r="C258" s="16" t="s">
        <v>1163</v>
      </c>
      <c r="D258" s="16" t="s">
        <v>1164</v>
      </c>
      <c r="E258" s="16" t="s">
        <v>1165</v>
      </c>
      <c r="F258" s="16" t="s">
        <v>954</v>
      </c>
      <c r="G258" s="17">
        <v>33.212188305600002</v>
      </c>
      <c r="H258" s="17">
        <v>136.72787805600001</v>
      </c>
      <c r="I258" s="16" t="s">
        <v>31</v>
      </c>
      <c r="J258" s="16" t="s">
        <v>272</v>
      </c>
      <c r="K258" s="16" t="s">
        <v>446</v>
      </c>
      <c r="L258" s="16" t="s">
        <v>818</v>
      </c>
      <c r="M258" s="16">
        <v>2797</v>
      </c>
      <c r="N258" s="16">
        <v>8.8235294117647058E-3</v>
      </c>
      <c r="O258" s="16">
        <v>3.8897430468750001E-2</v>
      </c>
      <c r="P258" s="46">
        <v>5</v>
      </c>
      <c r="Q258" s="16">
        <v>0.11600000000000001</v>
      </c>
      <c r="R258" s="16">
        <v>5.2499999999999998E-2</v>
      </c>
      <c r="S258" s="24">
        <f t="shared" ref="S258:S321" si="46">0.714*Q258</f>
        <v>8.2823999999999995E-2</v>
      </c>
      <c r="T258" s="24">
        <f t="shared" ref="T258:T321" si="47">S258</f>
        <v>8.2823999999999995E-2</v>
      </c>
      <c r="U258" s="24">
        <f t="shared" ref="U258:U321" si="48" xml:space="preserve"> (Q258-S258)*2</f>
        <v>6.6352000000000022E-2</v>
      </c>
      <c r="V258" s="24">
        <f t="shared" si="44"/>
        <v>0.14917600000000003</v>
      </c>
      <c r="W258" s="77">
        <f t="shared" si="45"/>
        <v>1.2860000000000003</v>
      </c>
      <c r="X258" s="24">
        <f t="shared" ref="X258:X321" si="49">0.175*S258</f>
        <v>1.4494199999999999E-2</v>
      </c>
      <c r="Y258" s="16">
        <f t="shared" ref="Y258:Y321" si="50">SUM(T258:X258)</f>
        <v>1.5988462000000003</v>
      </c>
      <c r="Z258" s="18" t="s">
        <v>551</v>
      </c>
    </row>
    <row r="259" spans="1:26">
      <c r="A259" s="16">
        <v>74</v>
      </c>
      <c r="B259" s="16" t="s">
        <v>1168</v>
      </c>
      <c r="C259" s="16" t="s">
        <v>1169</v>
      </c>
      <c r="D259" s="16" t="s">
        <v>821</v>
      </c>
      <c r="F259" s="16" t="s">
        <v>812</v>
      </c>
      <c r="G259" s="17">
        <v>-39.301666666700001</v>
      </c>
      <c r="H259" s="17">
        <v>-53.965000000000003</v>
      </c>
      <c r="I259" s="16" t="s">
        <v>68</v>
      </c>
      <c r="J259" s="16" t="s">
        <v>313</v>
      </c>
      <c r="L259" s="16" t="s">
        <v>818</v>
      </c>
      <c r="M259" s="16">
        <v>3620</v>
      </c>
      <c r="N259" s="16">
        <v>0.01</v>
      </c>
      <c r="O259" s="16">
        <v>4.0277777777777787E-2</v>
      </c>
      <c r="P259" s="46">
        <v>5</v>
      </c>
      <c r="Q259" s="16">
        <v>0.114</v>
      </c>
      <c r="S259" s="24">
        <f t="shared" si="46"/>
        <v>8.1395999999999996E-2</v>
      </c>
      <c r="T259" s="24">
        <f t="shared" si="47"/>
        <v>8.1395999999999996E-2</v>
      </c>
      <c r="U259" s="24">
        <f t="shared" si="48"/>
        <v>6.5208000000000016E-2</v>
      </c>
      <c r="V259" s="24">
        <f t="shared" si="44"/>
        <v>0.14660400000000001</v>
      </c>
      <c r="W259" s="77">
        <f t="shared" si="45"/>
        <v>1.286</v>
      </c>
      <c r="X259" s="24">
        <f t="shared" si="49"/>
        <v>1.4244299999999998E-2</v>
      </c>
      <c r="Y259" s="16">
        <f t="shared" si="50"/>
        <v>1.5934523</v>
      </c>
      <c r="Z259" s="18" t="s">
        <v>423</v>
      </c>
    </row>
    <row r="260" spans="1:26" ht="15" customHeight="1">
      <c r="A260" s="16">
        <v>83</v>
      </c>
      <c r="B260" s="16" t="s">
        <v>1156</v>
      </c>
      <c r="C260" s="16" t="s">
        <v>815</v>
      </c>
      <c r="D260" s="16" t="s">
        <v>816</v>
      </c>
      <c r="F260" s="16" t="s">
        <v>812</v>
      </c>
      <c r="G260" s="17">
        <v>-25.5133333333</v>
      </c>
      <c r="H260" s="17">
        <v>13.028333333300001</v>
      </c>
      <c r="I260" s="16" t="s">
        <v>68</v>
      </c>
      <c r="J260" s="16" t="s">
        <v>69</v>
      </c>
      <c r="L260" s="16" t="s">
        <v>818</v>
      </c>
      <c r="M260" s="16">
        <v>2000</v>
      </c>
      <c r="N260" s="16">
        <v>0.3</v>
      </c>
      <c r="P260" s="46">
        <v>5.0999999999999996</v>
      </c>
      <c r="Q260" s="16">
        <v>0.11899999999999999</v>
      </c>
      <c r="S260" s="24">
        <f t="shared" si="46"/>
        <v>8.4965999999999986E-2</v>
      </c>
      <c r="T260" s="24">
        <f t="shared" si="47"/>
        <v>8.4965999999999986E-2</v>
      </c>
      <c r="U260" s="24">
        <f t="shared" si="48"/>
        <v>6.8068000000000017E-2</v>
      </c>
      <c r="V260" s="24">
        <f t="shared" si="44"/>
        <v>0.153034</v>
      </c>
      <c r="W260" s="77">
        <f t="shared" si="45"/>
        <v>1.286</v>
      </c>
      <c r="X260" s="24">
        <f t="shared" si="49"/>
        <v>1.4869049999999997E-2</v>
      </c>
      <c r="Y260" s="16">
        <f t="shared" si="50"/>
        <v>1.60693705</v>
      </c>
      <c r="Z260" s="18" t="s">
        <v>70</v>
      </c>
    </row>
    <row r="261" spans="1:26">
      <c r="A261" s="16">
        <v>176</v>
      </c>
      <c r="B261" s="16" t="s">
        <v>1190</v>
      </c>
      <c r="C261" s="16" t="s">
        <v>1143</v>
      </c>
      <c r="D261" s="16" t="s">
        <v>1144</v>
      </c>
      <c r="F261" s="16" t="s">
        <v>812</v>
      </c>
      <c r="G261" s="17">
        <v>-54.457299999999897</v>
      </c>
      <c r="H261" s="17">
        <v>-35.842199999999899</v>
      </c>
      <c r="I261" s="16" t="s">
        <v>135</v>
      </c>
      <c r="J261" s="16" t="s">
        <v>136</v>
      </c>
      <c r="K261" s="16" t="s">
        <v>137</v>
      </c>
      <c r="L261" s="16" t="s">
        <v>818</v>
      </c>
      <c r="M261" s="16">
        <v>238</v>
      </c>
      <c r="P261" s="46">
        <v>5.0999999999999996</v>
      </c>
      <c r="Q261" s="16">
        <v>9.9500000000000005E-2</v>
      </c>
      <c r="R261" s="16">
        <v>0.113</v>
      </c>
      <c r="S261" s="24">
        <f t="shared" si="46"/>
        <v>7.1042999999999995E-2</v>
      </c>
      <c r="T261" s="24">
        <f t="shared" si="47"/>
        <v>7.1042999999999995E-2</v>
      </c>
      <c r="U261" s="24">
        <f t="shared" si="48"/>
        <v>5.691400000000002E-2</v>
      </c>
      <c r="V261" s="24">
        <f t="shared" si="44"/>
        <v>0.12795700000000002</v>
      </c>
      <c r="W261" s="77">
        <f t="shared" si="45"/>
        <v>1.286</v>
      </c>
      <c r="X261" s="24">
        <f t="shared" si="49"/>
        <v>1.2432524999999998E-2</v>
      </c>
      <c r="Y261" s="16">
        <f t="shared" si="50"/>
        <v>1.5543465249999999</v>
      </c>
      <c r="Z261" s="18" t="s">
        <v>138</v>
      </c>
    </row>
    <row r="262" spans="1:26">
      <c r="A262" s="16">
        <v>533</v>
      </c>
      <c r="B262" s="16">
        <v>1173</v>
      </c>
      <c r="C262" s="16" t="s">
        <v>1038</v>
      </c>
      <c r="D262" s="16" t="s">
        <v>952</v>
      </c>
      <c r="E262" s="16" t="s">
        <v>1039</v>
      </c>
      <c r="F262" s="16" t="s">
        <v>954</v>
      </c>
      <c r="G262" s="17">
        <v>32.2443833333</v>
      </c>
      <c r="H262" s="17">
        <v>135.02515</v>
      </c>
      <c r="I262" s="16" t="s">
        <v>31</v>
      </c>
      <c r="J262" s="16" t="s">
        <v>340</v>
      </c>
      <c r="K262" s="16" t="s">
        <v>436</v>
      </c>
      <c r="L262" s="16" t="s">
        <v>818</v>
      </c>
      <c r="M262" s="16">
        <v>4791</v>
      </c>
      <c r="N262" s="16">
        <v>1.7999999999999999E-2</v>
      </c>
      <c r="O262" s="16">
        <v>7.9110000000000014E-2</v>
      </c>
      <c r="P262" s="46">
        <v>5.2</v>
      </c>
      <c r="Q262" s="16">
        <v>0.115</v>
      </c>
      <c r="S262" s="24">
        <f t="shared" si="46"/>
        <v>8.2110000000000002E-2</v>
      </c>
      <c r="T262" s="24">
        <f t="shared" si="47"/>
        <v>8.2110000000000002E-2</v>
      </c>
      <c r="U262" s="24">
        <f t="shared" si="48"/>
        <v>6.5780000000000005E-2</v>
      </c>
      <c r="V262" s="24">
        <f t="shared" si="44"/>
        <v>0.14789000000000002</v>
      </c>
      <c r="W262" s="77">
        <f t="shared" si="45"/>
        <v>1.286</v>
      </c>
      <c r="X262" s="24">
        <f t="shared" si="49"/>
        <v>1.436925E-2</v>
      </c>
      <c r="Y262" s="16">
        <f t="shared" si="50"/>
        <v>1.5961492500000003</v>
      </c>
      <c r="Z262" s="18" t="s">
        <v>766</v>
      </c>
    </row>
    <row r="263" spans="1:26">
      <c r="A263" s="16">
        <v>147</v>
      </c>
      <c r="B263" s="16" t="s">
        <v>1172</v>
      </c>
      <c r="F263" s="16" t="s">
        <v>812</v>
      </c>
      <c r="G263" s="17">
        <v>15.8125666667</v>
      </c>
      <c r="H263" s="17">
        <v>81.729749999999896</v>
      </c>
      <c r="I263" s="16" t="s">
        <v>152</v>
      </c>
      <c r="J263" s="16" t="s">
        <v>156</v>
      </c>
      <c r="K263" s="16" t="s">
        <v>157</v>
      </c>
      <c r="L263" s="16" t="s">
        <v>834</v>
      </c>
      <c r="M263" s="16">
        <v>1327</v>
      </c>
      <c r="N263" s="16">
        <v>2.2499999999999999E-2</v>
      </c>
      <c r="P263" s="46">
        <v>5.2</v>
      </c>
      <c r="Q263" s="16">
        <v>0.113</v>
      </c>
      <c r="S263" s="24">
        <f t="shared" si="46"/>
        <v>8.0682000000000004E-2</v>
      </c>
      <c r="T263" s="24">
        <f t="shared" si="47"/>
        <v>8.0682000000000004E-2</v>
      </c>
      <c r="U263" s="24">
        <f t="shared" si="48"/>
        <v>6.4635999999999999E-2</v>
      </c>
      <c r="V263" s="24">
        <f t="shared" si="44"/>
        <v>0.145318</v>
      </c>
      <c r="W263" s="77">
        <f t="shared" si="45"/>
        <v>1.286</v>
      </c>
      <c r="X263" s="24">
        <f t="shared" si="49"/>
        <v>1.4119349999999999E-2</v>
      </c>
      <c r="Y263" s="16">
        <f t="shared" si="50"/>
        <v>1.5907553500000002</v>
      </c>
      <c r="Z263" s="18" t="s">
        <v>158</v>
      </c>
    </row>
    <row r="264" spans="1:26" ht="15" customHeight="1">
      <c r="A264" s="16">
        <v>192</v>
      </c>
      <c r="B264" s="16" t="s">
        <v>1219</v>
      </c>
      <c r="D264" s="16" t="s">
        <v>853</v>
      </c>
      <c r="F264" s="16" t="s">
        <v>812</v>
      </c>
      <c r="G264" s="17">
        <v>56.112833333300003</v>
      </c>
      <c r="H264" s="17">
        <v>10.41375</v>
      </c>
      <c r="I264" s="16" t="s">
        <v>27</v>
      </c>
      <c r="J264" s="16" t="s">
        <v>55</v>
      </c>
      <c r="K264" s="16" t="s">
        <v>56</v>
      </c>
      <c r="L264" s="16" t="s">
        <v>818</v>
      </c>
      <c r="M264" s="16">
        <v>16.8</v>
      </c>
      <c r="N264" s="16">
        <v>0.08</v>
      </c>
      <c r="O264" s="16">
        <v>1.1595441494925505</v>
      </c>
      <c r="P264" s="46">
        <v>5.2</v>
      </c>
      <c r="Q264" s="16">
        <v>7.6499999999999999E-2</v>
      </c>
      <c r="S264" s="24">
        <f t="shared" si="46"/>
        <v>5.4620999999999996E-2</v>
      </c>
      <c r="T264" s="24">
        <f t="shared" si="47"/>
        <v>5.4620999999999996E-2</v>
      </c>
      <c r="U264" s="24">
        <f t="shared" si="48"/>
        <v>4.3758000000000005E-2</v>
      </c>
      <c r="V264" s="24">
        <f t="shared" si="44"/>
        <v>9.8378999999999994E-2</v>
      </c>
      <c r="W264" s="77">
        <f t="shared" si="45"/>
        <v>1.286</v>
      </c>
      <c r="X264" s="24">
        <f t="shared" si="49"/>
        <v>9.5586749999999991E-3</v>
      </c>
      <c r="Y264" s="16">
        <f t="shared" si="50"/>
        <v>1.4923166750000001</v>
      </c>
      <c r="Z264" s="18" t="s">
        <v>58</v>
      </c>
    </row>
    <row r="265" spans="1:26" ht="15" customHeight="1">
      <c r="A265" s="16">
        <v>167</v>
      </c>
      <c r="B265" s="16" t="s">
        <v>1066</v>
      </c>
      <c r="D265" s="16" t="s">
        <v>1067</v>
      </c>
      <c r="F265" s="16" t="s">
        <v>832</v>
      </c>
      <c r="G265" s="17">
        <v>22.260283333299899</v>
      </c>
      <c r="H265" s="17">
        <v>119.85131666700001</v>
      </c>
      <c r="I265" s="16" t="s">
        <v>31</v>
      </c>
      <c r="J265" s="16" t="s">
        <v>328</v>
      </c>
      <c r="K265" s="16" t="s">
        <v>329</v>
      </c>
      <c r="L265" s="16" t="s">
        <v>813</v>
      </c>
      <c r="M265" s="16">
        <v>1076</v>
      </c>
      <c r="N265" s="16">
        <v>0.1</v>
      </c>
      <c r="O265" s="16">
        <v>0.38915719696969708</v>
      </c>
      <c r="P265" s="46">
        <v>5.3</v>
      </c>
      <c r="Q265" s="16">
        <v>0.20799999999999999</v>
      </c>
      <c r="S265" s="24">
        <f t="shared" si="46"/>
        <v>0.14851199999999998</v>
      </c>
      <c r="T265" s="24">
        <f t="shared" si="47"/>
        <v>0.14851199999999998</v>
      </c>
      <c r="U265" s="24">
        <f t="shared" si="48"/>
        <v>0.11897600000000003</v>
      </c>
      <c r="V265" s="24">
        <f t="shared" si="44"/>
        <v>0.267488</v>
      </c>
      <c r="W265" s="77">
        <f t="shared" si="45"/>
        <v>1.286</v>
      </c>
      <c r="X265" s="24">
        <f t="shared" si="49"/>
        <v>2.5989599999999995E-2</v>
      </c>
      <c r="Y265" s="16">
        <f t="shared" si="50"/>
        <v>1.8469655999999999</v>
      </c>
      <c r="Z265" s="18" t="s">
        <v>330</v>
      </c>
    </row>
    <row r="266" spans="1:26" ht="15" customHeight="1">
      <c r="A266" s="16">
        <v>281</v>
      </c>
      <c r="B266" s="16" t="s">
        <v>1069</v>
      </c>
      <c r="C266" s="16" t="s">
        <v>1070</v>
      </c>
      <c r="D266" s="16" t="s">
        <v>1071</v>
      </c>
      <c r="F266" s="16" t="s">
        <v>832</v>
      </c>
      <c r="G266" s="17">
        <v>22.2603333333</v>
      </c>
      <c r="H266" s="17">
        <v>119.851333333</v>
      </c>
      <c r="I266" s="16" t="s">
        <v>31</v>
      </c>
      <c r="J266" s="16" t="s">
        <v>32</v>
      </c>
      <c r="K266" s="16" t="s">
        <v>326</v>
      </c>
      <c r="L266" s="16" t="s">
        <v>818</v>
      </c>
      <c r="M266" s="16">
        <v>1076</v>
      </c>
      <c r="N266" s="16">
        <v>0.04</v>
      </c>
      <c r="O266" s="16">
        <v>0.12372222222222219</v>
      </c>
      <c r="P266" s="46">
        <v>5.3</v>
      </c>
      <c r="Q266" s="16">
        <v>0.20599999999999999</v>
      </c>
      <c r="S266" s="24">
        <f t="shared" si="46"/>
        <v>0.14708399999999999</v>
      </c>
      <c r="T266" s="24">
        <f t="shared" si="47"/>
        <v>0.14708399999999999</v>
      </c>
      <c r="U266" s="24">
        <f t="shared" si="48"/>
        <v>0.11783199999999999</v>
      </c>
      <c r="V266" s="24">
        <f t="shared" si="44"/>
        <v>0.26491599999999998</v>
      </c>
      <c r="W266" s="77">
        <f t="shared" si="45"/>
        <v>1.286</v>
      </c>
      <c r="X266" s="24">
        <f t="shared" si="49"/>
        <v>2.5739699999999997E-2</v>
      </c>
      <c r="Y266" s="16">
        <f t="shared" si="50"/>
        <v>1.8415716999999998</v>
      </c>
      <c r="Z266" s="18" t="s">
        <v>327</v>
      </c>
    </row>
    <row r="267" spans="1:26" ht="15" customHeight="1">
      <c r="A267" s="16">
        <v>257</v>
      </c>
      <c r="B267" s="16" t="s">
        <v>1085</v>
      </c>
      <c r="C267" s="16" t="s">
        <v>1086</v>
      </c>
      <c r="D267" s="16" t="s">
        <v>1087</v>
      </c>
      <c r="F267" s="16" t="s">
        <v>832</v>
      </c>
      <c r="G267" s="17">
        <v>26.175000000000001</v>
      </c>
      <c r="H267" s="17">
        <v>-94.625</v>
      </c>
      <c r="I267" s="16" t="s">
        <v>27</v>
      </c>
      <c r="J267" s="16" t="s">
        <v>268</v>
      </c>
      <c r="K267" s="16" t="s">
        <v>561</v>
      </c>
      <c r="L267" s="16" t="s">
        <v>813</v>
      </c>
      <c r="M267" s="16">
        <v>2750</v>
      </c>
      <c r="P267" s="46">
        <v>5.4</v>
      </c>
      <c r="Q267" s="16">
        <v>0.187</v>
      </c>
      <c r="R267" s="16">
        <v>0.17799999999999999</v>
      </c>
      <c r="S267" s="24">
        <f t="shared" si="46"/>
        <v>0.133518</v>
      </c>
      <c r="T267" s="24">
        <f t="shared" si="47"/>
        <v>0.133518</v>
      </c>
      <c r="U267" s="24">
        <f t="shared" si="48"/>
        <v>0.106964</v>
      </c>
      <c r="V267" s="24">
        <f t="shared" si="44"/>
        <v>0.240482</v>
      </c>
      <c r="W267" s="77">
        <f t="shared" si="45"/>
        <v>1.286</v>
      </c>
      <c r="X267" s="24">
        <f t="shared" si="49"/>
        <v>2.3365649999999998E-2</v>
      </c>
      <c r="Y267" s="16">
        <f t="shared" si="50"/>
        <v>1.7903296499999999</v>
      </c>
      <c r="Z267" s="18" t="s">
        <v>562</v>
      </c>
    </row>
    <row r="268" spans="1:26" ht="15" customHeight="1">
      <c r="A268" s="16">
        <v>92</v>
      </c>
      <c r="B268" s="16" t="s">
        <v>1088</v>
      </c>
      <c r="C268" s="16" t="s">
        <v>1089</v>
      </c>
      <c r="D268" s="16" t="s">
        <v>821</v>
      </c>
      <c r="F268" s="16" t="s">
        <v>812</v>
      </c>
      <c r="G268" s="17">
        <v>3.1766666666700001</v>
      </c>
      <c r="H268" s="17">
        <v>-46.343333333300002</v>
      </c>
      <c r="I268" s="16" t="s">
        <v>27</v>
      </c>
      <c r="K268" s="16" t="s">
        <v>62</v>
      </c>
      <c r="L268" s="16" t="s">
        <v>818</v>
      </c>
      <c r="M268" s="16">
        <v>3169</v>
      </c>
      <c r="N268" s="16">
        <v>5.0000000000000001E-3</v>
      </c>
      <c r="P268" s="46">
        <v>5.4</v>
      </c>
      <c r="Q268" s="16">
        <v>0.185</v>
      </c>
      <c r="S268" s="24">
        <f t="shared" si="46"/>
        <v>0.13208999999999999</v>
      </c>
      <c r="T268" s="24">
        <f t="shared" si="47"/>
        <v>0.13208999999999999</v>
      </c>
      <c r="U268" s="24">
        <f t="shared" si="48"/>
        <v>0.10582000000000003</v>
      </c>
      <c r="V268" s="24">
        <f t="shared" si="44"/>
        <v>0.23791000000000001</v>
      </c>
      <c r="W268" s="77">
        <f t="shared" si="45"/>
        <v>1.286</v>
      </c>
      <c r="X268" s="24">
        <f t="shared" si="49"/>
        <v>2.3115749999999997E-2</v>
      </c>
      <c r="Y268" s="16">
        <f t="shared" si="50"/>
        <v>1.7849357500000003</v>
      </c>
      <c r="Z268" s="18" t="s">
        <v>624</v>
      </c>
    </row>
    <row r="269" spans="1:26">
      <c r="A269" s="16">
        <v>156</v>
      </c>
      <c r="B269" s="16" t="s">
        <v>1105</v>
      </c>
      <c r="C269" s="16" t="s">
        <v>938</v>
      </c>
      <c r="D269" s="16" t="s">
        <v>939</v>
      </c>
      <c r="F269" s="16" t="s">
        <v>812</v>
      </c>
      <c r="G269" s="17">
        <v>26.298666666700001</v>
      </c>
      <c r="H269" s="17">
        <v>-109.921666667</v>
      </c>
      <c r="I269" s="16" t="s">
        <v>31</v>
      </c>
      <c r="J269" s="16" t="s">
        <v>172</v>
      </c>
      <c r="K269" s="16" t="s">
        <v>220</v>
      </c>
      <c r="L269" s="16" t="s">
        <v>813</v>
      </c>
      <c r="M269" s="16">
        <v>575</v>
      </c>
      <c r="N269" s="16">
        <v>0.05</v>
      </c>
      <c r="P269" s="46">
        <v>5.4</v>
      </c>
      <c r="Q269" s="16">
        <v>0.159</v>
      </c>
      <c r="S269" s="24">
        <f t="shared" si="46"/>
        <v>0.113526</v>
      </c>
      <c r="T269" s="24">
        <f t="shared" si="47"/>
        <v>0.113526</v>
      </c>
      <c r="U269" s="24">
        <f t="shared" si="48"/>
        <v>9.0948000000000001E-2</v>
      </c>
      <c r="V269" s="24">
        <f t="shared" si="44"/>
        <v>0.20447399999999999</v>
      </c>
      <c r="W269" s="77">
        <f t="shared" si="45"/>
        <v>1.2859999999999998</v>
      </c>
      <c r="X269" s="24">
        <f t="shared" si="49"/>
        <v>1.9867050000000001E-2</v>
      </c>
      <c r="Y269" s="16">
        <f t="shared" si="50"/>
        <v>1.7148150499999997</v>
      </c>
      <c r="Z269" s="18" t="s">
        <v>174</v>
      </c>
    </row>
    <row r="270" spans="1:26">
      <c r="A270" s="16">
        <v>93</v>
      </c>
      <c r="B270" s="16" t="s">
        <v>1136</v>
      </c>
      <c r="C270" s="16" t="s">
        <v>1089</v>
      </c>
      <c r="D270" s="16" t="s">
        <v>821</v>
      </c>
      <c r="F270" s="16" t="s">
        <v>812</v>
      </c>
      <c r="G270" s="17">
        <v>5.14</v>
      </c>
      <c r="H270" s="17">
        <v>-46.5766666667</v>
      </c>
      <c r="I270" s="16" t="s">
        <v>27</v>
      </c>
      <c r="K270" s="16" t="s">
        <v>62</v>
      </c>
      <c r="L270" s="16" t="s">
        <v>818</v>
      </c>
      <c r="M270" s="16">
        <v>3509</v>
      </c>
      <c r="N270" s="16">
        <v>5.0000000000000001E-3</v>
      </c>
      <c r="O270" s="16">
        <v>1.4783468364197534E-2</v>
      </c>
      <c r="P270" s="46">
        <v>5.4</v>
      </c>
      <c r="Q270" s="16">
        <v>0.13100000000000001</v>
      </c>
      <c r="S270" s="24">
        <f t="shared" si="46"/>
        <v>9.3534000000000006E-2</v>
      </c>
      <c r="T270" s="24">
        <f t="shared" si="47"/>
        <v>9.3534000000000006E-2</v>
      </c>
      <c r="U270" s="24">
        <f t="shared" si="48"/>
        <v>7.4931999999999999E-2</v>
      </c>
      <c r="V270" s="24">
        <f t="shared" si="44"/>
        <v>0.168466</v>
      </c>
      <c r="W270" s="77">
        <f t="shared" si="45"/>
        <v>1.286</v>
      </c>
      <c r="X270" s="24">
        <f t="shared" si="49"/>
        <v>1.636845E-2</v>
      </c>
      <c r="Y270" s="16">
        <f t="shared" si="50"/>
        <v>1.6393004500000001</v>
      </c>
      <c r="Z270" s="18" t="s">
        <v>674</v>
      </c>
    </row>
    <row r="271" spans="1:26">
      <c r="A271" s="16">
        <v>258</v>
      </c>
      <c r="B271" s="16" t="s">
        <v>1153</v>
      </c>
      <c r="C271" s="16" t="s">
        <v>1086</v>
      </c>
      <c r="D271" s="16" t="s">
        <v>1087</v>
      </c>
      <c r="F271" s="16" t="s">
        <v>832</v>
      </c>
      <c r="G271" s="17">
        <v>26.175000000000001</v>
      </c>
      <c r="H271" s="17">
        <v>-94.625</v>
      </c>
      <c r="I271" s="16" t="s">
        <v>27</v>
      </c>
      <c r="J271" s="16" t="s">
        <v>268</v>
      </c>
      <c r="K271" s="16" t="s">
        <v>561</v>
      </c>
      <c r="L271" s="16" t="s">
        <v>813</v>
      </c>
      <c r="M271" s="16">
        <v>2750</v>
      </c>
      <c r="P271" s="46">
        <v>5.4</v>
      </c>
      <c r="Q271" s="16">
        <v>0.121</v>
      </c>
      <c r="R271" s="16">
        <v>0.20200000000000001</v>
      </c>
      <c r="S271" s="24">
        <f t="shared" si="46"/>
        <v>8.6393999999999999E-2</v>
      </c>
      <c r="T271" s="24">
        <f t="shared" si="47"/>
        <v>8.6393999999999999E-2</v>
      </c>
      <c r="U271" s="24">
        <f t="shared" si="48"/>
        <v>6.9211999999999996E-2</v>
      </c>
      <c r="V271" s="24">
        <f t="shared" si="44"/>
        <v>0.15560599999999999</v>
      </c>
      <c r="W271" s="77">
        <f t="shared" si="45"/>
        <v>1.286</v>
      </c>
      <c r="X271" s="24">
        <f t="shared" si="49"/>
        <v>1.5118949999999999E-2</v>
      </c>
      <c r="Y271" s="16">
        <f t="shared" si="50"/>
        <v>1.61233095</v>
      </c>
      <c r="Z271" s="18" t="s">
        <v>562</v>
      </c>
    </row>
    <row r="272" spans="1:26" ht="15" customHeight="1">
      <c r="A272" s="16">
        <v>170</v>
      </c>
      <c r="B272" s="16" t="s">
        <v>1157</v>
      </c>
      <c r="C272" s="16" t="s">
        <v>1151</v>
      </c>
      <c r="D272" s="16" t="s">
        <v>821</v>
      </c>
      <c r="F272" s="16" t="s">
        <v>812</v>
      </c>
      <c r="G272" s="17">
        <v>-39.301000000000002</v>
      </c>
      <c r="H272" s="17">
        <v>-53.967166666700003</v>
      </c>
      <c r="I272" s="16" t="s">
        <v>107</v>
      </c>
      <c r="J272" s="16" t="s">
        <v>313</v>
      </c>
      <c r="K272" s="16" t="s">
        <v>687</v>
      </c>
      <c r="L272" s="16" t="s">
        <v>818</v>
      </c>
      <c r="M272" s="16">
        <v>3613</v>
      </c>
      <c r="N272" s="16">
        <v>5.0000000000000001E-3</v>
      </c>
      <c r="O272" s="16">
        <v>2.200954861111111E-2</v>
      </c>
      <c r="P272" s="46">
        <v>5.4</v>
      </c>
      <c r="Q272" s="16">
        <v>0.11899999999999999</v>
      </c>
      <c r="R272" s="16">
        <v>9.0999999999999998E-2</v>
      </c>
      <c r="S272" s="24">
        <f t="shared" si="46"/>
        <v>8.4965999999999986E-2</v>
      </c>
      <c r="T272" s="24">
        <f t="shared" si="47"/>
        <v>8.4965999999999986E-2</v>
      </c>
      <c r="U272" s="24">
        <f t="shared" si="48"/>
        <v>6.8068000000000017E-2</v>
      </c>
      <c r="V272" s="24">
        <f t="shared" si="44"/>
        <v>0.153034</v>
      </c>
      <c r="W272" s="77">
        <f t="shared" si="45"/>
        <v>1.286</v>
      </c>
      <c r="X272" s="24">
        <f t="shared" si="49"/>
        <v>1.4869049999999997E-2</v>
      </c>
      <c r="Y272" s="16">
        <f t="shared" si="50"/>
        <v>1.60693705</v>
      </c>
      <c r="Z272" s="18" t="s">
        <v>688</v>
      </c>
    </row>
    <row r="273" spans="1:26" ht="15" customHeight="1">
      <c r="A273" s="16">
        <v>72</v>
      </c>
      <c r="B273" s="16" t="s">
        <v>1155</v>
      </c>
      <c r="C273" s="16" t="s">
        <v>1042</v>
      </c>
      <c r="D273" s="16" t="s">
        <v>821</v>
      </c>
      <c r="F273" s="16" t="s">
        <v>812</v>
      </c>
      <c r="G273" s="17">
        <v>-35.740333333300001</v>
      </c>
      <c r="H273" s="17">
        <v>-49.680999999999898</v>
      </c>
      <c r="I273" s="16" t="s">
        <v>68</v>
      </c>
      <c r="J273" s="16" t="s">
        <v>313</v>
      </c>
      <c r="K273" s="16" t="s">
        <v>681</v>
      </c>
      <c r="L273" s="16" t="s">
        <v>818</v>
      </c>
      <c r="M273" s="16">
        <v>4280</v>
      </c>
      <c r="N273" s="16">
        <v>0.01</v>
      </c>
      <c r="O273" s="16">
        <v>4.2838541666666653E-2</v>
      </c>
      <c r="P273" s="46">
        <v>5.5</v>
      </c>
      <c r="Q273" s="16">
        <v>0.11899999999999999</v>
      </c>
      <c r="R273" s="16">
        <v>0.105</v>
      </c>
      <c r="S273" s="24">
        <f t="shared" si="46"/>
        <v>8.4965999999999986E-2</v>
      </c>
      <c r="T273" s="24">
        <f t="shared" si="47"/>
        <v>8.4965999999999986E-2</v>
      </c>
      <c r="U273" s="24">
        <f t="shared" si="48"/>
        <v>6.8068000000000017E-2</v>
      </c>
      <c r="V273" s="24">
        <f t="shared" si="44"/>
        <v>0.153034</v>
      </c>
      <c r="W273" s="77">
        <f t="shared" si="45"/>
        <v>1.286</v>
      </c>
      <c r="X273" s="24">
        <f t="shared" si="49"/>
        <v>1.4869049999999997E-2</v>
      </c>
      <c r="Y273" s="16">
        <f t="shared" si="50"/>
        <v>1.60693705</v>
      </c>
      <c r="Z273" s="18" t="s">
        <v>423</v>
      </c>
    </row>
    <row r="274" spans="1:26">
      <c r="A274" s="16">
        <v>301</v>
      </c>
      <c r="B274" s="16" t="s">
        <v>1200</v>
      </c>
      <c r="C274" s="16" t="s">
        <v>1201</v>
      </c>
      <c r="D274" s="16" t="s">
        <v>1067</v>
      </c>
      <c r="F274" s="16" t="s">
        <v>832</v>
      </c>
      <c r="G274" s="17">
        <v>15.8</v>
      </c>
      <c r="H274" s="17">
        <v>81.25</v>
      </c>
      <c r="I274" s="16" t="s">
        <v>152</v>
      </c>
      <c r="J274" s="16" t="s">
        <v>157</v>
      </c>
      <c r="K274" s="16" t="s">
        <v>227</v>
      </c>
      <c r="L274" s="16" t="s">
        <v>834</v>
      </c>
      <c r="M274" s="16">
        <v>1000</v>
      </c>
      <c r="N274" s="16">
        <v>0.19694999999999999</v>
      </c>
      <c r="O274" s="16">
        <v>1.8187101562499997</v>
      </c>
      <c r="P274" s="46">
        <v>5.5</v>
      </c>
      <c r="Q274" s="16">
        <v>8.3099999999999993E-2</v>
      </c>
      <c r="R274" s="16">
        <v>3.2800000000000003E-2</v>
      </c>
      <c r="S274" s="24">
        <f t="shared" si="46"/>
        <v>5.9333399999999994E-2</v>
      </c>
      <c r="T274" s="24">
        <f t="shared" si="47"/>
        <v>5.9333399999999994E-2</v>
      </c>
      <c r="U274" s="24">
        <f t="shared" si="48"/>
        <v>4.7533199999999998E-2</v>
      </c>
      <c r="V274" s="24">
        <f t="shared" si="44"/>
        <v>0.10686659999999999</v>
      </c>
      <c r="W274" s="77">
        <f t="shared" si="45"/>
        <v>1.286</v>
      </c>
      <c r="X274" s="24">
        <f t="shared" si="49"/>
        <v>1.0383344999999999E-2</v>
      </c>
      <c r="Y274" s="16">
        <f t="shared" si="50"/>
        <v>1.510116545</v>
      </c>
      <c r="Z274" s="18" t="s">
        <v>253</v>
      </c>
    </row>
    <row r="275" spans="1:26">
      <c r="A275" s="16">
        <v>278</v>
      </c>
      <c r="B275" s="16" t="s">
        <v>1119</v>
      </c>
      <c r="C275" s="16" t="s">
        <v>961</v>
      </c>
      <c r="D275" s="16" t="s">
        <v>962</v>
      </c>
      <c r="E275" s="16" t="s">
        <v>963</v>
      </c>
      <c r="F275" s="16" t="s">
        <v>832</v>
      </c>
      <c r="G275" s="17">
        <v>37.018802777799898</v>
      </c>
      <c r="H275" s="17">
        <v>130.264299999999</v>
      </c>
      <c r="I275" s="16" t="s">
        <v>31</v>
      </c>
      <c r="J275" s="16" t="s">
        <v>272</v>
      </c>
      <c r="K275" s="16" t="s">
        <v>283</v>
      </c>
      <c r="L275" s="16" t="s">
        <v>1008</v>
      </c>
      <c r="M275" s="16">
        <v>2166</v>
      </c>
      <c r="N275" s="16">
        <v>4.8000000000000001E-2</v>
      </c>
      <c r="O275" s="16">
        <v>0.19885427102384862</v>
      </c>
      <c r="P275" s="46">
        <v>5.6</v>
      </c>
      <c r="Q275" s="16">
        <v>0.14799999999999999</v>
      </c>
      <c r="R275" s="16">
        <v>0.10199999999999999</v>
      </c>
      <c r="S275" s="24">
        <f t="shared" si="46"/>
        <v>0.10567199999999999</v>
      </c>
      <c r="T275" s="24">
        <f t="shared" si="47"/>
        <v>0.10567199999999999</v>
      </c>
      <c r="U275" s="24">
        <f t="shared" si="48"/>
        <v>8.4656000000000009E-2</v>
      </c>
      <c r="V275" s="24">
        <f t="shared" si="44"/>
        <v>0.190328</v>
      </c>
      <c r="W275" s="77">
        <f t="shared" si="45"/>
        <v>1.286</v>
      </c>
      <c r="X275" s="24">
        <f t="shared" si="49"/>
        <v>1.8492599999999998E-2</v>
      </c>
      <c r="Y275" s="16">
        <f t="shared" si="50"/>
        <v>1.6851486000000002</v>
      </c>
      <c r="Z275" s="18" t="s">
        <v>456</v>
      </c>
    </row>
    <row r="276" spans="1:26" ht="15" customHeight="1">
      <c r="A276" s="16">
        <v>73</v>
      </c>
      <c r="B276" s="16" t="s">
        <v>1176</v>
      </c>
      <c r="C276" s="16" t="s">
        <v>1042</v>
      </c>
      <c r="D276" s="16" t="s">
        <v>821</v>
      </c>
      <c r="F276" s="16" t="s">
        <v>812</v>
      </c>
      <c r="G276" s="17">
        <v>-37.206833333299898</v>
      </c>
      <c r="H276" s="17">
        <v>-52.649999999999899</v>
      </c>
      <c r="I276" s="16" t="s">
        <v>68</v>
      </c>
      <c r="J276" s="16" t="s">
        <v>313</v>
      </c>
      <c r="L276" s="16" t="s">
        <v>818</v>
      </c>
      <c r="M276" s="16">
        <v>3446</v>
      </c>
      <c r="N276" s="16">
        <v>0.01</v>
      </c>
      <c r="O276" s="16">
        <v>4.2801339285714279E-2</v>
      </c>
      <c r="P276" s="46">
        <v>5.6</v>
      </c>
      <c r="Q276" s="16">
        <v>0.109</v>
      </c>
      <c r="R276" s="16">
        <v>8.5000000000000006E-2</v>
      </c>
      <c r="S276" s="24">
        <f t="shared" si="46"/>
        <v>7.7825999999999992E-2</v>
      </c>
      <c r="T276" s="24">
        <f t="shared" si="47"/>
        <v>7.7825999999999992E-2</v>
      </c>
      <c r="U276" s="24">
        <f t="shared" si="48"/>
        <v>6.2348000000000015E-2</v>
      </c>
      <c r="V276" s="24">
        <f t="shared" si="44"/>
        <v>0.14017400000000002</v>
      </c>
      <c r="W276" s="77">
        <f t="shared" si="45"/>
        <v>1.2860000000000003</v>
      </c>
      <c r="X276" s="24">
        <f t="shared" si="49"/>
        <v>1.3619549999999998E-2</v>
      </c>
      <c r="Y276" s="16">
        <f t="shared" si="50"/>
        <v>1.5799675500000003</v>
      </c>
      <c r="Z276" s="18" t="s">
        <v>423</v>
      </c>
    </row>
    <row r="277" spans="1:26">
      <c r="A277" s="16">
        <v>304</v>
      </c>
      <c r="B277" s="16" t="s">
        <v>1212</v>
      </c>
      <c r="C277" s="16" t="s">
        <v>1201</v>
      </c>
      <c r="D277" s="16" t="s">
        <v>1067</v>
      </c>
      <c r="F277" s="16" t="s">
        <v>832</v>
      </c>
      <c r="G277" s="17">
        <v>16.100000000000001</v>
      </c>
      <c r="H277" s="17">
        <v>81.2</v>
      </c>
      <c r="I277" s="16" t="s">
        <v>152</v>
      </c>
      <c r="J277" s="16" t="s">
        <v>157</v>
      </c>
      <c r="K277" s="16" t="s">
        <v>227</v>
      </c>
      <c r="L277" s="16" t="s">
        <v>834</v>
      </c>
      <c r="M277" s="16">
        <v>800</v>
      </c>
      <c r="N277" s="16">
        <v>0.17766666666666667</v>
      </c>
      <c r="O277" s="16">
        <v>1.8654999999999997</v>
      </c>
      <c r="P277" s="46">
        <v>5.6</v>
      </c>
      <c r="Q277" s="16">
        <v>7.8E-2</v>
      </c>
      <c r="S277" s="24">
        <f t="shared" si="46"/>
        <v>5.5691999999999998E-2</v>
      </c>
      <c r="T277" s="24">
        <f t="shared" si="47"/>
        <v>5.5691999999999998E-2</v>
      </c>
      <c r="U277" s="24">
        <f t="shared" si="48"/>
        <v>4.4616000000000003E-2</v>
      </c>
      <c r="V277" s="24">
        <f t="shared" si="44"/>
        <v>0.10030800000000001</v>
      </c>
      <c r="W277" s="77">
        <f t="shared" si="45"/>
        <v>1.286</v>
      </c>
      <c r="X277" s="24">
        <f t="shared" si="49"/>
        <v>9.7460999999999989E-3</v>
      </c>
      <c r="Y277" s="16">
        <f t="shared" si="50"/>
        <v>1.4963621000000003</v>
      </c>
      <c r="Z277" s="18" t="s">
        <v>253</v>
      </c>
    </row>
    <row r="278" spans="1:26" ht="15" customHeight="1">
      <c r="A278" s="16">
        <v>91</v>
      </c>
      <c r="B278" s="16" t="s">
        <v>1120</v>
      </c>
      <c r="C278" s="16" t="s">
        <v>1016</v>
      </c>
      <c r="D278" s="16" t="s">
        <v>821</v>
      </c>
      <c r="F278" s="16" t="s">
        <v>812</v>
      </c>
      <c r="G278" s="17">
        <v>3.66166666667</v>
      </c>
      <c r="H278" s="17">
        <v>-45.243333333300001</v>
      </c>
      <c r="I278" s="16" t="s">
        <v>27</v>
      </c>
      <c r="K278" s="16" t="s">
        <v>62</v>
      </c>
      <c r="L278" s="16" t="s">
        <v>818</v>
      </c>
      <c r="M278" s="16">
        <v>3855</v>
      </c>
      <c r="N278" s="16">
        <v>5.0000000000000001E-3</v>
      </c>
      <c r="P278" s="46">
        <v>5.7</v>
      </c>
      <c r="Q278" s="16">
        <v>0.14499999999999999</v>
      </c>
      <c r="R278" s="16">
        <v>0.13100000000000001</v>
      </c>
      <c r="S278" s="24">
        <f t="shared" si="46"/>
        <v>0.10352999999999998</v>
      </c>
      <c r="T278" s="24">
        <f t="shared" si="47"/>
        <v>0.10352999999999998</v>
      </c>
      <c r="U278" s="24">
        <f t="shared" si="48"/>
        <v>8.2940000000000014E-2</v>
      </c>
      <c r="V278" s="24">
        <f t="shared" si="44"/>
        <v>0.18647</v>
      </c>
      <c r="W278" s="77">
        <f t="shared" si="45"/>
        <v>1.286</v>
      </c>
      <c r="X278" s="24">
        <f t="shared" si="49"/>
        <v>1.8117749999999995E-2</v>
      </c>
      <c r="Y278" s="16">
        <f t="shared" si="50"/>
        <v>1.6770577500000001</v>
      </c>
      <c r="Z278" s="18" t="s">
        <v>716</v>
      </c>
    </row>
    <row r="279" spans="1:26">
      <c r="A279" s="16">
        <v>181</v>
      </c>
      <c r="B279" s="16" t="s">
        <v>1181</v>
      </c>
      <c r="C279" s="16" t="s">
        <v>1151</v>
      </c>
      <c r="D279" s="16" t="s">
        <v>821</v>
      </c>
      <c r="F279" s="16" t="s">
        <v>812</v>
      </c>
      <c r="G279" s="17">
        <v>-35.905000000000001</v>
      </c>
      <c r="H279" s="17">
        <v>-52.119833333300001</v>
      </c>
      <c r="I279" s="16" t="s">
        <v>68</v>
      </c>
      <c r="J279" s="16" t="s">
        <v>313</v>
      </c>
      <c r="K279" s="16" t="s">
        <v>545</v>
      </c>
      <c r="L279" s="16" t="s">
        <v>818</v>
      </c>
      <c r="M279" s="16">
        <v>2593</v>
      </c>
      <c r="N279" s="16">
        <v>0.18</v>
      </c>
      <c r="O279" s="16">
        <v>1.2150980769230773</v>
      </c>
      <c r="P279" s="46">
        <v>5.7</v>
      </c>
      <c r="Q279" s="16">
        <v>0.107</v>
      </c>
      <c r="S279" s="24">
        <f t="shared" si="46"/>
        <v>7.6397999999999994E-2</v>
      </c>
      <c r="T279" s="24">
        <f t="shared" si="47"/>
        <v>7.6397999999999994E-2</v>
      </c>
      <c r="U279" s="24">
        <f t="shared" si="48"/>
        <v>6.1204000000000008E-2</v>
      </c>
      <c r="V279" s="24">
        <f t="shared" si="44"/>
        <v>0.137602</v>
      </c>
      <c r="W279" s="77">
        <f t="shared" si="45"/>
        <v>1.286</v>
      </c>
      <c r="X279" s="24">
        <f t="shared" si="49"/>
        <v>1.3369649999999999E-2</v>
      </c>
      <c r="Y279" s="16">
        <f t="shared" si="50"/>
        <v>1.57457365</v>
      </c>
      <c r="Z279" s="18" t="s">
        <v>546</v>
      </c>
    </row>
    <row r="280" spans="1:26" ht="15" customHeight="1">
      <c r="A280" s="16">
        <v>303</v>
      </c>
      <c r="B280" s="16" t="s">
        <v>1235</v>
      </c>
      <c r="C280" s="16" t="s">
        <v>1201</v>
      </c>
      <c r="D280" s="16" t="s">
        <v>1067</v>
      </c>
      <c r="F280" s="16" t="s">
        <v>832</v>
      </c>
      <c r="G280" s="17">
        <v>15.65</v>
      </c>
      <c r="H280" s="17">
        <v>81.400000000000006</v>
      </c>
      <c r="I280" s="16" t="s">
        <v>152</v>
      </c>
      <c r="J280" s="16" t="s">
        <v>157</v>
      </c>
      <c r="K280" s="16" t="s">
        <v>227</v>
      </c>
      <c r="L280" s="16" t="s">
        <v>834</v>
      </c>
      <c r="M280" s="16">
        <v>1000</v>
      </c>
      <c r="N280" s="16">
        <v>0.17766666666666667</v>
      </c>
      <c r="O280" s="16">
        <v>1.8988124999999998</v>
      </c>
      <c r="P280" s="46">
        <v>5.7</v>
      </c>
      <c r="Q280" s="16">
        <v>6.5699999999999995E-2</v>
      </c>
      <c r="S280" s="24">
        <f t="shared" si="46"/>
        <v>4.6909799999999995E-2</v>
      </c>
      <c r="T280" s="24">
        <f t="shared" si="47"/>
        <v>4.6909799999999995E-2</v>
      </c>
      <c r="U280" s="24">
        <f t="shared" si="48"/>
        <v>3.75804E-2</v>
      </c>
      <c r="V280" s="24">
        <f t="shared" si="44"/>
        <v>8.4490199999999988E-2</v>
      </c>
      <c r="W280" s="77">
        <f t="shared" si="45"/>
        <v>1.2859999999999998</v>
      </c>
      <c r="X280" s="24">
        <f t="shared" si="49"/>
        <v>8.2092149999999989E-3</v>
      </c>
      <c r="Y280" s="16">
        <f t="shared" si="50"/>
        <v>1.4631896149999997</v>
      </c>
      <c r="Z280" s="18" t="s">
        <v>253</v>
      </c>
    </row>
    <row r="281" spans="1:26" ht="15" customHeight="1">
      <c r="A281" s="16">
        <v>187</v>
      </c>
      <c r="B281" s="16" t="s">
        <v>956</v>
      </c>
      <c r="C281" s="16" t="s">
        <v>910</v>
      </c>
      <c r="D281" s="16" t="s">
        <v>821</v>
      </c>
      <c r="E281" s="16" t="s">
        <v>911</v>
      </c>
      <c r="F281" s="16" t="s">
        <v>812</v>
      </c>
      <c r="G281" s="17">
        <v>-4.76016666667</v>
      </c>
      <c r="H281" s="17">
        <v>9.9403333333300008</v>
      </c>
      <c r="I281" s="16" t="s">
        <v>68</v>
      </c>
      <c r="J281" s="16" t="s">
        <v>402</v>
      </c>
      <c r="K281" s="16" t="s">
        <v>619</v>
      </c>
      <c r="L281" s="16" t="s">
        <v>818</v>
      </c>
      <c r="M281" s="16">
        <v>3100</v>
      </c>
      <c r="P281" s="46">
        <v>5.8</v>
      </c>
      <c r="Q281" s="16">
        <v>0.61699999999999999</v>
      </c>
      <c r="R281" s="16">
        <v>0.65500000000000003</v>
      </c>
      <c r="S281" s="24">
        <f t="shared" si="46"/>
        <v>0.44053799999999999</v>
      </c>
      <c r="T281" s="24">
        <f t="shared" si="47"/>
        <v>0.44053799999999999</v>
      </c>
      <c r="U281" s="24">
        <f t="shared" si="48"/>
        <v>0.35292400000000002</v>
      </c>
      <c r="V281" s="24">
        <f t="shared" si="44"/>
        <v>0.793462</v>
      </c>
      <c r="W281" s="77">
        <f t="shared" si="45"/>
        <v>1.286</v>
      </c>
      <c r="X281" s="24">
        <f t="shared" si="49"/>
        <v>7.7094149999999986E-2</v>
      </c>
      <c r="Y281" s="16">
        <f t="shared" si="50"/>
        <v>2.9500181500000004</v>
      </c>
      <c r="Z281" s="18" t="s">
        <v>363</v>
      </c>
    </row>
    <row r="282" spans="1:26">
      <c r="A282" s="16">
        <v>62</v>
      </c>
      <c r="B282" s="16" t="s">
        <v>1108</v>
      </c>
      <c r="C282" s="16" t="s">
        <v>1109</v>
      </c>
      <c r="D282" s="16" t="s">
        <v>821</v>
      </c>
      <c r="F282" s="16" t="s">
        <v>812</v>
      </c>
      <c r="G282" s="17">
        <v>-17.16</v>
      </c>
      <c r="H282" s="17">
        <v>10.9966666666999</v>
      </c>
      <c r="I282" s="16" t="s">
        <v>68</v>
      </c>
      <c r="J282" s="16" t="s">
        <v>182</v>
      </c>
      <c r="L282" s="16" t="s">
        <v>813</v>
      </c>
      <c r="M282" s="16">
        <v>2065</v>
      </c>
      <c r="N282" s="16">
        <v>1.15E-2</v>
      </c>
      <c r="O282" s="16">
        <v>0.16312332347972966</v>
      </c>
      <c r="P282" s="46">
        <v>5.8</v>
      </c>
      <c r="Q282" s="16">
        <v>0.153</v>
      </c>
      <c r="R282" s="16">
        <v>0.15</v>
      </c>
      <c r="S282" s="24">
        <f t="shared" si="46"/>
        <v>0.10924199999999999</v>
      </c>
      <c r="T282" s="24">
        <f t="shared" si="47"/>
        <v>0.10924199999999999</v>
      </c>
      <c r="U282" s="24">
        <f t="shared" si="48"/>
        <v>8.751600000000001E-2</v>
      </c>
      <c r="V282" s="24">
        <f t="shared" si="44"/>
        <v>0.19675799999999999</v>
      </c>
      <c r="W282" s="77">
        <f t="shared" si="45"/>
        <v>1.286</v>
      </c>
      <c r="X282" s="24">
        <f t="shared" si="49"/>
        <v>1.9117349999999998E-2</v>
      </c>
      <c r="Y282" s="16">
        <f t="shared" si="50"/>
        <v>1.6986333499999999</v>
      </c>
      <c r="Z282" s="18" t="s">
        <v>397</v>
      </c>
    </row>
    <row r="283" spans="1:26">
      <c r="A283" s="16">
        <v>376</v>
      </c>
      <c r="B283" s="16">
        <v>931</v>
      </c>
      <c r="C283" s="16" t="s">
        <v>1131</v>
      </c>
      <c r="D283" s="16" t="s">
        <v>952</v>
      </c>
      <c r="E283" s="16" t="s">
        <v>574</v>
      </c>
      <c r="F283" s="16" t="s">
        <v>954</v>
      </c>
      <c r="G283" s="17">
        <v>5.14201666667</v>
      </c>
      <c r="H283" s="17">
        <v>-46.633066666700003</v>
      </c>
      <c r="I283" s="16" t="s">
        <v>27</v>
      </c>
      <c r="J283" s="16" t="s">
        <v>513</v>
      </c>
      <c r="K283" s="16" t="s">
        <v>574</v>
      </c>
      <c r="L283" s="16" t="s">
        <v>818</v>
      </c>
      <c r="M283" s="16">
        <v>3476</v>
      </c>
      <c r="N283" s="16">
        <v>0.08</v>
      </c>
      <c r="O283" s="16">
        <v>0.24752380952380948</v>
      </c>
      <c r="P283" s="46">
        <v>5.8</v>
      </c>
      <c r="Q283" s="16">
        <v>0.129</v>
      </c>
      <c r="S283" s="24">
        <f t="shared" si="46"/>
        <v>9.2105999999999993E-2</v>
      </c>
      <c r="T283" s="24">
        <f t="shared" si="47"/>
        <v>9.2105999999999993E-2</v>
      </c>
      <c r="U283" s="24">
        <f t="shared" si="48"/>
        <v>7.378800000000002E-2</v>
      </c>
      <c r="V283" s="24">
        <f t="shared" si="44"/>
        <v>0.16589400000000001</v>
      </c>
      <c r="W283" s="77">
        <f t="shared" si="45"/>
        <v>1.286</v>
      </c>
      <c r="X283" s="24">
        <f t="shared" si="49"/>
        <v>1.6118549999999999E-2</v>
      </c>
      <c r="Y283" s="16">
        <f t="shared" si="50"/>
        <v>1.6339065500000001</v>
      </c>
      <c r="Z283" s="18" t="s">
        <v>670</v>
      </c>
    </row>
    <row r="284" spans="1:26">
      <c r="A284" s="16">
        <v>502</v>
      </c>
      <c r="B284" s="16" t="s">
        <v>1199</v>
      </c>
      <c r="C284" s="16" t="s">
        <v>1178</v>
      </c>
      <c r="D284" s="16" t="s">
        <v>952</v>
      </c>
      <c r="E284" s="16" t="s">
        <v>1179</v>
      </c>
      <c r="F284" s="16" t="s">
        <v>954</v>
      </c>
      <c r="G284" s="17">
        <v>60.153194999999897</v>
      </c>
      <c r="H284" s="17">
        <v>-179.47005999999899</v>
      </c>
      <c r="I284" s="16" t="s">
        <v>207</v>
      </c>
      <c r="J284" s="16" t="s">
        <v>303</v>
      </c>
      <c r="K284" s="16" t="s">
        <v>304</v>
      </c>
      <c r="L284" s="16" t="s">
        <v>818</v>
      </c>
      <c r="M284" s="16">
        <v>1013</v>
      </c>
      <c r="N284" s="16">
        <v>2.8000000000000001E-2</v>
      </c>
      <c r="O284" s="16">
        <v>0.18900000000000006</v>
      </c>
      <c r="P284" s="46">
        <v>6</v>
      </c>
      <c r="Q284" s="16">
        <v>8.4900000000000003E-2</v>
      </c>
      <c r="R284" s="16">
        <v>0.109</v>
      </c>
      <c r="S284" s="24">
        <f t="shared" si="46"/>
        <v>6.0618600000000002E-2</v>
      </c>
      <c r="T284" s="24">
        <f t="shared" si="47"/>
        <v>6.0618600000000002E-2</v>
      </c>
      <c r="U284" s="24">
        <f t="shared" si="48"/>
        <v>4.8562800000000003E-2</v>
      </c>
      <c r="V284" s="24">
        <f t="shared" si="44"/>
        <v>0.10918140000000001</v>
      </c>
      <c r="W284" s="77">
        <f t="shared" si="45"/>
        <v>1.286</v>
      </c>
      <c r="X284" s="24">
        <f t="shared" si="49"/>
        <v>1.0608255E-2</v>
      </c>
      <c r="Y284" s="16">
        <f t="shared" si="50"/>
        <v>1.514971055</v>
      </c>
      <c r="Z284" s="18" t="s">
        <v>305</v>
      </c>
    </row>
    <row r="285" spans="1:26" ht="15" customHeight="1">
      <c r="A285" s="16">
        <v>426</v>
      </c>
      <c r="B285" s="16">
        <v>1073</v>
      </c>
      <c r="C285" s="16" t="s">
        <v>1222</v>
      </c>
      <c r="D285" s="16" t="s">
        <v>952</v>
      </c>
      <c r="E285" s="16" t="s">
        <v>1223</v>
      </c>
      <c r="F285" s="16" t="s">
        <v>954</v>
      </c>
      <c r="G285" s="17">
        <v>39.225356666700002</v>
      </c>
      <c r="H285" s="17">
        <v>-72.275768333299894</v>
      </c>
      <c r="I285" s="16" t="s">
        <v>27</v>
      </c>
      <c r="K285" s="16" t="s">
        <v>101</v>
      </c>
      <c r="L285" s="16" t="s">
        <v>818</v>
      </c>
      <c r="M285" s="16">
        <v>639</v>
      </c>
      <c r="N285" s="16">
        <v>8.5000000000000006E-2</v>
      </c>
      <c r="O285" s="16">
        <v>0.3119765625</v>
      </c>
      <c r="P285" s="46">
        <v>6</v>
      </c>
      <c r="Q285" s="16">
        <v>7.5300000000000006E-2</v>
      </c>
      <c r="S285" s="24">
        <f t="shared" si="46"/>
        <v>5.3764200000000005E-2</v>
      </c>
      <c r="T285" s="24">
        <f t="shared" si="47"/>
        <v>5.3764200000000005E-2</v>
      </c>
      <c r="U285" s="24">
        <f t="shared" si="48"/>
        <v>4.3071600000000002E-2</v>
      </c>
      <c r="V285" s="24">
        <f t="shared" si="44"/>
        <v>9.68358E-2</v>
      </c>
      <c r="W285" s="77">
        <f t="shared" si="45"/>
        <v>1.2859999999999998</v>
      </c>
      <c r="X285" s="24">
        <f t="shared" si="49"/>
        <v>9.4087349999999997E-3</v>
      </c>
      <c r="Y285" s="16">
        <f t="shared" si="50"/>
        <v>1.4890803349999999</v>
      </c>
      <c r="Z285" s="18" t="s">
        <v>226</v>
      </c>
    </row>
    <row r="286" spans="1:26" ht="15" customHeight="1">
      <c r="A286" s="16">
        <v>95</v>
      </c>
      <c r="B286" s="16" t="s">
        <v>1025</v>
      </c>
      <c r="C286" s="16" t="s">
        <v>969</v>
      </c>
      <c r="D286" s="16" t="s">
        <v>821</v>
      </c>
      <c r="F286" s="16" t="s">
        <v>812</v>
      </c>
      <c r="G286" s="17">
        <v>-4.61333333333</v>
      </c>
      <c r="H286" s="17">
        <v>-36.636666666700002</v>
      </c>
      <c r="I286" s="16" t="s">
        <v>68</v>
      </c>
      <c r="K286" s="16" t="s">
        <v>261</v>
      </c>
      <c r="L286" s="16" t="s">
        <v>818</v>
      </c>
      <c r="M286" s="16">
        <v>825</v>
      </c>
      <c r="N286" s="16">
        <v>3.5700000000000003E-2</v>
      </c>
      <c r="P286" s="46">
        <v>6.1</v>
      </c>
      <c r="Q286" s="16">
        <v>0.34499999999999997</v>
      </c>
      <c r="S286" s="24">
        <f t="shared" si="46"/>
        <v>0.24632999999999997</v>
      </c>
      <c r="T286" s="24">
        <f t="shared" si="47"/>
        <v>0.24632999999999997</v>
      </c>
      <c r="U286" s="24">
        <f t="shared" si="48"/>
        <v>0.19734000000000002</v>
      </c>
      <c r="V286" s="24">
        <f t="shared" si="44"/>
        <v>0.44367000000000001</v>
      </c>
      <c r="W286" s="77">
        <f t="shared" si="45"/>
        <v>1.286</v>
      </c>
      <c r="X286" s="24">
        <f t="shared" si="49"/>
        <v>4.3107749999999993E-2</v>
      </c>
      <c r="Y286" s="16">
        <f t="shared" si="50"/>
        <v>2.2164477499999999</v>
      </c>
      <c r="Z286" s="18" t="s">
        <v>262</v>
      </c>
    </row>
    <row r="287" spans="1:26" ht="15" customHeight="1">
      <c r="A287" s="16">
        <v>276</v>
      </c>
      <c r="B287" s="16" t="s">
        <v>1132</v>
      </c>
      <c r="C287" s="16" t="s">
        <v>961</v>
      </c>
      <c r="D287" s="16" t="s">
        <v>962</v>
      </c>
      <c r="E287" s="16" t="s">
        <v>963</v>
      </c>
      <c r="F287" s="16" t="s">
        <v>832</v>
      </c>
      <c r="G287" s="17">
        <v>36.926333333300001</v>
      </c>
      <c r="H287" s="17">
        <v>130.900111111</v>
      </c>
      <c r="I287" s="16" t="s">
        <v>31</v>
      </c>
      <c r="J287" s="16" t="s">
        <v>272</v>
      </c>
      <c r="K287" s="16" t="s">
        <v>283</v>
      </c>
      <c r="L287" s="16" t="s">
        <v>813</v>
      </c>
      <c r="M287" s="16">
        <v>2141</v>
      </c>
      <c r="N287" s="16">
        <v>3.3000000000000002E-2</v>
      </c>
      <c r="O287" s="16">
        <v>0.24855759804703839</v>
      </c>
      <c r="P287" s="46">
        <v>6.1</v>
      </c>
      <c r="Q287" s="16">
        <v>0.13400000000000001</v>
      </c>
      <c r="R287" s="16">
        <v>0.23599999999999999</v>
      </c>
      <c r="S287" s="24">
        <f t="shared" si="46"/>
        <v>9.5675999999999997E-2</v>
      </c>
      <c r="T287" s="24">
        <f t="shared" si="47"/>
        <v>9.5675999999999997E-2</v>
      </c>
      <c r="U287" s="24">
        <f t="shared" si="48"/>
        <v>7.6648000000000022E-2</v>
      </c>
      <c r="V287" s="24">
        <f t="shared" ref="V287:V318" si="51">SUM(T287:U287)</f>
        <v>0.17232400000000003</v>
      </c>
      <c r="W287" s="77">
        <f t="shared" ref="W287:W318" si="52">V287/Q287</f>
        <v>1.2860000000000003</v>
      </c>
      <c r="X287" s="24">
        <f t="shared" si="49"/>
        <v>1.6743299999999999E-2</v>
      </c>
      <c r="Y287" s="16">
        <f t="shared" si="50"/>
        <v>1.6473913000000002</v>
      </c>
      <c r="Z287" s="18" t="s">
        <v>284</v>
      </c>
    </row>
    <row r="288" spans="1:26">
      <c r="A288" s="16">
        <v>359</v>
      </c>
      <c r="B288" s="16">
        <v>890</v>
      </c>
      <c r="C288" s="16" t="s">
        <v>1241</v>
      </c>
      <c r="D288" s="16" t="s">
        <v>952</v>
      </c>
      <c r="E288" s="16" t="s">
        <v>1242</v>
      </c>
      <c r="F288" s="16" t="s">
        <v>954</v>
      </c>
      <c r="G288" s="17">
        <v>48.662500000000001</v>
      </c>
      <c r="H288" s="17">
        <v>-126.8815</v>
      </c>
      <c r="I288" s="16" t="s">
        <v>31</v>
      </c>
      <c r="J288" s="16" t="s">
        <v>289</v>
      </c>
      <c r="L288" s="16" t="s">
        <v>818</v>
      </c>
      <c r="M288" s="16">
        <v>1326</v>
      </c>
      <c r="N288" s="16">
        <v>0.09</v>
      </c>
      <c r="O288" s="16">
        <v>0.28421874999999991</v>
      </c>
      <c r="P288" s="46">
        <v>6.1</v>
      </c>
      <c r="Q288" s="16">
        <v>6.3200000000000006E-2</v>
      </c>
      <c r="R288" s="16">
        <v>3.3700000000000001E-2</v>
      </c>
      <c r="S288" s="24">
        <f t="shared" si="46"/>
        <v>4.51248E-2</v>
      </c>
      <c r="T288" s="24">
        <f t="shared" si="47"/>
        <v>4.51248E-2</v>
      </c>
      <c r="U288" s="24">
        <f t="shared" si="48"/>
        <v>3.6150400000000013E-2</v>
      </c>
      <c r="V288" s="24">
        <f t="shared" si="51"/>
        <v>8.127520000000002E-2</v>
      </c>
      <c r="W288" s="77">
        <f t="shared" si="52"/>
        <v>1.2860000000000003</v>
      </c>
      <c r="X288" s="24">
        <f t="shared" si="49"/>
        <v>7.8968399999999987E-3</v>
      </c>
      <c r="Y288" s="16">
        <f t="shared" si="50"/>
        <v>1.4564472400000001</v>
      </c>
      <c r="Z288" s="18" t="s">
        <v>382</v>
      </c>
    </row>
    <row r="289" spans="1:26">
      <c r="A289" s="16">
        <v>64</v>
      </c>
      <c r="B289" s="16" t="s">
        <v>1192</v>
      </c>
      <c r="C289" s="16" t="s">
        <v>1109</v>
      </c>
      <c r="D289" s="16" t="s">
        <v>821</v>
      </c>
      <c r="F289" s="16" t="s">
        <v>812</v>
      </c>
      <c r="G289" s="17">
        <v>-24.8933333332999</v>
      </c>
      <c r="H289" s="17">
        <v>13.163333333300001</v>
      </c>
      <c r="I289" s="16" t="s">
        <v>68</v>
      </c>
      <c r="J289" s="16" t="s">
        <v>69</v>
      </c>
      <c r="L289" s="16" t="s">
        <v>818</v>
      </c>
      <c r="M289" s="16">
        <v>1312</v>
      </c>
      <c r="N289" s="16">
        <v>9.4999999999999998E-3</v>
      </c>
      <c r="P289" s="46">
        <v>6.2</v>
      </c>
      <c r="Q289" s="16">
        <v>9.3200000000000005E-2</v>
      </c>
      <c r="R289" s="16">
        <v>0.107</v>
      </c>
      <c r="S289" s="24">
        <f t="shared" si="46"/>
        <v>6.6544800000000001E-2</v>
      </c>
      <c r="T289" s="24">
        <f t="shared" si="47"/>
        <v>6.6544800000000001E-2</v>
      </c>
      <c r="U289" s="24">
        <f t="shared" si="48"/>
        <v>5.3310400000000008E-2</v>
      </c>
      <c r="V289" s="24">
        <f t="shared" si="51"/>
        <v>0.11985520000000001</v>
      </c>
      <c r="W289" s="77">
        <f t="shared" si="52"/>
        <v>1.286</v>
      </c>
      <c r="X289" s="24">
        <f t="shared" si="49"/>
        <v>1.1645339999999999E-2</v>
      </c>
      <c r="Y289" s="16">
        <f t="shared" si="50"/>
        <v>1.5373557400000002</v>
      </c>
      <c r="Z289" s="18" t="s">
        <v>377</v>
      </c>
    </row>
    <row r="290" spans="1:26">
      <c r="A290" s="16">
        <v>432</v>
      </c>
      <c r="B290" s="16">
        <v>1080</v>
      </c>
      <c r="C290" s="16" t="s">
        <v>1226</v>
      </c>
      <c r="D290" s="16" t="s">
        <v>952</v>
      </c>
      <c r="E290" s="16" t="s">
        <v>1227</v>
      </c>
      <c r="F290" s="16" t="s">
        <v>954</v>
      </c>
      <c r="G290" s="17">
        <v>-16.559671666700002</v>
      </c>
      <c r="H290" s="17">
        <v>10.820048333300001</v>
      </c>
      <c r="I290" s="16" t="s">
        <v>68</v>
      </c>
      <c r="J290" s="16" t="s">
        <v>182</v>
      </c>
      <c r="L290" s="16" t="s">
        <v>818</v>
      </c>
      <c r="M290" s="16">
        <v>2766</v>
      </c>
      <c r="N290" s="16">
        <v>0.01</v>
      </c>
      <c r="O290" s="16">
        <v>9.8955092592592539E-2</v>
      </c>
      <c r="P290" s="46">
        <v>6.2</v>
      </c>
      <c r="Q290" s="16">
        <v>7.2999999999999995E-2</v>
      </c>
      <c r="R290" s="16">
        <v>6.1400000000000003E-2</v>
      </c>
      <c r="S290" s="24">
        <f t="shared" si="46"/>
        <v>5.2121999999999995E-2</v>
      </c>
      <c r="T290" s="24">
        <f t="shared" si="47"/>
        <v>5.2121999999999995E-2</v>
      </c>
      <c r="U290" s="24">
        <f t="shared" si="48"/>
        <v>4.1756000000000001E-2</v>
      </c>
      <c r="V290" s="24">
        <f t="shared" si="51"/>
        <v>9.3877999999999989E-2</v>
      </c>
      <c r="W290" s="77">
        <f t="shared" si="52"/>
        <v>1.286</v>
      </c>
      <c r="X290" s="24">
        <f t="shared" si="49"/>
        <v>9.1213499999999986E-3</v>
      </c>
      <c r="Y290" s="16">
        <f t="shared" si="50"/>
        <v>1.4828773500000001</v>
      </c>
      <c r="Z290" s="18" t="s">
        <v>567</v>
      </c>
    </row>
    <row r="291" spans="1:26">
      <c r="A291" s="16">
        <v>166</v>
      </c>
      <c r="B291" s="16" t="s">
        <v>1275</v>
      </c>
      <c r="D291" s="16" t="s">
        <v>1067</v>
      </c>
      <c r="F291" s="16" t="s">
        <v>832</v>
      </c>
      <c r="G291" s="17">
        <v>16.032806666700001</v>
      </c>
      <c r="H291" s="17">
        <v>81.713181666699896</v>
      </c>
      <c r="I291" s="16" t="s">
        <v>152</v>
      </c>
      <c r="J291" s="16" t="s">
        <v>157</v>
      </c>
      <c r="K291" s="16" t="s">
        <v>227</v>
      </c>
      <c r="L291" s="16" t="s">
        <v>818</v>
      </c>
      <c r="M291" s="16">
        <v>647</v>
      </c>
      <c r="N291" s="16">
        <v>0.748</v>
      </c>
      <c r="O291" s="16">
        <v>6.0237374999999993</v>
      </c>
      <c r="P291" s="46">
        <v>6.7</v>
      </c>
      <c r="Q291" s="16">
        <v>4.99E-2</v>
      </c>
      <c r="S291" s="24">
        <f t="shared" si="46"/>
        <v>3.5628599999999996E-2</v>
      </c>
      <c r="T291" s="24">
        <f t="shared" si="47"/>
        <v>3.5628599999999996E-2</v>
      </c>
      <c r="U291" s="24">
        <f t="shared" si="48"/>
        <v>2.8542800000000007E-2</v>
      </c>
      <c r="V291" s="24">
        <f t="shared" si="51"/>
        <v>6.4171400000000003E-2</v>
      </c>
      <c r="W291" s="77">
        <f t="shared" si="52"/>
        <v>1.286</v>
      </c>
      <c r="X291" s="24">
        <f t="shared" si="49"/>
        <v>6.2350049999999992E-3</v>
      </c>
      <c r="Y291" s="16">
        <f t="shared" si="50"/>
        <v>1.420577805</v>
      </c>
      <c r="Z291" s="18" t="s">
        <v>228</v>
      </c>
    </row>
    <row r="292" spans="1:26">
      <c r="A292" s="16">
        <v>69</v>
      </c>
      <c r="B292" s="16" t="s">
        <v>1134</v>
      </c>
      <c r="C292" s="16" t="s">
        <v>988</v>
      </c>
      <c r="D292" s="16" t="s">
        <v>821</v>
      </c>
      <c r="F292" s="16" t="s">
        <v>812</v>
      </c>
      <c r="G292" s="17">
        <v>-35.753333333299899</v>
      </c>
      <c r="H292" s="17">
        <v>-52.2716666667</v>
      </c>
      <c r="I292" s="16" t="s">
        <v>68</v>
      </c>
      <c r="J292" s="16" t="s">
        <v>313</v>
      </c>
      <c r="L292" s="16" t="s">
        <v>818</v>
      </c>
      <c r="M292" s="16">
        <v>1774</v>
      </c>
      <c r="N292" s="16">
        <v>0.01</v>
      </c>
      <c r="P292" s="46">
        <v>6.8</v>
      </c>
      <c r="Q292" s="16">
        <v>0.13200000000000001</v>
      </c>
      <c r="S292" s="24">
        <f t="shared" si="46"/>
        <v>9.4247999999999998E-2</v>
      </c>
      <c r="T292" s="24">
        <f t="shared" si="47"/>
        <v>9.4247999999999998E-2</v>
      </c>
      <c r="U292" s="24">
        <f t="shared" si="48"/>
        <v>7.5504000000000016E-2</v>
      </c>
      <c r="V292" s="24">
        <f t="shared" si="51"/>
        <v>0.16975200000000001</v>
      </c>
      <c r="W292" s="77">
        <f t="shared" si="52"/>
        <v>1.286</v>
      </c>
      <c r="X292" s="24">
        <f t="shared" si="49"/>
        <v>1.6493399999999998E-2</v>
      </c>
      <c r="Y292" s="16">
        <f t="shared" si="50"/>
        <v>1.6419974000000002</v>
      </c>
      <c r="Z292" s="18" t="s">
        <v>423</v>
      </c>
    </row>
    <row r="293" spans="1:26">
      <c r="A293" s="16">
        <v>397</v>
      </c>
      <c r="B293" s="16">
        <v>996</v>
      </c>
      <c r="C293" s="16" t="s">
        <v>1214</v>
      </c>
      <c r="D293" s="16" t="s">
        <v>952</v>
      </c>
      <c r="E293" s="16" t="s">
        <v>1215</v>
      </c>
      <c r="F293" s="16" t="s">
        <v>954</v>
      </c>
      <c r="G293" s="17">
        <v>32.493866666700001</v>
      </c>
      <c r="H293" s="17">
        <v>-76.190466666700004</v>
      </c>
      <c r="I293" s="16" t="s">
        <v>27</v>
      </c>
      <c r="J293" s="16" t="s">
        <v>254</v>
      </c>
      <c r="K293" s="16" t="s">
        <v>494</v>
      </c>
      <c r="L293" s="16" t="s">
        <v>818</v>
      </c>
      <c r="M293" s="16">
        <v>2170</v>
      </c>
      <c r="N293" s="16">
        <v>0.04</v>
      </c>
      <c r="O293" s="16">
        <v>0.12367500000000003</v>
      </c>
      <c r="P293" s="46">
        <v>7.2</v>
      </c>
      <c r="Q293" s="16">
        <v>7.7200000000000005E-2</v>
      </c>
      <c r="S293" s="24">
        <f t="shared" si="46"/>
        <v>5.5120799999999998E-2</v>
      </c>
      <c r="T293" s="24">
        <f t="shared" si="47"/>
        <v>5.5120799999999998E-2</v>
      </c>
      <c r="U293" s="24">
        <f t="shared" si="48"/>
        <v>4.4158400000000014E-2</v>
      </c>
      <c r="V293" s="24">
        <f t="shared" si="51"/>
        <v>9.9279200000000012E-2</v>
      </c>
      <c r="W293" s="77">
        <f t="shared" si="52"/>
        <v>1.286</v>
      </c>
      <c r="X293" s="24">
        <f t="shared" si="49"/>
        <v>9.6461399999999992E-3</v>
      </c>
      <c r="Y293" s="16">
        <f t="shared" si="50"/>
        <v>1.4942045400000001</v>
      </c>
      <c r="Z293" s="18" t="s">
        <v>495</v>
      </c>
    </row>
    <row r="294" spans="1:26">
      <c r="A294" s="16">
        <v>256</v>
      </c>
      <c r="B294" s="16" t="s">
        <v>1231</v>
      </c>
      <c r="C294" s="16" t="s">
        <v>1086</v>
      </c>
      <c r="D294" s="16" t="s">
        <v>1087</v>
      </c>
      <c r="F294" s="16" t="s">
        <v>832</v>
      </c>
      <c r="G294" s="17">
        <v>26.175000000000001</v>
      </c>
      <c r="H294" s="17">
        <v>-94.635000000000005</v>
      </c>
      <c r="I294" s="16" t="s">
        <v>27</v>
      </c>
      <c r="J294" s="16" t="s">
        <v>268</v>
      </c>
      <c r="K294" s="16" t="s">
        <v>561</v>
      </c>
      <c r="L294" s="16" t="s">
        <v>813</v>
      </c>
      <c r="M294" s="16">
        <v>2750</v>
      </c>
      <c r="P294" s="46">
        <v>7.3</v>
      </c>
      <c r="Q294" s="16">
        <v>6.6900000000000001E-2</v>
      </c>
      <c r="R294" s="16">
        <v>4.5900000000000003E-2</v>
      </c>
      <c r="S294" s="24">
        <f t="shared" si="46"/>
        <v>4.7766599999999999E-2</v>
      </c>
      <c r="T294" s="24">
        <f t="shared" si="47"/>
        <v>4.7766599999999999E-2</v>
      </c>
      <c r="U294" s="24">
        <f t="shared" si="48"/>
        <v>3.8266800000000004E-2</v>
      </c>
      <c r="V294" s="24">
        <f t="shared" si="51"/>
        <v>8.603340000000001E-2</v>
      </c>
      <c r="W294" s="77">
        <f t="shared" si="52"/>
        <v>1.286</v>
      </c>
      <c r="X294" s="24">
        <f t="shared" si="49"/>
        <v>8.3591550000000001E-3</v>
      </c>
      <c r="Y294" s="16">
        <f t="shared" si="50"/>
        <v>1.4664259550000001</v>
      </c>
      <c r="Z294" s="18" t="s">
        <v>562</v>
      </c>
    </row>
    <row r="295" spans="1:26">
      <c r="A295" s="16">
        <v>94</v>
      </c>
      <c r="B295" s="16" t="s">
        <v>1207</v>
      </c>
      <c r="C295" s="16" t="s">
        <v>1208</v>
      </c>
      <c r="D295" s="16" t="s">
        <v>821</v>
      </c>
      <c r="F295" s="16" t="s">
        <v>812</v>
      </c>
      <c r="G295" s="17">
        <v>-27.175000000000001</v>
      </c>
      <c r="H295" s="17">
        <v>-46.4483333332999</v>
      </c>
      <c r="I295" s="16" t="s">
        <v>68</v>
      </c>
      <c r="J295" s="16" t="s">
        <v>313</v>
      </c>
      <c r="L295" s="16" t="s">
        <v>818</v>
      </c>
      <c r="M295" s="16">
        <v>1045</v>
      </c>
      <c r="N295" s="16">
        <v>5.0000000000000001E-3</v>
      </c>
      <c r="P295" s="46">
        <v>7.6</v>
      </c>
      <c r="Q295" s="16">
        <v>7.9500000000000001E-2</v>
      </c>
      <c r="S295" s="24">
        <f t="shared" si="46"/>
        <v>5.6763000000000001E-2</v>
      </c>
      <c r="T295" s="24">
        <f t="shared" si="47"/>
        <v>5.6763000000000001E-2</v>
      </c>
      <c r="U295" s="24">
        <f t="shared" si="48"/>
        <v>4.5474000000000001E-2</v>
      </c>
      <c r="V295" s="24">
        <f t="shared" si="51"/>
        <v>0.10223699999999999</v>
      </c>
      <c r="W295" s="77">
        <f t="shared" si="52"/>
        <v>1.2859999999999998</v>
      </c>
      <c r="X295" s="24">
        <f t="shared" si="49"/>
        <v>9.9335250000000003E-3</v>
      </c>
      <c r="Y295" s="16">
        <f t="shared" si="50"/>
        <v>1.500407525</v>
      </c>
      <c r="Z295" s="18" t="s">
        <v>314</v>
      </c>
    </row>
    <row r="296" spans="1:26">
      <c r="A296" s="16">
        <v>339</v>
      </c>
      <c r="B296" s="16">
        <v>1245</v>
      </c>
      <c r="C296" s="16" t="s">
        <v>1081</v>
      </c>
      <c r="D296" s="16" t="s">
        <v>952</v>
      </c>
      <c r="E296" s="16" t="s">
        <v>1082</v>
      </c>
      <c r="F296" s="16" t="s">
        <v>954</v>
      </c>
      <c r="G296" s="17">
        <v>44.5859833333</v>
      </c>
      <c r="H296" s="17">
        <v>-125.1491</v>
      </c>
      <c r="I296" s="16" t="s">
        <v>31</v>
      </c>
      <c r="J296" s="16" t="s">
        <v>264</v>
      </c>
      <c r="K296" s="16" t="s">
        <v>265</v>
      </c>
      <c r="L296" s="16" t="s">
        <v>818</v>
      </c>
      <c r="M296" s="16">
        <v>881</v>
      </c>
      <c r="N296" s="16">
        <v>2.3E-2</v>
      </c>
      <c r="O296" s="16">
        <v>0.15462160714285716</v>
      </c>
      <c r="P296" s="46">
        <v>7.6</v>
      </c>
      <c r="Q296" s="16">
        <v>7.8600000000000003E-2</v>
      </c>
      <c r="R296" s="16">
        <v>2.93E-2</v>
      </c>
      <c r="S296" s="24">
        <f t="shared" si="46"/>
        <v>5.6120400000000001E-2</v>
      </c>
      <c r="T296" s="24">
        <f t="shared" si="47"/>
        <v>5.6120400000000001E-2</v>
      </c>
      <c r="U296" s="24">
        <f t="shared" si="48"/>
        <v>4.4959200000000005E-2</v>
      </c>
      <c r="V296" s="24">
        <f t="shared" si="51"/>
        <v>0.10107960000000001</v>
      </c>
      <c r="W296" s="77">
        <f t="shared" si="52"/>
        <v>1.286</v>
      </c>
      <c r="X296" s="24">
        <f t="shared" si="49"/>
        <v>9.8210699999999995E-3</v>
      </c>
      <c r="Y296" s="16">
        <f t="shared" si="50"/>
        <v>1.4979802700000002</v>
      </c>
      <c r="Z296" s="18" t="s">
        <v>271</v>
      </c>
    </row>
    <row r="297" spans="1:26">
      <c r="A297" s="34">
        <v>334</v>
      </c>
      <c r="B297" s="34">
        <v>1230</v>
      </c>
      <c r="C297" s="34" t="s">
        <v>1196</v>
      </c>
      <c r="D297" s="34" t="s">
        <v>952</v>
      </c>
      <c r="E297" s="34" t="s">
        <v>1197</v>
      </c>
      <c r="F297" s="34" t="s">
        <v>954</v>
      </c>
      <c r="G297" s="72">
        <v>-9.1125500000000006</v>
      </c>
      <c r="H297" s="72">
        <v>-80.583500000000001</v>
      </c>
      <c r="I297" s="34" t="s">
        <v>107</v>
      </c>
      <c r="J297" s="34" t="s">
        <v>115</v>
      </c>
      <c r="K297" s="34"/>
      <c r="L297" s="34" t="s">
        <v>818</v>
      </c>
      <c r="M297" s="34">
        <v>5086</v>
      </c>
      <c r="N297" s="34">
        <v>0.01</v>
      </c>
      <c r="O297" s="34">
        <v>0.18728645833333338</v>
      </c>
      <c r="P297" s="54">
        <v>7.7</v>
      </c>
      <c r="Q297" s="34">
        <v>8.5400000000000004E-2</v>
      </c>
      <c r="R297" s="34">
        <v>5.16E-2</v>
      </c>
      <c r="S297" s="73">
        <f t="shared" si="46"/>
        <v>6.0975599999999998E-2</v>
      </c>
      <c r="T297" s="73">
        <f t="shared" si="47"/>
        <v>6.0975599999999998E-2</v>
      </c>
      <c r="U297" s="73">
        <f t="shared" si="48"/>
        <v>4.8848800000000012E-2</v>
      </c>
      <c r="V297" s="73">
        <f t="shared" si="51"/>
        <v>0.10982440000000002</v>
      </c>
      <c r="W297" s="78">
        <f t="shared" si="52"/>
        <v>1.286</v>
      </c>
      <c r="X297" s="73">
        <f t="shared" si="49"/>
        <v>1.067073E-2</v>
      </c>
      <c r="Y297" s="34">
        <f t="shared" si="50"/>
        <v>1.5163195300000001</v>
      </c>
      <c r="Z297" s="74" t="s">
        <v>780</v>
      </c>
    </row>
    <row r="298" spans="1:26">
      <c r="A298" s="16">
        <v>340</v>
      </c>
      <c r="B298" s="16">
        <v>1246</v>
      </c>
      <c r="C298" s="16" t="s">
        <v>1081</v>
      </c>
      <c r="D298" s="16" t="s">
        <v>952</v>
      </c>
      <c r="E298" s="16" t="s">
        <v>1082</v>
      </c>
      <c r="F298" s="16" t="s">
        <v>954</v>
      </c>
      <c r="G298" s="17">
        <v>44.586066666699899</v>
      </c>
      <c r="H298" s="17">
        <v>-125.1354</v>
      </c>
      <c r="I298" s="16" t="s">
        <v>31</v>
      </c>
      <c r="J298" s="16" t="s">
        <v>264</v>
      </c>
      <c r="K298" s="16" t="s">
        <v>265</v>
      </c>
      <c r="L298" s="16" t="s">
        <v>818</v>
      </c>
      <c r="M298" s="16">
        <v>861</v>
      </c>
      <c r="N298" s="16">
        <v>3.1E-2</v>
      </c>
      <c r="O298" s="16">
        <v>0.30931541666666673</v>
      </c>
      <c r="P298" s="46">
        <v>7.8</v>
      </c>
      <c r="Q298" s="16">
        <v>8.3400000000000002E-2</v>
      </c>
      <c r="R298" s="16">
        <v>4.7800000000000002E-2</v>
      </c>
      <c r="S298" s="24">
        <f t="shared" si="46"/>
        <v>5.9547599999999999E-2</v>
      </c>
      <c r="T298" s="24">
        <f t="shared" si="47"/>
        <v>5.9547599999999999E-2</v>
      </c>
      <c r="U298" s="24">
        <f t="shared" si="48"/>
        <v>4.7704800000000006E-2</v>
      </c>
      <c r="V298" s="24">
        <f t="shared" si="51"/>
        <v>0.1072524</v>
      </c>
      <c r="W298" s="77">
        <f t="shared" si="52"/>
        <v>1.286</v>
      </c>
      <c r="X298" s="24">
        <f t="shared" si="49"/>
        <v>1.0420829999999999E-2</v>
      </c>
      <c r="Y298" s="16">
        <f t="shared" si="50"/>
        <v>1.51092563</v>
      </c>
      <c r="Z298" s="18" t="s">
        <v>267</v>
      </c>
    </row>
    <row r="299" spans="1:26">
      <c r="A299" s="16">
        <v>302</v>
      </c>
      <c r="B299" s="16" t="s">
        <v>1232</v>
      </c>
      <c r="C299" s="16" t="s">
        <v>1201</v>
      </c>
      <c r="D299" s="16" t="s">
        <v>1067</v>
      </c>
      <c r="F299" s="16" t="s">
        <v>832</v>
      </c>
      <c r="G299" s="17">
        <v>15.6</v>
      </c>
      <c r="H299" s="17">
        <v>81.599999999999895</v>
      </c>
      <c r="I299" s="16" t="s">
        <v>152</v>
      </c>
      <c r="J299" s="16" t="s">
        <v>157</v>
      </c>
      <c r="K299" s="16" t="s">
        <v>227</v>
      </c>
      <c r="L299" s="16" t="s">
        <v>834</v>
      </c>
      <c r="M299" s="16">
        <v>1000</v>
      </c>
      <c r="N299" s="16">
        <v>0.17766666666666667</v>
      </c>
      <c r="O299" s="16">
        <v>2.1171944444444448</v>
      </c>
      <c r="P299" s="46">
        <v>7.9</v>
      </c>
      <c r="Q299" s="16">
        <v>6.6799999999999998E-2</v>
      </c>
      <c r="S299" s="24">
        <f t="shared" si="46"/>
        <v>4.7695199999999993E-2</v>
      </c>
      <c r="T299" s="24">
        <f t="shared" si="47"/>
        <v>4.7695199999999993E-2</v>
      </c>
      <c r="U299" s="24">
        <f t="shared" si="48"/>
        <v>3.820960000000001E-2</v>
      </c>
      <c r="V299" s="24">
        <f t="shared" si="51"/>
        <v>8.5904800000000003E-2</v>
      </c>
      <c r="W299" s="77">
        <f t="shared" si="52"/>
        <v>1.286</v>
      </c>
      <c r="X299" s="24">
        <f t="shared" si="49"/>
        <v>8.3466599999999988E-3</v>
      </c>
      <c r="Y299" s="16">
        <f t="shared" si="50"/>
        <v>1.46615626</v>
      </c>
      <c r="Z299" s="18" t="s">
        <v>253</v>
      </c>
    </row>
    <row r="300" spans="1:26" ht="15" customHeight="1">
      <c r="A300" s="16">
        <v>277</v>
      </c>
      <c r="B300" s="16" t="s">
        <v>1206</v>
      </c>
      <c r="C300" s="16" t="s">
        <v>961</v>
      </c>
      <c r="D300" s="16" t="s">
        <v>962</v>
      </c>
      <c r="E300" s="16" t="s">
        <v>963</v>
      </c>
      <c r="F300" s="16" t="s">
        <v>832</v>
      </c>
      <c r="G300" s="17">
        <v>36.525125000000003</v>
      </c>
      <c r="H300" s="17">
        <v>130.56362777800001</v>
      </c>
      <c r="I300" s="16" t="s">
        <v>31</v>
      </c>
      <c r="J300" s="16" t="s">
        <v>272</v>
      </c>
      <c r="K300" s="16" t="s">
        <v>283</v>
      </c>
      <c r="L300" s="16" t="s">
        <v>1008</v>
      </c>
      <c r="M300" s="16">
        <v>1981</v>
      </c>
      <c r="N300" s="16">
        <v>3.3000000000000002E-2</v>
      </c>
      <c r="O300" s="16">
        <v>0.13764006430355843</v>
      </c>
      <c r="P300" s="46">
        <v>8</v>
      </c>
      <c r="Q300" s="16">
        <v>8.1199999999999994E-2</v>
      </c>
      <c r="R300" s="16">
        <v>5.8599999999999999E-2</v>
      </c>
      <c r="S300" s="24">
        <f t="shared" si="46"/>
        <v>5.7976799999999995E-2</v>
      </c>
      <c r="T300" s="24">
        <f t="shared" si="47"/>
        <v>5.7976799999999995E-2</v>
      </c>
      <c r="U300" s="24">
        <f t="shared" si="48"/>
        <v>4.6446399999999999E-2</v>
      </c>
      <c r="V300" s="24">
        <f t="shared" si="51"/>
        <v>0.10442319999999999</v>
      </c>
      <c r="W300" s="77">
        <f t="shared" si="52"/>
        <v>1.286</v>
      </c>
      <c r="X300" s="24">
        <f t="shared" si="49"/>
        <v>1.0145939999999999E-2</v>
      </c>
      <c r="Y300" s="16">
        <f t="shared" si="50"/>
        <v>1.50499234</v>
      </c>
      <c r="Z300" s="18" t="s">
        <v>456</v>
      </c>
    </row>
    <row r="301" spans="1:26">
      <c r="A301" s="16">
        <v>208</v>
      </c>
      <c r="B301" s="16" t="s">
        <v>1220</v>
      </c>
      <c r="D301" s="16" t="s">
        <v>1221</v>
      </c>
      <c r="F301" s="16" t="s">
        <v>832</v>
      </c>
      <c r="G301" s="17">
        <v>17.6999999999999</v>
      </c>
      <c r="H301" s="17">
        <v>115</v>
      </c>
      <c r="I301" s="16" t="s">
        <v>31</v>
      </c>
      <c r="J301" s="16" t="s">
        <v>32</v>
      </c>
      <c r="K301" s="16" t="s">
        <v>259</v>
      </c>
      <c r="L301" s="16" t="s">
        <v>834</v>
      </c>
      <c r="M301" s="16">
        <v>822</v>
      </c>
      <c r="N301" s="16">
        <v>2.7E-2</v>
      </c>
      <c r="O301" s="16">
        <v>0.22258125000000009</v>
      </c>
      <c r="P301" s="46">
        <v>8.1</v>
      </c>
      <c r="Q301" s="16">
        <v>7.5399999999999995E-2</v>
      </c>
      <c r="S301" s="24">
        <f t="shared" si="46"/>
        <v>5.3835599999999997E-2</v>
      </c>
      <c r="T301" s="24">
        <f t="shared" si="47"/>
        <v>5.3835599999999997E-2</v>
      </c>
      <c r="U301" s="24">
        <f t="shared" si="48"/>
        <v>4.3128799999999995E-2</v>
      </c>
      <c r="V301" s="24">
        <f t="shared" si="51"/>
        <v>9.6964399999999992E-2</v>
      </c>
      <c r="W301" s="77">
        <f t="shared" si="52"/>
        <v>1.286</v>
      </c>
      <c r="X301" s="24">
        <f t="shared" si="49"/>
        <v>9.4212299999999992E-3</v>
      </c>
      <c r="Y301" s="16">
        <f t="shared" si="50"/>
        <v>1.48935003</v>
      </c>
      <c r="Z301" s="18" t="s">
        <v>260</v>
      </c>
    </row>
    <row r="302" spans="1:26">
      <c r="A302" s="16">
        <v>500</v>
      </c>
      <c r="B302" s="16" t="s">
        <v>1228</v>
      </c>
      <c r="C302" s="16" t="s">
        <v>1178</v>
      </c>
      <c r="D302" s="16" t="s">
        <v>952</v>
      </c>
      <c r="E302" s="16" t="s">
        <v>1179</v>
      </c>
      <c r="F302" s="16" t="s">
        <v>954</v>
      </c>
      <c r="G302" s="17">
        <v>57.556926666700001</v>
      </c>
      <c r="H302" s="17">
        <v>-175.816585</v>
      </c>
      <c r="I302" s="16" t="s">
        <v>207</v>
      </c>
      <c r="J302" s="16" t="s">
        <v>303</v>
      </c>
      <c r="K302" s="16" t="s">
        <v>304</v>
      </c>
      <c r="L302" s="16" t="s">
        <v>818</v>
      </c>
      <c r="M302" s="16">
        <v>1956</v>
      </c>
      <c r="N302" s="16">
        <v>2.8571428571428571E-2</v>
      </c>
      <c r="O302" s="16">
        <v>0.23126904761904762</v>
      </c>
      <c r="P302" s="46">
        <v>8.1</v>
      </c>
      <c r="Q302" s="16">
        <v>7.1900000000000006E-2</v>
      </c>
      <c r="R302" s="16">
        <v>5.4699999999999999E-2</v>
      </c>
      <c r="S302" s="24">
        <f t="shared" si="46"/>
        <v>5.1336600000000003E-2</v>
      </c>
      <c r="T302" s="24">
        <f t="shared" si="47"/>
        <v>5.1336600000000003E-2</v>
      </c>
      <c r="U302" s="24">
        <f t="shared" si="48"/>
        <v>4.1126800000000005E-2</v>
      </c>
      <c r="V302" s="24">
        <f t="shared" si="51"/>
        <v>9.2463400000000001E-2</v>
      </c>
      <c r="W302" s="77">
        <f t="shared" si="52"/>
        <v>1.2859999999999998</v>
      </c>
      <c r="X302" s="24">
        <f t="shared" si="49"/>
        <v>8.9839050000000004E-3</v>
      </c>
      <c r="Y302" s="16">
        <f t="shared" si="50"/>
        <v>1.4799107049999998</v>
      </c>
      <c r="Z302" s="18" t="s">
        <v>305</v>
      </c>
    </row>
    <row r="303" spans="1:26">
      <c r="A303" s="16">
        <v>255</v>
      </c>
      <c r="B303" s="16" t="s">
        <v>1243</v>
      </c>
      <c r="C303" s="16" t="s">
        <v>1086</v>
      </c>
      <c r="D303" s="16" t="s">
        <v>1087</v>
      </c>
      <c r="F303" s="16" t="s">
        <v>832</v>
      </c>
      <c r="G303" s="17">
        <v>26.175000000000001</v>
      </c>
      <c r="H303" s="17">
        <v>-94.625</v>
      </c>
      <c r="I303" s="16" t="s">
        <v>27</v>
      </c>
      <c r="J303" s="16" t="s">
        <v>268</v>
      </c>
      <c r="K303" s="16" t="s">
        <v>561</v>
      </c>
      <c r="L303" s="16" t="s">
        <v>813</v>
      </c>
      <c r="M303" s="16">
        <v>2750</v>
      </c>
      <c r="P303" s="46">
        <v>8.1</v>
      </c>
      <c r="Q303" s="16">
        <v>6.2899999999999998E-2</v>
      </c>
      <c r="S303" s="24">
        <f t="shared" si="46"/>
        <v>4.4910599999999995E-2</v>
      </c>
      <c r="T303" s="24">
        <f t="shared" si="47"/>
        <v>4.4910599999999995E-2</v>
      </c>
      <c r="U303" s="24">
        <f t="shared" si="48"/>
        <v>3.5978800000000005E-2</v>
      </c>
      <c r="V303" s="24">
        <f t="shared" si="51"/>
        <v>8.08894E-2</v>
      </c>
      <c r="W303" s="77">
        <f t="shared" si="52"/>
        <v>1.286</v>
      </c>
      <c r="X303" s="24">
        <f t="shared" si="49"/>
        <v>7.8593549999999984E-3</v>
      </c>
      <c r="Y303" s="16">
        <f t="shared" si="50"/>
        <v>1.4556381549999999</v>
      </c>
      <c r="Z303" s="18" t="s">
        <v>562</v>
      </c>
    </row>
    <row r="304" spans="1:26">
      <c r="A304" s="16">
        <v>493</v>
      </c>
      <c r="B304" s="16" t="s">
        <v>1263</v>
      </c>
      <c r="C304" s="16" t="s">
        <v>975</v>
      </c>
      <c r="D304" s="16" t="s">
        <v>952</v>
      </c>
      <c r="E304" s="16" t="s">
        <v>976</v>
      </c>
      <c r="F304" s="16" t="s">
        <v>954</v>
      </c>
      <c r="G304" s="17">
        <v>48.6982</v>
      </c>
      <c r="H304" s="17">
        <v>-126.865166667</v>
      </c>
      <c r="I304" s="16" t="s">
        <v>31</v>
      </c>
      <c r="J304" s="16" t="s">
        <v>289</v>
      </c>
      <c r="K304" s="16" t="s">
        <v>290</v>
      </c>
      <c r="L304" s="16" t="s">
        <v>818</v>
      </c>
      <c r="M304" s="16">
        <v>1308</v>
      </c>
      <c r="N304" s="16">
        <v>2.1999999999999999E-2</v>
      </c>
      <c r="O304" s="16">
        <v>9.0503809523809514E-2</v>
      </c>
      <c r="P304" s="46">
        <v>8.1</v>
      </c>
      <c r="Q304" s="16">
        <v>5.8000000000000003E-2</v>
      </c>
      <c r="R304" s="16">
        <v>3.8199999999999998E-2</v>
      </c>
      <c r="S304" s="24">
        <f t="shared" si="46"/>
        <v>4.1411999999999997E-2</v>
      </c>
      <c r="T304" s="24">
        <f t="shared" si="47"/>
        <v>4.1411999999999997E-2</v>
      </c>
      <c r="U304" s="24">
        <f t="shared" si="48"/>
        <v>3.3176000000000011E-2</v>
      </c>
      <c r="V304" s="24">
        <f t="shared" si="51"/>
        <v>7.4588000000000015E-2</v>
      </c>
      <c r="W304" s="77">
        <f t="shared" si="52"/>
        <v>1.2860000000000003</v>
      </c>
      <c r="X304" s="24">
        <f t="shared" si="49"/>
        <v>7.2470999999999994E-3</v>
      </c>
      <c r="Y304" s="16">
        <f t="shared" si="50"/>
        <v>1.4424231000000003</v>
      </c>
      <c r="Z304" s="18" t="s">
        <v>291</v>
      </c>
    </row>
    <row r="305" spans="1:26">
      <c r="A305" s="16">
        <v>518</v>
      </c>
      <c r="B305" s="16" t="s">
        <v>1162</v>
      </c>
      <c r="C305" s="16" t="s">
        <v>1163</v>
      </c>
      <c r="D305" s="16" t="s">
        <v>1164</v>
      </c>
      <c r="E305" s="16" t="s">
        <v>1165</v>
      </c>
      <c r="F305" s="16" t="s">
        <v>954</v>
      </c>
      <c r="G305" s="17">
        <v>33.213715000000001</v>
      </c>
      <c r="H305" s="17">
        <v>136.726661944</v>
      </c>
      <c r="I305" s="16" t="s">
        <v>31</v>
      </c>
      <c r="J305" s="16" t="s">
        <v>272</v>
      </c>
      <c r="K305" s="16" t="s">
        <v>446</v>
      </c>
      <c r="L305" s="16" t="s">
        <v>818</v>
      </c>
      <c r="M305" s="16">
        <v>2751</v>
      </c>
      <c r="N305" s="16">
        <v>8.3333333333333332E-3</v>
      </c>
      <c r="O305" s="16">
        <v>3.8141157438271615E-2</v>
      </c>
      <c r="P305" s="46">
        <v>8.1</v>
      </c>
      <c r="Q305" s="16">
        <v>5.57E-2</v>
      </c>
      <c r="R305" s="16">
        <v>3.2199999999999999E-2</v>
      </c>
      <c r="S305" s="24">
        <f t="shared" si="46"/>
        <v>3.9769800000000001E-2</v>
      </c>
      <c r="T305" s="24">
        <f t="shared" si="47"/>
        <v>3.9769800000000001E-2</v>
      </c>
      <c r="U305" s="24">
        <f t="shared" si="48"/>
        <v>3.1860399999999997E-2</v>
      </c>
      <c r="V305" s="24">
        <f t="shared" si="51"/>
        <v>7.1630200000000005E-2</v>
      </c>
      <c r="W305" s="77">
        <f t="shared" si="52"/>
        <v>1.286</v>
      </c>
      <c r="X305" s="24">
        <f t="shared" si="49"/>
        <v>6.959715E-3</v>
      </c>
      <c r="Y305" s="16">
        <f t="shared" si="50"/>
        <v>1.436220115</v>
      </c>
      <c r="Z305" s="18" t="s">
        <v>551</v>
      </c>
    </row>
    <row r="306" spans="1:26" ht="15" customHeight="1">
      <c r="A306" s="16">
        <v>54</v>
      </c>
      <c r="B306" s="16" t="s">
        <v>1098</v>
      </c>
      <c r="D306" s="16" t="s">
        <v>1099</v>
      </c>
      <c r="F306" s="16" t="s">
        <v>832</v>
      </c>
      <c r="G306" s="17">
        <v>-6.8695000000000004</v>
      </c>
      <c r="H306" s="17">
        <v>7.5374999999999996</v>
      </c>
      <c r="I306" s="16" t="s">
        <v>68</v>
      </c>
      <c r="J306" s="16" t="s">
        <v>182</v>
      </c>
      <c r="L306" s="16" t="s">
        <v>813</v>
      </c>
      <c r="M306" s="16">
        <v>4258</v>
      </c>
      <c r="N306" s="16">
        <v>1.2E-2</v>
      </c>
      <c r="O306" s="16">
        <v>0.14589024390243907</v>
      </c>
      <c r="P306" s="46">
        <v>8.1999999999999993</v>
      </c>
      <c r="Q306" s="16">
        <v>0.16800000000000001</v>
      </c>
      <c r="S306" s="24">
        <f t="shared" si="46"/>
        <v>0.119952</v>
      </c>
      <c r="T306" s="24">
        <f t="shared" si="47"/>
        <v>0.119952</v>
      </c>
      <c r="U306" s="24">
        <f t="shared" si="48"/>
        <v>9.6096000000000015E-2</v>
      </c>
      <c r="V306" s="24">
        <f t="shared" si="51"/>
        <v>0.21604800000000002</v>
      </c>
      <c r="W306" s="77">
        <f t="shared" si="52"/>
        <v>1.286</v>
      </c>
      <c r="X306" s="24">
        <f t="shared" si="49"/>
        <v>2.0991599999999999E-2</v>
      </c>
      <c r="Y306" s="16">
        <f t="shared" si="50"/>
        <v>1.7390876</v>
      </c>
      <c r="Z306" s="18" t="s">
        <v>622</v>
      </c>
    </row>
    <row r="307" spans="1:26" ht="15" customHeight="1">
      <c r="A307" s="16">
        <v>501</v>
      </c>
      <c r="B307" s="16" t="s">
        <v>1177</v>
      </c>
      <c r="C307" s="16" t="s">
        <v>1178</v>
      </c>
      <c r="D307" s="16" t="s">
        <v>952</v>
      </c>
      <c r="E307" s="16" t="s">
        <v>1179</v>
      </c>
      <c r="F307" s="16" t="s">
        <v>954</v>
      </c>
      <c r="G307" s="17">
        <v>59.0500083332999</v>
      </c>
      <c r="H307" s="17">
        <v>-179.203351666999</v>
      </c>
      <c r="I307" s="16" t="s">
        <v>207</v>
      </c>
      <c r="J307" s="16" t="s">
        <v>303</v>
      </c>
      <c r="K307" s="16" t="s">
        <v>304</v>
      </c>
      <c r="L307" s="16" t="s">
        <v>818</v>
      </c>
      <c r="M307" s="16">
        <v>3178</v>
      </c>
      <c r="N307" s="16">
        <v>4.1000000000000002E-2</v>
      </c>
      <c r="O307" s="16">
        <v>0.20072916666666668</v>
      </c>
      <c r="P307" s="46">
        <v>8.3000000000000007</v>
      </c>
      <c r="Q307" s="16">
        <v>0.109</v>
      </c>
      <c r="R307" s="16">
        <v>8.7400000000000005E-2</v>
      </c>
      <c r="S307" s="24">
        <f t="shared" si="46"/>
        <v>7.7825999999999992E-2</v>
      </c>
      <c r="T307" s="24">
        <f t="shared" si="47"/>
        <v>7.7825999999999992E-2</v>
      </c>
      <c r="U307" s="24">
        <f t="shared" si="48"/>
        <v>6.2348000000000015E-2</v>
      </c>
      <c r="V307" s="24">
        <f t="shared" si="51"/>
        <v>0.14017400000000002</v>
      </c>
      <c r="W307" s="77">
        <f t="shared" si="52"/>
        <v>1.2860000000000003</v>
      </c>
      <c r="X307" s="24">
        <f t="shared" si="49"/>
        <v>1.3619549999999998E-2</v>
      </c>
      <c r="Y307" s="16">
        <f t="shared" si="50"/>
        <v>1.5799675500000003</v>
      </c>
      <c r="Z307" s="18" t="s">
        <v>305</v>
      </c>
    </row>
    <row r="308" spans="1:26">
      <c r="A308" s="16">
        <v>479</v>
      </c>
      <c r="B308" s="16">
        <v>796</v>
      </c>
      <c r="C308" s="16" t="s">
        <v>1340</v>
      </c>
      <c r="D308" s="16" t="s">
        <v>952</v>
      </c>
      <c r="E308" s="16" t="s">
        <v>272</v>
      </c>
      <c r="F308" s="16" t="s">
        <v>954</v>
      </c>
      <c r="G308" s="17">
        <v>42.8488333333</v>
      </c>
      <c r="H308" s="17">
        <v>139.411166667</v>
      </c>
      <c r="I308" s="16" t="s">
        <v>31</v>
      </c>
      <c r="J308" s="16" t="s">
        <v>272</v>
      </c>
      <c r="K308" s="16" t="s">
        <v>540</v>
      </c>
      <c r="L308" s="16" t="s">
        <v>818</v>
      </c>
      <c r="M308" s="16">
        <v>2571</v>
      </c>
      <c r="N308" s="16">
        <v>7.4000000000000003E-3</v>
      </c>
      <c r="O308" s="16">
        <v>3.9889869897959195E-2</v>
      </c>
      <c r="P308" s="46">
        <v>8.3000000000000007</v>
      </c>
      <c r="Q308" s="16">
        <v>2.4199999999999999E-2</v>
      </c>
      <c r="R308" s="16">
        <v>2.3400000000000001E-2</v>
      </c>
      <c r="S308" s="24">
        <f t="shared" si="46"/>
        <v>1.72788E-2</v>
      </c>
      <c r="T308" s="24">
        <f t="shared" si="47"/>
        <v>1.72788E-2</v>
      </c>
      <c r="U308" s="24">
        <f t="shared" si="48"/>
        <v>1.3842399999999998E-2</v>
      </c>
      <c r="V308" s="24">
        <f t="shared" si="51"/>
        <v>3.1121199999999998E-2</v>
      </c>
      <c r="W308" s="77">
        <f t="shared" si="52"/>
        <v>1.286</v>
      </c>
      <c r="X308" s="24">
        <f t="shared" si="49"/>
        <v>3.0237899999999997E-3</v>
      </c>
      <c r="Y308" s="16">
        <f t="shared" si="50"/>
        <v>1.35126619</v>
      </c>
      <c r="Z308" s="18" t="s">
        <v>541</v>
      </c>
    </row>
    <row r="309" spans="1:26">
      <c r="A309" s="16">
        <v>322</v>
      </c>
      <c r="B309" s="16" t="s">
        <v>1350</v>
      </c>
      <c r="C309" s="16" t="s">
        <v>1096</v>
      </c>
      <c r="D309" s="16" t="s">
        <v>898</v>
      </c>
      <c r="E309" s="16" t="s">
        <v>1096</v>
      </c>
      <c r="F309" s="16" t="s">
        <v>812</v>
      </c>
      <c r="G309" s="17">
        <v>42.9366666666999</v>
      </c>
      <c r="H309" s="17">
        <v>30.031666666700001</v>
      </c>
      <c r="I309" s="16" t="s">
        <v>27</v>
      </c>
      <c r="J309" s="16" t="s">
        <v>104</v>
      </c>
      <c r="K309" s="16" t="s">
        <v>119</v>
      </c>
      <c r="L309" s="16" t="s">
        <v>818</v>
      </c>
      <c r="M309" s="16">
        <v>1969</v>
      </c>
      <c r="N309" s="16">
        <v>5.2500000000000005E-2</v>
      </c>
      <c r="O309" s="16">
        <v>0.77022514803884456</v>
      </c>
      <c r="P309" s="46">
        <v>8.3000000000000007</v>
      </c>
      <c r="Q309" s="16">
        <v>1.8800000000000001E-2</v>
      </c>
      <c r="S309" s="24">
        <f t="shared" si="46"/>
        <v>1.34232E-2</v>
      </c>
      <c r="T309" s="24">
        <f t="shared" si="47"/>
        <v>1.34232E-2</v>
      </c>
      <c r="U309" s="24">
        <f t="shared" si="48"/>
        <v>1.0753600000000002E-2</v>
      </c>
      <c r="V309" s="24">
        <f t="shared" si="51"/>
        <v>2.4176800000000002E-2</v>
      </c>
      <c r="W309" s="77">
        <f t="shared" si="52"/>
        <v>1.286</v>
      </c>
      <c r="X309" s="24">
        <f t="shared" si="49"/>
        <v>2.3490599999999996E-3</v>
      </c>
      <c r="Y309" s="16">
        <f t="shared" si="50"/>
        <v>1.33670266</v>
      </c>
      <c r="Z309" s="18" t="s">
        <v>189</v>
      </c>
    </row>
    <row r="310" spans="1:26" ht="15" customHeight="1">
      <c r="A310" s="16">
        <v>225</v>
      </c>
      <c r="B310" s="16" t="s">
        <v>1253</v>
      </c>
      <c r="C310" s="16" t="s">
        <v>1254</v>
      </c>
      <c r="D310" s="16" t="s">
        <v>1255</v>
      </c>
      <c r="F310" s="16" t="s">
        <v>832</v>
      </c>
      <c r="G310" s="17">
        <v>22.059999999999899</v>
      </c>
      <c r="H310" s="17">
        <v>118.7</v>
      </c>
      <c r="I310" s="16" t="s">
        <v>31</v>
      </c>
      <c r="J310" s="16" t="s">
        <v>32</v>
      </c>
      <c r="K310" s="16" t="s">
        <v>328</v>
      </c>
      <c r="L310" s="16" t="s">
        <v>834</v>
      </c>
      <c r="M310" s="16">
        <v>1607</v>
      </c>
      <c r="N310" s="16">
        <v>0.02</v>
      </c>
      <c r="O310" s="16">
        <v>0.18750000000000003</v>
      </c>
      <c r="P310" s="46">
        <v>8.4</v>
      </c>
      <c r="Q310" s="16">
        <v>5.8999999999999997E-2</v>
      </c>
      <c r="S310" s="24">
        <f t="shared" si="46"/>
        <v>4.2125999999999997E-2</v>
      </c>
      <c r="T310" s="24">
        <f t="shared" si="47"/>
        <v>4.2125999999999997E-2</v>
      </c>
      <c r="U310" s="24">
        <f t="shared" si="48"/>
        <v>3.3748E-2</v>
      </c>
      <c r="V310" s="24">
        <f t="shared" si="51"/>
        <v>7.5873999999999997E-2</v>
      </c>
      <c r="W310" s="77">
        <f t="shared" si="52"/>
        <v>1.286</v>
      </c>
      <c r="X310" s="24">
        <f t="shared" si="49"/>
        <v>7.3720499999999989E-3</v>
      </c>
      <c r="Y310" s="16">
        <f t="shared" si="50"/>
        <v>1.4451200500000001</v>
      </c>
      <c r="Z310" s="18" t="s">
        <v>424</v>
      </c>
    </row>
    <row r="311" spans="1:26">
      <c r="A311" s="16">
        <v>338</v>
      </c>
      <c r="B311" s="16">
        <v>1244</v>
      </c>
      <c r="C311" s="16" t="s">
        <v>1081</v>
      </c>
      <c r="D311" s="16" t="s">
        <v>952</v>
      </c>
      <c r="E311" s="16" t="s">
        <v>1082</v>
      </c>
      <c r="F311" s="16" t="s">
        <v>954</v>
      </c>
      <c r="G311" s="17">
        <v>44.586166666700002</v>
      </c>
      <c r="H311" s="17">
        <v>-125.119866667</v>
      </c>
      <c r="I311" s="16" t="s">
        <v>31</v>
      </c>
      <c r="J311" s="16" t="s">
        <v>264</v>
      </c>
      <c r="K311" s="16" t="s">
        <v>265</v>
      </c>
      <c r="L311" s="16" t="s">
        <v>818</v>
      </c>
      <c r="M311" s="16">
        <v>907</v>
      </c>
      <c r="N311" s="16">
        <v>2.7E-2</v>
      </c>
      <c r="O311" s="16">
        <v>0.23386289062499996</v>
      </c>
      <c r="P311" s="46">
        <v>8.5</v>
      </c>
      <c r="Q311" s="16">
        <v>8.7499999999999994E-2</v>
      </c>
      <c r="R311" s="16">
        <v>2.69E-2</v>
      </c>
      <c r="S311" s="24">
        <f t="shared" si="46"/>
        <v>6.2474999999999996E-2</v>
      </c>
      <c r="T311" s="24">
        <f t="shared" si="47"/>
        <v>6.2474999999999996E-2</v>
      </c>
      <c r="U311" s="24">
        <f t="shared" si="48"/>
        <v>5.0049999999999997E-2</v>
      </c>
      <c r="V311" s="24">
        <f t="shared" si="51"/>
        <v>0.11252499999999999</v>
      </c>
      <c r="W311" s="77">
        <f t="shared" si="52"/>
        <v>1.286</v>
      </c>
      <c r="X311" s="24">
        <f t="shared" si="49"/>
        <v>1.0933124999999998E-2</v>
      </c>
      <c r="Y311" s="16">
        <f t="shared" si="50"/>
        <v>1.521983125</v>
      </c>
      <c r="Z311" s="18" t="s">
        <v>280</v>
      </c>
    </row>
    <row r="312" spans="1:26">
      <c r="A312" s="16">
        <v>515</v>
      </c>
      <c r="B312" s="16" t="s">
        <v>1269</v>
      </c>
      <c r="C312" s="16" t="s">
        <v>1270</v>
      </c>
      <c r="D312" s="16" t="s">
        <v>1164</v>
      </c>
      <c r="E312" s="16" t="s">
        <v>1271</v>
      </c>
      <c r="F312" s="16" t="s">
        <v>954</v>
      </c>
      <c r="G312" s="17">
        <v>33.300125000000001</v>
      </c>
      <c r="H312" s="17">
        <v>136.636516943999</v>
      </c>
      <c r="I312" s="16" t="s">
        <v>31</v>
      </c>
      <c r="J312" s="16" t="s">
        <v>272</v>
      </c>
      <c r="K312" s="16" t="s">
        <v>446</v>
      </c>
      <c r="L312" s="16" t="s">
        <v>818</v>
      </c>
      <c r="M312" s="16">
        <v>1937</v>
      </c>
      <c r="N312" s="16">
        <v>1.1111111111111112E-2</v>
      </c>
      <c r="O312" s="16">
        <v>4.0390904431216935E-2</v>
      </c>
      <c r="P312" s="46">
        <v>8.9</v>
      </c>
      <c r="Q312" s="16">
        <v>5.45E-2</v>
      </c>
      <c r="R312" s="16">
        <v>1.7500000000000002E-2</v>
      </c>
      <c r="S312" s="24">
        <f t="shared" si="46"/>
        <v>3.8912999999999996E-2</v>
      </c>
      <c r="T312" s="24">
        <f t="shared" si="47"/>
        <v>3.8912999999999996E-2</v>
      </c>
      <c r="U312" s="24">
        <f t="shared" si="48"/>
        <v>3.1174000000000007E-2</v>
      </c>
      <c r="V312" s="24">
        <f t="shared" si="51"/>
        <v>7.008700000000001E-2</v>
      </c>
      <c r="W312" s="77">
        <f t="shared" si="52"/>
        <v>1.2860000000000003</v>
      </c>
      <c r="X312" s="24">
        <f t="shared" si="49"/>
        <v>6.8097749999999988E-3</v>
      </c>
      <c r="Y312" s="16">
        <f t="shared" si="50"/>
        <v>1.4329837750000003</v>
      </c>
      <c r="Z312" s="18" t="s">
        <v>447</v>
      </c>
    </row>
    <row r="313" spans="1:26">
      <c r="A313" s="16">
        <v>37</v>
      </c>
      <c r="B313" s="16" t="s">
        <v>1103</v>
      </c>
      <c r="C313" s="16" t="s">
        <v>1104</v>
      </c>
      <c r="D313" s="16" t="s">
        <v>1087</v>
      </c>
      <c r="F313" s="16" t="s">
        <v>832</v>
      </c>
      <c r="G313" s="17">
        <v>32.500999999999898</v>
      </c>
      <c r="H313" s="17">
        <v>-76.199666666699898</v>
      </c>
      <c r="I313" s="16" t="s">
        <v>27</v>
      </c>
      <c r="K313" s="16" t="s">
        <v>488</v>
      </c>
      <c r="L313" s="16" t="s">
        <v>834</v>
      </c>
      <c r="M313" s="16">
        <v>2160</v>
      </c>
      <c r="N313" s="16">
        <v>1.4E-2</v>
      </c>
      <c r="O313" s="16">
        <v>3.7722222222222233E-2</v>
      </c>
      <c r="P313" s="46">
        <v>9.1</v>
      </c>
      <c r="Q313" s="16">
        <v>0.16</v>
      </c>
      <c r="S313" s="24">
        <f t="shared" si="46"/>
        <v>0.11423999999999999</v>
      </c>
      <c r="T313" s="24">
        <f t="shared" si="47"/>
        <v>0.11423999999999999</v>
      </c>
      <c r="U313" s="24">
        <f t="shared" si="48"/>
        <v>9.1520000000000018E-2</v>
      </c>
      <c r="V313" s="24">
        <f t="shared" si="51"/>
        <v>0.20576</v>
      </c>
      <c r="W313" s="77">
        <f t="shared" si="52"/>
        <v>1.286</v>
      </c>
      <c r="X313" s="24">
        <f t="shared" si="49"/>
        <v>1.9991999999999999E-2</v>
      </c>
      <c r="Y313" s="16">
        <f t="shared" si="50"/>
        <v>1.7175119999999999</v>
      </c>
      <c r="Z313" s="18" t="s">
        <v>489</v>
      </c>
    </row>
    <row r="314" spans="1:26" ht="15" customHeight="1">
      <c r="A314" s="16">
        <v>75</v>
      </c>
      <c r="B314" s="16" t="s">
        <v>1229</v>
      </c>
      <c r="C314" s="16" t="s">
        <v>1062</v>
      </c>
      <c r="D314" s="16" t="s">
        <v>821</v>
      </c>
      <c r="F314" s="16" t="s">
        <v>812</v>
      </c>
      <c r="G314" s="17">
        <v>-24.46</v>
      </c>
      <c r="H314" s="17">
        <v>12.685</v>
      </c>
      <c r="I314" s="16" t="s">
        <v>68</v>
      </c>
      <c r="J314" s="16" t="s">
        <v>69</v>
      </c>
      <c r="L314" s="16" t="s">
        <v>818</v>
      </c>
      <c r="M314" s="16">
        <v>2015</v>
      </c>
      <c r="N314" s="16">
        <v>0.01</v>
      </c>
      <c r="O314" s="16">
        <v>0.305592105263158</v>
      </c>
      <c r="P314" s="46">
        <v>9.1999999999999993</v>
      </c>
      <c r="Q314" s="16">
        <v>6.8500000000000005E-2</v>
      </c>
      <c r="R314" s="16">
        <v>4.8099999999999997E-2</v>
      </c>
      <c r="S314" s="24">
        <f t="shared" si="46"/>
        <v>4.8909000000000001E-2</v>
      </c>
      <c r="T314" s="24">
        <f t="shared" si="47"/>
        <v>4.8909000000000001E-2</v>
      </c>
      <c r="U314" s="24">
        <f t="shared" si="48"/>
        <v>3.9182000000000008E-2</v>
      </c>
      <c r="V314" s="24">
        <f t="shared" si="51"/>
        <v>8.8091000000000003E-2</v>
      </c>
      <c r="W314" s="77">
        <f t="shared" si="52"/>
        <v>1.286</v>
      </c>
      <c r="X314" s="24">
        <f t="shared" si="49"/>
        <v>8.5590749999999993E-3</v>
      </c>
      <c r="Y314" s="16">
        <f t="shared" si="50"/>
        <v>1.4707410750000001</v>
      </c>
      <c r="Z314" s="18" t="s">
        <v>465</v>
      </c>
    </row>
    <row r="315" spans="1:26">
      <c r="A315" s="16">
        <v>68</v>
      </c>
      <c r="B315" s="16" t="s">
        <v>987</v>
      </c>
      <c r="C315" s="16" t="s">
        <v>988</v>
      </c>
      <c r="D315" s="16" t="s">
        <v>821</v>
      </c>
      <c r="F315" s="16" t="s">
        <v>812</v>
      </c>
      <c r="G315" s="17">
        <v>-36.3383333333</v>
      </c>
      <c r="H315" s="17">
        <v>-51.52</v>
      </c>
      <c r="I315" s="16" t="s">
        <v>68</v>
      </c>
      <c r="J315" s="16" t="s">
        <v>313</v>
      </c>
      <c r="L315" s="16" t="s">
        <v>818</v>
      </c>
      <c r="M315" s="16">
        <v>3561</v>
      </c>
      <c r="N315" s="16">
        <v>0.01</v>
      </c>
      <c r="O315" s="16">
        <v>4.4650900900900889E-2</v>
      </c>
      <c r="P315" s="46">
        <v>9.3000000000000007</v>
      </c>
      <c r="Q315" s="16">
        <v>0.46800000000000003</v>
      </c>
      <c r="S315" s="24">
        <f t="shared" si="46"/>
        <v>0.334152</v>
      </c>
      <c r="T315" s="24">
        <f t="shared" si="47"/>
        <v>0.334152</v>
      </c>
      <c r="U315" s="24">
        <f t="shared" si="48"/>
        <v>0.26769600000000005</v>
      </c>
      <c r="V315" s="24">
        <f t="shared" si="51"/>
        <v>0.60184800000000005</v>
      </c>
      <c r="W315" s="77">
        <f t="shared" si="52"/>
        <v>1.286</v>
      </c>
      <c r="X315" s="24">
        <f t="shared" si="49"/>
        <v>5.8476599999999997E-2</v>
      </c>
      <c r="Y315" s="16">
        <f t="shared" si="50"/>
        <v>2.5481726000000005</v>
      </c>
      <c r="Z315" s="18" t="s">
        <v>423</v>
      </c>
    </row>
    <row r="316" spans="1:26">
      <c r="A316" s="16">
        <v>481</v>
      </c>
      <c r="B316" s="16">
        <v>798</v>
      </c>
      <c r="C316" s="16" t="s">
        <v>1209</v>
      </c>
      <c r="D316" s="16" t="s">
        <v>952</v>
      </c>
      <c r="E316" s="16" t="s">
        <v>272</v>
      </c>
      <c r="F316" s="16" t="s">
        <v>954</v>
      </c>
      <c r="G316" s="17">
        <v>37.0641333332999</v>
      </c>
      <c r="H316" s="17">
        <v>135.33268333300001</v>
      </c>
      <c r="I316" s="16" t="s">
        <v>31</v>
      </c>
      <c r="J316" s="16" t="s">
        <v>272</v>
      </c>
      <c r="K316" s="16" t="s">
        <v>277</v>
      </c>
      <c r="L316" s="16" t="s">
        <v>818</v>
      </c>
      <c r="M316" s="16">
        <v>900</v>
      </c>
      <c r="N316" s="16">
        <v>1.0713888888888889E-2</v>
      </c>
      <c r="O316" s="16">
        <v>0.10472647824074074</v>
      </c>
      <c r="P316" s="46">
        <v>9.5</v>
      </c>
      <c r="Q316" s="16">
        <v>7.9200000000000007E-2</v>
      </c>
      <c r="S316" s="24">
        <f t="shared" si="46"/>
        <v>5.6548800000000003E-2</v>
      </c>
      <c r="T316" s="24">
        <f t="shared" si="47"/>
        <v>5.6548800000000003E-2</v>
      </c>
      <c r="U316" s="24">
        <f t="shared" si="48"/>
        <v>4.5302400000000007E-2</v>
      </c>
      <c r="V316" s="24">
        <f t="shared" si="51"/>
        <v>0.1018512</v>
      </c>
      <c r="W316" s="77">
        <f t="shared" si="52"/>
        <v>1.286</v>
      </c>
      <c r="X316" s="24">
        <f t="shared" si="49"/>
        <v>9.89604E-3</v>
      </c>
      <c r="Y316" s="16">
        <f t="shared" si="50"/>
        <v>1.4995984400000002</v>
      </c>
      <c r="Z316" s="18" t="s">
        <v>278</v>
      </c>
    </row>
    <row r="317" spans="1:26">
      <c r="A317" s="16">
        <v>529</v>
      </c>
      <c r="B317" s="16">
        <v>1038</v>
      </c>
      <c r="C317" s="16" t="s">
        <v>1298</v>
      </c>
      <c r="D317" s="16" t="s">
        <v>952</v>
      </c>
      <c r="E317" s="16" t="s">
        <v>1299</v>
      </c>
      <c r="F317" s="16" t="s">
        <v>954</v>
      </c>
      <c r="G317" s="17">
        <v>40.9980516667</v>
      </c>
      <c r="H317" s="17">
        <v>-127.492733333</v>
      </c>
      <c r="I317" s="16" t="s">
        <v>31</v>
      </c>
      <c r="J317" s="16" t="s">
        <v>264</v>
      </c>
      <c r="L317" s="16" t="s">
        <v>818</v>
      </c>
      <c r="M317" s="16">
        <v>3215</v>
      </c>
      <c r="N317" s="16">
        <v>6.4000000000000001E-2</v>
      </c>
      <c r="O317" s="16">
        <v>0.17833703703703707</v>
      </c>
      <c r="P317" s="46">
        <v>9.5</v>
      </c>
      <c r="Q317" s="16">
        <v>3.8899999999999997E-2</v>
      </c>
      <c r="R317" s="16">
        <v>3.9800000000000002E-2</v>
      </c>
      <c r="S317" s="24">
        <f t="shared" si="46"/>
        <v>2.7774599999999997E-2</v>
      </c>
      <c r="T317" s="24">
        <f t="shared" si="47"/>
        <v>2.7774599999999997E-2</v>
      </c>
      <c r="U317" s="24">
        <f t="shared" si="48"/>
        <v>2.2250800000000001E-2</v>
      </c>
      <c r="V317" s="24">
        <f t="shared" si="51"/>
        <v>5.0025399999999998E-2</v>
      </c>
      <c r="W317" s="77">
        <f t="shared" si="52"/>
        <v>1.286</v>
      </c>
      <c r="X317" s="24">
        <f t="shared" si="49"/>
        <v>4.860554999999999E-3</v>
      </c>
      <c r="Y317" s="16">
        <f t="shared" si="50"/>
        <v>1.3909113550000001</v>
      </c>
      <c r="Z317" s="18" t="s">
        <v>631</v>
      </c>
    </row>
    <row r="318" spans="1:26" ht="15" customHeight="1">
      <c r="A318" s="16">
        <v>495</v>
      </c>
      <c r="B318" s="16" t="s">
        <v>1247</v>
      </c>
      <c r="C318" s="16" t="s">
        <v>975</v>
      </c>
      <c r="D318" s="16" t="s">
        <v>952</v>
      </c>
      <c r="E318" s="16" t="s">
        <v>976</v>
      </c>
      <c r="F318" s="16" t="s">
        <v>954</v>
      </c>
      <c r="G318" s="17">
        <v>48.789549999999899</v>
      </c>
      <c r="H318" s="17">
        <v>-126.678616667</v>
      </c>
      <c r="I318" s="16" t="s">
        <v>31</v>
      </c>
      <c r="J318" s="16" t="s">
        <v>289</v>
      </c>
      <c r="K318" s="16" t="s">
        <v>290</v>
      </c>
      <c r="L318" s="16" t="s">
        <v>818</v>
      </c>
      <c r="M318" s="16">
        <v>950</v>
      </c>
      <c r="N318" s="16">
        <v>9.1999999999999998E-3</v>
      </c>
      <c r="O318" s="16">
        <v>4.0458032051282046E-2</v>
      </c>
      <c r="P318" s="46">
        <v>9.6999999999999993</v>
      </c>
      <c r="Q318" s="16">
        <v>6.1199999999999997E-2</v>
      </c>
      <c r="R318" s="16">
        <v>2.2800000000000001E-2</v>
      </c>
      <c r="S318" s="24">
        <f t="shared" si="46"/>
        <v>4.3696799999999994E-2</v>
      </c>
      <c r="T318" s="24">
        <f t="shared" si="47"/>
        <v>4.3696799999999994E-2</v>
      </c>
      <c r="U318" s="24">
        <f t="shared" si="48"/>
        <v>3.5006400000000007E-2</v>
      </c>
      <c r="V318" s="24">
        <f t="shared" si="51"/>
        <v>7.8703200000000001E-2</v>
      </c>
      <c r="W318" s="77">
        <f t="shared" si="52"/>
        <v>1.286</v>
      </c>
      <c r="X318" s="24">
        <f t="shared" si="49"/>
        <v>7.6469399999999988E-3</v>
      </c>
      <c r="Y318" s="16">
        <f t="shared" si="50"/>
        <v>1.4510533400000001</v>
      </c>
      <c r="Z318" s="18" t="s">
        <v>291</v>
      </c>
    </row>
    <row r="319" spans="1:26">
      <c r="A319" s="16">
        <v>280</v>
      </c>
      <c r="B319" s="16" t="s">
        <v>1238</v>
      </c>
      <c r="C319" s="16" t="s">
        <v>1070</v>
      </c>
      <c r="D319" s="16" t="s">
        <v>1071</v>
      </c>
      <c r="F319" s="16" t="s">
        <v>832</v>
      </c>
      <c r="G319" s="17">
        <v>22.3583333332999</v>
      </c>
      <c r="H319" s="17">
        <v>119.808333332999</v>
      </c>
      <c r="I319" s="16" t="s">
        <v>31</v>
      </c>
      <c r="J319" s="16" t="s">
        <v>32</v>
      </c>
      <c r="K319" s="16" t="s">
        <v>337</v>
      </c>
      <c r="L319" s="16" t="s">
        <v>818</v>
      </c>
      <c r="M319" s="16">
        <v>1093</v>
      </c>
      <c r="N319" s="16">
        <v>0.04</v>
      </c>
      <c r="O319" s="16">
        <v>0.12600000000000003</v>
      </c>
      <c r="P319" s="46">
        <v>9.8000000000000007</v>
      </c>
      <c r="Q319" s="16">
        <v>6.5000000000000002E-2</v>
      </c>
      <c r="S319" s="24">
        <f t="shared" si="46"/>
        <v>4.641E-2</v>
      </c>
      <c r="T319" s="24">
        <f t="shared" si="47"/>
        <v>4.641E-2</v>
      </c>
      <c r="U319" s="24">
        <f t="shared" si="48"/>
        <v>3.7180000000000005E-2</v>
      </c>
      <c r="V319" s="24">
        <f t="shared" ref="V319:V322" si="53">SUM(T319:U319)</f>
        <v>8.3589999999999998E-2</v>
      </c>
      <c r="W319" s="77">
        <f t="shared" ref="W319:W322" si="54">V319/Q319</f>
        <v>1.2859999999999998</v>
      </c>
      <c r="X319" s="24">
        <f t="shared" si="49"/>
        <v>8.1217499999999988E-3</v>
      </c>
      <c r="Y319" s="16">
        <f t="shared" si="50"/>
        <v>1.4613017499999996</v>
      </c>
      <c r="Z319" s="18" t="s">
        <v>327</v>
      </c>
    </row>
    <row r="320" spans="1:26" ht="15" customHeight="1">
      <c r="A320" s="16">
        <v>311</v>
      </c>
      <c r="B320" s="16" t="s">
        <v>1276</v>
      </c>
      <c r="C320" s="16" t="s">
        <v>1277</v>
      </c>
      <c r="D320" s="16" t="s">
        <v>826</v>
      </c>
      <c r="F320" s="16" t="s">
        <v>812</v>
      </c>
      <c r="G320" s="17">
        <v>49.747999999999898</v>
      </c>
      <c r="H320" s="17">
        <v>146.00800000000001</v>
      </c>
      <c r="I320" s="16" t="s">
        <v>31</v>
      </c>
      <c r="J320" s="16" t="s">
        <v>165</v>
      </c>
      <c r="K320" s="16" t="s">
        <v>166</v>
      </c>
      <c r="L320" s="16" t="s">
        <v>813</v>
      </c>
      <c r="M320" s="16">
        <v>613</v>
      </c>
      <c r="N320" s="16">
        <v>1.2999999999999999E-2</v>
      </c>
      <c r="O320" s="16">
        <v>7.1669954499421318E-2</v>
      </c>
      <c r="P320" s="46">
        <v>9.8000000000000007</v>
      </c>
      <c r="Q320" s="16">
        <v>4.9799999999999997E-2</v>
      </c>
      <c r="R320" s="16">
        <v>4.7699999999999999E-2</v>
      </c>
      <c r="S320" s="24">
        <f t="shared" si="46"/>
        <v>3.5557199999999997E-2</v>
      </c>
      <c r="T320" s="24">
        <f t="shared" si="47"/>
        <v>3.5557199999999997E-2</v>
      </c>
      <c r="U320" s="24">
        <f t="shared" si="48"/>
        <v>2.84856E-2</v>
      </c>
      <c r="V320" s="24">
        <f t="shared" si="53"/>
        <v>6.4042799999999997E-2</v>
      </c>
      <c r="W320" s="77">
        <f t="shared" si="54"/>
        <v>1.286</v>
      </c>
      <c r="X320" s="24">
        <f t="shared" si="49"/>
        <v>6.2225099999999988E-3</v>
      </c>
      <c r="Y320" s="16">
        <f t="shared" si="50"/>
        <v>1.4203081099999999</v>
      </c>
      <c r="Z320" s="18" t="s">
        <v>224</v>
      </c>
    </row>
    <row r="321" spans="1:26" ht="15" customHeight="1">
      <c r="A321" s="16">
        <v>444</v>
      </c>
      <c r="B321" s="16">
        <v>1099</v>
      </c>
      <c r="C321" s="16" t="s">
        <v>1204</v>
      </c>
      <c r="D321" s="16" t="s">
        <v>952</v>
      </c>
      <c r="E321" s="16" t="s">
        <v>1205</v>
      </c>
      <c r="F321" s="16" t="s">
        <v>954</v>
      </c>
      <c r="G321" s="17">
        <v>-64.945130000000006</v>
      </c>
      <c r="H321" s="17">
        <v>-64.315291666700006</v>
      </c>
      <c r="I321" s="16" t="s">
        <v>135</v>
      </c>
      <c r="J321" s="16" t="s">
        <v>301</v>
      </c>
      <c r="L321" s="16" t="s">
        <v>818</v>
      </c>
      <c r="M321" s="16">
        <v>1340</v>
      </c>
      <c r="P321" s="46">
        <v>9.9</v>
      </c>
      <c r="Q321" s="16">
        <v>4.3099999999999999E-2</v>
      </c>
      <c r="R321" s="16">
        <v>3.9E-2</v>
      </c>
      <c r="S321" s="24">
        <f t="shared" si="46"/>
        <v>3.0773399999999999E-2</v>
      </c>
      <c r="T321" s="24">
        <f t="shared" si="47"/>
        <v>3.0773399999999999E-2</v>
      </c>
      <c r="U321" s="24">
        <f t="shared" si="48"/>
        <v>2.46532E-2</v>
      </c>
      <c r="V321" s="24">
        <f t="shared" si="53"/>
        <v>5.5426599999999999E-2</v>
      </c>
      <c r="W321" s="77">
        <f t="shared" si="54"/>
        <v>1.286</v>
      </c>
      <c r="X321" s="24">
        <f t="shared" si="49"/>
        <v>5.3853449999999997E-3</v>
      </c>
      <c r="Y321" s="16">
        <f t="shared" si="50"/>
        <v>1.4022385450000001</v>
      </c>
      <c r="Z321" s="18" t="s">
        <v>302</v>
      </c>
    </row>
    <row r="322" spans="1:26" ht="15" customHeight="1">
      <c r="A322" s="16">
        <v>531</v>
      </c>
      <c r="B322" s="16">
        <v>1150</v>
      </c>
      <c r="C322" s="16" t="s">
        <v>1322</v>
      </c>
      <c r="D322" s="16" t="s">
        <v>952</v>
      </c>
      <c r="E322" s="16" t="s">
        <v>1323</v>
      </c>
      <c r="F322" s="16" t="s">
        <v>954</v>
      </c>
      <c r="G322" s="17">
        <v>39.181933333300002</v>
      </c>
      <c r="H322" s="17">
        <v>143.33188333300001</v>
      </c>
      <c r="I322" s="16" t="s">
        <v>31</v>
      </c>
      <c r="J322" s="16" t="s">
        <v>388</v>
      </c>
      <c r="L322" s="16" t="s">
        <v>818</v>
      </c>
      <c r="M322" s="16">
        <v>2681</v>
      </c>
      <c r="N322" s="16">
        <v>2.0400000000000001E-2</v>
      </c>
      <c r="O322" s="16">
        <v>0.19101632083333336</v>
      </c>
      <c r="P322" s="46">
        <v>9.9</v>
      </c>
      <c r="Q322" s="16">
        <v>3.1E-2</v>
      </c>
      <c r="R322" s="16">
        <v>2.5499999999999998E-2</v>
      </c>
      <c r="S322" s="24">
        <f t="shared" ref="S322:S385" si="55">0.714*Q322</f>
        <v>2.2133999999999997E-2</v>
      </c>
      <c r="T322" s="24">
        <f t="shared" ref="T322:T385" si="56">S322</f>
        <v>2.2133999999999997E-2</v>
      </c>
      <c r="U322" s="24">
        <f t="shared" ref="U322:U385" si="57" xml:space="preserve"> (Q322-S322)*2</f>
        <v>1.7732000000000005E-2</v>
      </c>
      <c r="V322" s="24">
        <f t="shared" si="53"/>
        <v>3.9865999999999999E-2</v>
      </c>
      <c r="W322" s="77">
        <f t="shared" si="54"/>
        <v>1.286</v>
      </c>
      <c r="X322" s="24">
        <f t="shared" ref="X322:X385" si="58">0.175*S322</f>
        <v>3.8734499999999992E-3</v>
      </c>
      <c r="Y322" s="16">
        <f t="shared" ref="Y322:Y385" si="59">SUM(T322:X322)</f>
        <v>1.3696054499999999</v>
      </c>
      <c r="Z322" s="18" t="s">
        <v>555</v>
      </c>
    </row>
    <row r="323" spans="1:26" ht="15" customHeight="1">
      <c r="A323" s="16">
        <v>450</v>
      </c>
      <c r="B323" s="16">
        <v>1122</v>
      </c>
      <c r="C323" s="16" t="s">
        <v>1336</v>
      </c>
      <c r="D323" s="16" t="s">
        <v>952</v>
      </c>
      <c r="E323" s="16" t="s">
        <v>1337</v>
      </c>
      <c r="F323" s="16" t="s">
        <v>954</v>
      </c>
      <c r="G323" s="17">
        <v>-46.579683333299897</v>
      </c>
      <c r="H323" s="17">
        <v>-177.393516667</v>
      </c>
      <c r="I323" s="16" t="s">
        <v>107</v>
      </c>
      <c r="J323" s="16" t="s">
        <v>168</v>
      </c>
      <c r="L323" s="16" t="s">
        <v>818</v>
      </c>
      <c r="M323" s="16">
        <v>4435</v>
      </c>
      <c r="N323" s="16">
        <v>0.04</v>
      </c>
      <c r="O323" s="16">
        <v>0.24439999999999995</v>
      </c>
      <c r="P323" s="46">
        <v>9.9</v>
      </c>
      <c r="R323" s="16">
        <v>2.98E-3</v>
      </c>
      <c r="S323" s="24">
        <f t="shared" si="55"/>
        <v>0</v>
      </c>
      <c r="T323" s="24">
        <f t="shared" si="56"/>
        <v>0</v>
      </c>
      <c r="U323" s="24">
        <f t="shared" si="57"/>
        <v>0</v>
      </c>
      <c r="X323" s="24">
        <f t="shared" si="58"/>
        <v>0</v>
      </c>
      <c r="Y323" s="16">
        <f t="shared" si="59"/>
        <v>0</v>
      </c>
      <c r="Z323" s="18" t="s">
        <v>747</v>
      </c>
    </row>
    <row r="324" spans="1:26">
      <c r="A324" s="16">
        <v>209</v>
      </c>
      <c r="B324" s="16" t="s">
        <v>1233</v>
      </c>
      <c r="D324" s="16" t="s">
        <v>1221</v>
      </c>
      <c r="F324" s="16" t="s">
        <v>832</v>
      </c>
      <c r="G324" s="17">
        <v>17.899999999999899</v>
      </c>
      <c r="H324" s="17">
        <v>115.3</v>
      </c>
      <c r="I324" s="16" t="s">
        <v>31</v>
      </c>
      <c r="J324" s="16" t="s">
        <v>32</v>
      </c>
      <c r="K324" s="16" t="s">
        <v>259</v>
      </c>
      <c r="L324" s="16" t="s">
        <v>834</v>
      </c>
      <c r="M324" s="16">
        <v>1186</v>
      </c>
      <c r="N324" s="16">
        <v>2.7E-2</v>
      </c>
      <c r="O324" s="16">
        <v>0.2008125</v>
      </c>
      <c r="P324" s="46">
        <v>10.1</v>
      </c>
      <c r="Q324" s="16">
        <v>6.6500000000000004E-2</v>
      </c>
      <c r="S324" s="24">
        <f t="shared" si="55"/>
        <v>4.7481000000000002E-2</v>
      </c>
      <c r="T324" s="24">
        <f t="shared" si="56"/>
        <v>4.7481000000000002E-2</v>
      </c>
      <c r="U324" s="24">
        <f t="shared" si="57"/>
        <v>3.8038000000000002E-2</v>
      </c>
      <c r="V324" s="24">
        <f t="shared" ref="V324:V334" si="60">SUM(T324:U324)</f>
        <v>8.5519000000000012E-2</v>
      </c>
      <c r="W324" s="77">
        <f t="shared" ref="W324:W334" si="61">V324/Q324</f>
        <v>1.286</v>
      </c>
      <c r="X324" s="24">
        <f t="shared" si="58"/>
        <v>8.3091750000000002E-3</v>
      </c>
      <c r="Y324" s="16">
        <f t="shared" si="59"/>
        <v>1.465347175</v>
      </c>
      <c r="Z324" s="18" t="s">
        <v>260</v>
      </c>
    </row>
    <row r="325" spans="1:26">
      <c r="A325" s="16">
        <v>421</v>
      </c>
      <c r="B325" s="16">
        <v>1059</v>
      </c>
      <c r="C325" s="16" t="s">
        <v>1267</v>
      </c>
      <c r="D325" s="16" t="s">
        <v>952</v>
      </c>
      <c r="E325" s="16" t="s">
        <v>1268</v>
      </c>
      <c r="F325" s="16" t="s">
        <v>954</v>
      </c>
      <c r="G325" s="17">
        <v>31.67435</v>
      </c>
      <c r="H325" s="17">
        <v>-75.418783333299899</v>
      </c>
      <c r="I325" s="16" t="s">
        <v>27</v>
      </c>
      <c r="J325" s="16" t="s">
        <v>254</v>
      </c>
      <c r="K325" s="16" t="s">
        <v>494</v>
      </c>
      <c r="L325" s="16" t="s">
        <v>818</v>
      </c>
      <c r="M325" s="16">
        <v>2997</v>
      </c>
      <c r="N325" s="16">
        <v>4.1779999999999998E-2</v>
      </c>
      <c r="O325" s="16">
        <v>0.14341109345238096</v>
      </c>
      <c r="P325" s="46">
        <v>10.1</v>
      </c>
      <c r="Q325" s="16">
        <v>3.7499999999999999E-2</v>
      </c>
      <c r="S325" s="24">
        <f t="shared" si="55"/>
        <v>2.6774999999999997E-2</v>
      </c>
      <c r="T325" s="24">
        <f t="shared" si="56"/>
        <v>2.6774999999999997E-2</v>
      </c>
      <c r="U325" s="24">
        <f t="shared" si="57"/>
        <v>2.1450000000000004E-2</v>
      </c>
      <c r="V325" s="24">
        <f t="shared" si="60"/>
        <v>4.8225000000000004E-2</v>
      </c>
      <c r="W325" s="77">
        <f t="shared" si="61"/>
        <v>1.2860000000000003</v>
      </c>
      <c r="X325" s="24">
        <f t="shared" si="58"/>
        <v>4.6856249999999988E-3</v>
      </c>
      <c r="Y325" s="16">
        <f t="shared" si="59"/>
        <v>1.3871356250000002</v>
      </c>
      <c r="Z325" s="18" t="s">
        <v>496</v>
      </c>
    </row>
    <row r="326" spans="1:26">
      <c r="A326" s="16">
        <v>63</v>
      </c>
      <c r="B326" s="16" t="s">
        <v>1234</v>
      </c>
      <c r="C326" s="16" t="s">
        <v>1109</v>
      </c>
      <c r="D326" s="16" t="s">
        <v>821</v>
      </c>
      <c r="F326" s="16" t="s">
        <v>812</v>
      </c>
      <c r="G326" s="17">
        <v>-21.6233333333</v>
      </c>
      <c r="H326" s="17">
        <v>12.195</v>
      </c>
      <c r="I326" s="16" t="s">
        <v>68</v>
      </c>
      <c r="J326" s="16" t="s">
        <v>69</v>
      </c>
      <c r="L326" s="16" t="s">
        <v>818</v>
      </c>
      <c r="M326" s="16">
        <v>1350</v>
      </c>
      <c r="N326" s="16">
        <v>9.4999999999999998E-3</v>
      </c>
      <c r="P326" s="46">
        <v>10.199999999999999</v>
      </c>
      <c r="Q326" s="16">
        <v>6.6100000000000006E-2</v>
      </c>
      <c r="R326" s="16">
        <v>0.113</v>
      </c>
      <c r="S326" s="24">
        <f t="shared" si="55"/>
        <v>4.7195400000000005E-2</v>
      </c>
      <c r="T326" s="24">
        <f t="shared" si="56"/>
        <v>4.7195400000000005E-2</v>
      </c>
      <c r="U326" s="24">
        <f t="shared" si="57"/>
        <v>3.7809200000000001E-2</v>
      </c>
      <c r="V326" s="24">
        <f t="shared" si="60"/>
        <v>8.5004600000000013E-2</v>
      </c>
      <c r="W326" s="77">
        <f t="shared" si="61"/>
        <v>1.286</v>
      </c>
      <c r="X326" s="24">
        <f t="shared" si="58"/>
        <v>8.2591950000000004E-3</v>
      </c>
      <c r="Y326" s="16">
        <f t="shared" si="59"/>
        <v>1.4642683949999999</v>
      </c>
      <c r="Z326" s="18" t="s">
        <v>387</v>
      </c>
    </row>
    <row r="327" spans="1:26" s="19" customFormat="1">
      <c r="A327" s="16">
        <v>41</v>
      </c>
      <c r="B327" s="16" t="s">
        <v>1252</v>
      </c>
      <c r="C327" s="16" t="s">
        <v>1104</v>
      </c>
      <c r="D327" s="16" t="s">
        <v>1087</v>
      </c>
      <c r="E327" s="16"/>
      <c r="F327" s="16" t="s">
        <v>832</v>
      </c>
      <c r="G327" s="17">
        <v>31.465333333299899</v>
      </c>
      <c r="H327" s="17">
        <v>-75.134</v>
      </c>
      <c r="I327" s="16" t="s">
        <v>27</v>
      </c>
      <c r="J327" s="16"/>
      <c r="K327" s="16" t="s">
        <v>488</v>
      </c>
      <c r="L327" s="16" t="s">
        <v>834</v>
      </c>
      <c r="M327" s="16">
        <v>2982</v>
      </c>
      <c r="N327" s="16">
        <v>0.02</v>
      </c>
      <c r="O327" s="16">
        <v>8.2750000000000018E-2</v>
      </c>
      <c r="P327" s="46">
        <v>10.199999999999999</v>
      </c>
      <c r="Q327" s="16">
        <v>5.91E-2</v>
      </c>
      <c r="R327" s="16"/>
      <c r="S327" s="24">
        <f t="shared" si="55"/>
        <v>4.2197399999999996E-2</v>
      </c>
      <c r="T327" s="24">
        <f t="shared" si="56"/>
        <v>4.2197399999999996E-2</v>
      </c>
      <c r="U327" s="24">
        <f t="shared" si="57"/>
        <v>3.3805200000000007E-2</v>
      </c>
      <c r="V327" s="24">
        <f t="shared" si="60"/>
        <v>7.6002600000000003E-2</v>
      </c>
      <c r="W327" s="77">
        <f t="shared" si="61"/>
        <v>1.286</v>
      </c>
      <c r="X327" s="24">
        <f t="shared" si="58"/>
        <v>7.3845449999999984E-3</v>
      </c>
      <c r="Y327" s="16">
        <f t="shared" si="59"/>
        <v>1.4453897450000002</v>
      </c>
      <c r="Z327" s="18" t="s">
        <v>489</v>
      </c>
    </row>
    <row r="328" spans="1:26" ht="15" customHeight="1">
      <c r="A328" s="16">
        <v>335</v>
      </c>
      <c r="B328" s="16">
        <v>1235</v>
      </c>
      <c r="C328" s="16" t="s">
        <v>1292</v>
      </c>
      <c r="D328" s="16" t="s">
        <v>952</v>
      </c>
      <c r="E328" s="16" t="s">
        <v>1293</v>
      </c>
      <c r="F328" s="16" t="s">
        <v>954</v>
      </c>
      <c r="G328" s="17">
        <v>-36.1598333333</v>
      </c>
      <c r="H328" s="17">
        <v>-73.566333333299895</v>
      </c>
      <c r="I328" s="16" t="s">
        <v>107</v>
      </c>
      <c r="J328" s="16" t="s">
        <v>197</v>
      </c>
      <c r="L328" s="16" t="s">
        <v>818</v>
      </c>
      <c r="M328" s="16">
        <v>489</v>
      </c>
      <c r="N328" s="16">
        <v>6.9600000000000009E-2</v>
      </c>
      <c r="O328" s="16">
        <v>0.39526171428571444</v>
      </c>
      <c r="P328" s="46">
        <v>10.199999999999999</v>
      </c>
      <c r="Q328" s="16">
        <v>4.1500000000000002E-2</v>
      </c>
      <c r="S328" s="24">
        <f t="shared" si="55"/>
        <v>2.9631000000000001E-2</v>
      </c>
      <c r="T328" s="24">
        <f t="shared" si="56"/>
        <v>2.9631000000000001E-2</v>
      </c>
      <c r="U328" s="24">
        <f t="shared" si="57"/>
        <v>2.3738000000000002E-2</v>
      </c>
      <c r="V328" s="24">
        <f t="shared" si="60"/>
        <v>5.3369E-2</v>
      </c>
      <c r="W328" s="77">
        <f t="shared" si="61"/>
        <v>1.286</v>
      </c>
      <c r="X328" s="24">
        <f t="shared" si="58"/>
        <v>5.1854249999999996E-3</v>
      </c>
      <c r="Y328" s="16">
        <f t="shared" si="59"/>
        <v>1.3979234250000001</v>
      </c>
      <c r="Z328" s="18" t="s">
        <v>198</v>
      </c>
    </row>
    <row r="329" spans="1:26" ht="15" customHeight="1">
      <c r="A329" s="16">
        <v>90</v>
      </c>
      <c r="B329" s="16" t="s">
        <v>1203</v>
      </c>
      <c r="C329" s="16" t="s">
        <v>1195</v>
      </c>
      <c r="D329" s="16" t="s">
        <v>821</v>
      </c>
      <c r="F329" s="16" t="s">
        <v>812</v>
      </c>
      <c r="G329" s="17">
        <v>-5.5033333333299996</v>
      </c>
      <c r="H329" s="17">
        <v>11.071666666700001</v>
      </c>
      <c r="I329" s="16" t="s">
        <v>68</v>
      </c>
      <c r="J329" s="16" t="s">
        <v>182</v>
      </c>
      <c r="K329" s="16" t="s">
        <v>375</v>
      </c>
      <c r="L329" s="16" t="s">
        <v>818</v>
      </c>
      <c r="M329" s="16">
        <v>1309</v>
      </c>
      <c r="N329" s="16">
        <v>0.01</v>
      </c>
      <c r="P329" s="46">
        <v>10.3</v>
      </c>
      <c r="Q329" s="16">
        <v>8.1699999999999995E-2</v>
      </c>
      <c r="S329" s="24">
        <f t="shared" si="55"/>
        <v>5.8333799999999991E-2</v>
      </c>
      <c r="T329" s="24">
        <f t="shared" si="56"/>
        <v>5.8333799999999991E-2</v>
      </c>
      <c r="U329" s="24">
        <f t="shared" si="57"/>
        <v>4.6732400000000007E-2</v>
      </c>
      <c r="V329" s="24">
        <f t="shared" si="60"/>
        <v>0.1050662</v>
      </c>
      <c r="W329" s="77">
        <f t="shared" si="61"/>
        <v>1.286</v>
      </c>
      <c r="X329" s="24">
        <f t="shared" si="58"/>
        <v>1.0208414999999998E-2</v>
      </c>
      <c r="Y329" s="16">
        <f t="shared" si="59"/>
        <v>1.5063408149999999</v>
      </c>
      <c r="Z329" s="18" t="s">
        <v>376</v>
      </c>
    </row>
    <row r="330" spans="1:26" ht="15" customHeight="1">
      <c r="A330" s="16">
        <v>499</v>
      </c>
      <c r="B330" s="16" t="s">
        <v>1240</v>
      </c>
      <c r="C330" s="16" t="s">
        <v>1178</v>
      </c>
      <c r="D330" s="16" t="s">
        <v>952</v>
      </c>
      <c r="E330" s="16" t="s">
        <v>1179</v>
      </c>
      <c r="F330" s="16" t="s">
        <v>954</v>
      </c>
      <c r="G330" s="17">
        <v>54.6701716667</v>
      </c>
      <c r="H330" s="17">
        <v>-169.981843333</v>
      </c>
      <c r="I330" s="16" t="s">
        <v>207</v>
      </c>
      <c r="J330" s="16" t="s">
        <v>303</v>
      </c>
      <c r="K330" s="16" t="s">
        <v>304</v>
      </c>
      <c r="L330" s="16" t="s">
        <v>818</v>
      </c>
      <c r="M330" s="16">
        <v>1873</v>
      </c>
      <c r="N330" s="16">
        <v>3.2000000000000001E-2</v>
      </c>
      <c r="O330" s="16">
        <v>0.27383643244575934</v>
      </c>
      <c r="P330" s="46">
        <v>10.4</v>
      </c>
      <c r="Q330" s="16">
        <v>6.3500000000000001E-2</v>
      </c>
      <c r="S330" s="24">
        <f t="shared" si="55"/>
        <v>4.5338999999999997E-2</v>
      </c>
      <c r="T330" s="24">
        <f t="shared" si="56"/>
        <v>4.5338999999999997E-2</v>
      </c>
      <c r="U330" s="24">
        <f t="shared" si="57"/>
        <v>3.6322000000000007E-2</v>
      </c>
      <c r="V330" s="24">
        <f t="shared" si="60"/>
        <v>8.1661000000000011E-2</v>
      </c>
      <c r="W330" s="77">
        <f t="shared" si="61"/>
        <v>1.2860000000000003</v>
      </c>
      <c r="X330" s="24">
        <f t="shared" si="58"/>
        <v>7.934324999999999E-3</v>
      </c>
      <c r="Y330" s="16">
        <f t="shared" si="59"/>
        <v>1.4572563250000001</v>
      </c>
      <c r="Z330" s="18" t="s">
        <v>305</v>
      </c>
    </row>
    <row r="331" spans="1:26">
      <c r="A331" s="16">
        <v>66</v>
      </c>
      <c r="B331" s="16" t="s">
        <v>1256</v>
      </c>
      <c r="C331" s="16" t="s">
        <v>1257</v>
      </c>
      <c r="D331" s="16" t="s">
        <v>821</v>
      </c>
      <c r="F331" s="16" t="s">
        <v>812</v>
      </c>
      <c r="G331" s="17">
        <v>-38.918333333299898</v>
      </c>
      <c r="H331" s="17">
        <v>-53.921666666699899</v>
      </c>
      <c r="I331" s="16" t="s">
        <v>68</v>
      </c>
      <c r="J331" s="16" t="s">
        <v>313</v>
      </c>
      <c r="L331" s="16" t="s">
        <v>818</v>
      </c>
      <c r="M331" s="16">
        <v>3226</v>
      </c>
      <c r="N331" s="16">
        <v>0.01</v>
      </c>
      <c r="P331" s="46">
        <v>10.4</v>
      </c>
      <c r="Q331" s="16">
        <v>5.8500000000000003E-2</v>
      </c>
      <c r="S331" s="24">
        <f t="shared" si="55"/>
        <v>4.1769000000000001E-2</v>
      </c>
      <c r="T331" s="24">
        <f t="shared" si="56"/>
        <v>4.1769000000000001E-2</v>
      </c>
      <c r="U331" s="24">
        <f t="shared" si="57"/>
        <v>3.3462000000000006E-2</v>
      </c>
      <c r="V331" s="24">
        <f t="shared" si="60"/>
        <v>7.5231000000000006E-2</v>
      </c>
      <c r="W331" s="77">
        <f t="shared" si="61"/>
        <v>1.286</v>
      </c>
      <c r="X331" s="24">
        <f t="shared" si="58"/>
        <v>7.3095749999999996E-3</v>
      </c>
      <c r="Y331" s="16">
        <f t="shared" si="59"/>
        <v>1.4437715750000002</v>
      </c>
      <c r="Z331" s="18" t="s">
        <v>423</v>
      </c>
    </row>
    <row r="332" spans="1:26">
      <c r="A332" s="16">
        <v>341</v>
      </c>
      <c r="B332" s="16">
        <v>1247</v>
      </c>
      <c r="C332" s="16" t="s">
        <v>1081</v>
      </c>
      <c r="D332" s="16" t="s">
        <v>952</v>
      </c>
      <c r="E332" s="16" t="s">
        <v>1082</v>
      </c>
      <c r="F332" s="16" t="s">
        <v>954</v>
      </c>
      <c r="G332" s="17">
        <v>44.577649999999899</v>
      </c>
      <c r="H332" s="17">
        <v>-125.151283332999</v>
      </c>
      <c r="I332" s="16" t="s">
        <v>31</v>
      </c>
      <c r="J332" s="16" t="s">
        <v>264</v>
      </c>
      <c r="K332" s="16" t="s">
        <v>265</v>
      </c>
      <c r="L332" s="16" t="s">
        <v>818</v>
      </c>
      <c r="M332" s="16">
        <v>846</v>
      </c>
      <c r="N332" s="16">
        <v>1.2999999999999999E-2</v>
      </c>
      <c r="O332" s="16">
        <v>9.8312499999999969E-2</v>
      </c>
      <c r="P332" s="46">
        <v>10.8</v>
      </c>
      <c r="Q332" s="16">
        <v>8.3500000000000005E-2</v>
      </c>
      <c r="R332" s="16">
        <v>8.2699999999999996E-2</v>
      </c>
      <c r="S332" s="24">
        <f t="shared" si="55"/>
        <v>5.9618999999999998E-2</v>
      </c>
      <c r="T332" s="24">
        <f t="shared" si="56"/>
        <v>5.9618999999999998E-2</v>
      </c>
      <c r="U332" s="24">
        <f t="shared" si="57"/>
        <v>4.7762000000000013E-2</v>
      </c>
      <c r="V332" s="24">
        <f t="shared" si="60"/>
        <v>0.107381</v>
      </c>
      <c r="W332" s="77">
        <f t="shared" si="61"/>
        <v>1.286</v>
      </c>
      <c r="X332" s="24">
        <f t="shared" si="58"/>
        <v>1.0433324999999999E-2</v>
      </c>
      <c r="Y332" s="16">
        <f t="shared" si="59"/>
        <v>1.5111953249999999</v>
      </c>
      <c r="Z332" s="18" t="s">
        <v>266</v>
      </c>
    </row>
    <row r="333" spans="1:26">
      <c r="A333" s="16">
        <v>517</v>
      </c>
      <c r="B333" s="16" t="s">
        <v>1367</v>
      </c>
      <c r="C333" s="16" t="s">
        <v>1163</v>
      </c>
      <c r="D333" s="16" t="s">
        <v>1164</v>
      </c>
      <c r="E333" s="16" t="s">
        <v>1165</v>
      </c>
      <c r="F333" s="16" t="s">
        <v>954</v>
      </c>
      <c r="G333" s="17">
        <v>33.0274066944</v>
      </c>
      <c r="H333" s="17">
        <v>136.793803056</v>
      </c>
      <c r="I333" s="16" t="s">
        <v>31</v>
      </c>
      <c r="J333" s="16" t="s">
        <v>272</v>
      </c>
      <c r="K333" s="16" t="s">
        <v>446</v>
      </c>
      <c r="L333" s="16" t="s">
        <v>818</v>
      </c>
      <c r="M333" s="16">
        <v>3876</v>
      </c>
      <c r="N333" s="16">
        <v>7.1428571428571426E-3</v>
      </c>
      <c r="O333" s="16">
        <v>2.8831177827380958E-2</v>
      </c>
      <c r="P333" s="46">
        <v>10.9</v>
      </c>
      <c r="Q333" s="16">
        <v>8.9200000000000008E-3</v>
      </c>
      <c r="S333" s="24">
        <f t="shared" si="55"/>
        <v>6.3688800000000004E-3</v>
      </c>
      <c r="T333" s="24">
        <f t="shared" si="56"/>
        <v>6.3688800000000004E-3</v>
      </c>
      <c r="U333" s="24">
        <f t="shared" si="57"/>
        <v>5.1022400000000009E-3</v>
      </c>
      <c r="V333" s="24">
        <f t="shared" si="60"/>
        <v>1.1471120000000001E-2</v>
      </c>
      <c r="W333" s="77">
        <f t="shared" si="61"/>
        <v>1.286</v>
      </c>
      <c r="X333" s="24">
        <f t="shared" si="58"/>
        <v>1.114554E-3</v>
      </c>
      <c r="Y333" s="16">
        <f t="shared" si="59"/>
        <v>1.3100567939999999</v>
      </c>
      <c r="Z333" s="18" t="s">
        <v>551</v>
      </c>
    </row>
    <row r="334" spans="1:26">
      <c r="A334" s="16">
        <v>404</v>
      </c>
      <c r="B334" s="16">
        <v>1014</v>
      </c>
      <c r="C334" s="16" t="s">
        <v>1250</v>
      </c>
      <c r="D334" s="16" t="s">
        <v>952</v>
      </c>
      <c r="E334" s="16" t="s">
        <v>1251</v>
      </c>
      <c r="F334" s="16" t="s">
        <v>954</v>
      </c>
      <c r="G334" s="17">
        <v>32.833233333300001</v>
      </c>
      <c r="H334" s="17">
        <v>-119.981716667</v>
      </c>
      <c r="I334" s="16" t="s">
        <v>31</v>
      </c>
      <c r="J334" s="16" t="s">
        <v>264</v>
      </c>
      <c r="K334" s="16" t="s">
        <v>350</v>
      </c>
      <c r="L334" s="16" t="s">
        <v>818</v>
      </c>
      <c r="M334" s="16">
        <v>1165</v>
      </c>
      <c r="N334" s="16">
        <v>7.9000000000000008E-3</v>
      </c>
      <c r="O334" s="16">
        <v>0.21083355416666655</v>
      </c>
      <c r="P334" s="46">
        <v>11.1</v>
      </c>
      <c r="Q334" s="16">
        <v>5.9799999999999999E-2</v>
      </c>
      <c r="R334" s="16">
        <v>2.3699999999999999E-2</v>
      </c>
      <c r="S334" s="24">
        <f t="shared" si="55"/>
        <v>4.2697199999999998E-2</v>
      </c>
      <c r="T334" s="24">
        <f t="shared" si="56"/>
        <v>4.2697199999999998E-2</v>
      </c>
      <c r="U334" s="24">
        <f t="shared" si="57"/>
        <v>3.4205600000000003E-2</v>
      </c>
      <c r="V334" s="24">
        <f t="shared" si="60"/>
        <v>7.6902799999999993E-2</v>
      </c>
      <c r="W334" s="77">
        <f t="shared" si="61"/>
        <v>1.2859999999999998</v>
      </c>
      <c r="X334" s="24">
        <f t="shared" si="58"/>
        <v>7.4720099999999994E-3</v>
      </c>
      <c r="Y334" s="16">
        <f t="shared" si="59"/>
        <v>1.4472776099999998</v>
      </c>
      <c r="Z334" s="18" t="s">
        <v>351</v>
      </c>
    </row>
    <row r="335" spans="1:26">
      <c r="A335" s="16">
        <v>537</v>
      </c>
      <c r="B335" s="16">
        <v>1233</v>
      </c>
      <c r="C335" s="16" t="s">
        <v>1292</v>
      </c>
      <c r="D335" s="16" t="s">
        <v>952</v>
      </c>
      <c r="E335" s="16" t="s">
        <v>1293</v>
      </c>
      <c r="F335" s="16" t="s">
        <v>954</v>
      </c>
      <c r="G335" s="17">
        <v>-41.000166666699897</v>
      </c>
      <c r="H335" s="17">
        <v>-74.449833333300006</v>
      </c>
      <c r="I335" s="16" t="s">
        <v>107</v>
      </c>
      <c r="J335" s="16" t="s">
        <v>197</v>
      </c>
      <c r="L335" s="16" t="s">
        <v>818</v>
      </c>
      <c r="M335" s="16">
        <v>838</v>
      </c>
      <c r="N335" s="16">
        <v>1.1218000000000001E-2</v>
      </c>
      <c r="O335" s="16">
        <v>0.11319598206018522</v>
      </c>
      <c r="P335" s="46">
        <v>11.3</v>
      </c>
      <c r="R335" s="16">
        <v>1.3299999999999999E-2</v>
      </c>
      <c r="S335" s="24">
        <f t="shared" si="55"/>
        <v>0</v>
      </c>
      <c r="T335" s="24">
        <f t="shared" si="56"/>
        <v>0</v>
      </c>
      <c r="U335" s="24">
        <f t="shared" si="57"/>
        <v>0</v>
      </c>
      <c r="X335" s="24">
        <f t="shared" si="58"/>
        <v>0</v>
      </c>
      <c r="Y335" s="16">
        <f t="shared" si="59"/>
        <v>0</v>
      </c>
      <c r="Z335" s="18" t="s">
        <v>263</v>
      </c>
    </row>
    <row r="336" spans="1:26">
      <c r="A336" s="16">
        <v>32</v>
      </c>
      <c r="B336" s="16" t="s">
        <v>1183</v>
      </c>
      <c r="C336" s="16" t="s">
        <v>1184</v>
      </c>
      <c r="D336" s="16" t="s">
        <v>1087</v>
      </c>
      <c r="F336" s="16" t="s">
        <v>832</v>
      </c>
      <c r="G336" s="17">
        <v>32.711666666699898</v>
      </c>
      <c r="H336" s="17">
        <v>-75.2</v>
      </c>
      <c r="I336" s="16" t="s">
        <v>27</v>
      </c>
      <c r="K336" s="16" t="s">
        <v>488</v>
      </c>
      <c r="L336" s="16" t="s">
        <v>834</v>
      </c>
      <c r="M336" s="16">
        <v>3914</v>
      </c>
      <c r="N336" s="16">
        <v>1.4E-2</v>
      </c>
      <c r="O336" s="16">
        <v>5.9340909090909097E-2</v>
      </c>
      <c r="P336" s="46">
        <v>11.5</v>
      </c>
      <c r="Q336" s="16">
        <v>0.106</v>
      </c>
      <c r="S336" s="24">
        <f t="shared" si="55"/>
        <v>7.5684000000000001E-2</v>
      </c>
      <c r="T336" s="24">
        <f t="shared" si="56"/>
        <v>7.5684000000000001E-2</v>
      </c>
      <c r="U336" s="24">
        <f t="shared" si="57"/>
        <v>6.0631999999999991E-2</v>
      </c>
      <c r="V336" s="24">
        <f t="shared" ref="V336:V358" si="62">SUM(T336:U336)</f>
        <v>0.13631599999999999</v>
      </c>
      <c r="W336" s="77">
        <f t="shared" ref="W336:W358" si="63">V336/Q336</f>
        <v>1.286</v>
      </c>
      <c r="X336" s="24">
        <f t="shared" si="58"/>
        <v>1.32447E-2</v>
      </c>
      <c r="Y336" s="16">
        <f t="shared" si="59"/>
        <v>1.5718767</v>
      </c>
      <c r="Z336" s="18" t="s">
        <v>489</v>
      </c>
    </row>
    <row r="337" spans="1:26">
      <c r="A337" s="16">
        <v>379</v>
      </c>
      <c r="B337" s="16">
        <v>942</v>
      </c>
      <c r="C337" s="16" t="s">
        <v>1131</v>
      </c>
      <c r="D337" s="16" t="s">
        <v>952</v>
      </c>
      <c r="E337" s="16" t="s">
        <v>574</v>
      </c>
      <c r="F337" s="16" t="s">
        <v>954</v>
      </c>
      <c r="G337" s="17">
        <v>5.7424333333300002</v>
      </c>
      <c r="H337" s="17">
        <v>-49.091066666700002</v>
      </c>
      <c r="I337" s="16" t="s">
        <v>27</v>
      </c>
      <c r="J337" s="16" t="s">
        <v>513</v>
      </c>
      <c r="K337" s="16" t="s">
        <v>574</v>
      </c>
      <c r="L337" s="16" t="s">
        <v>818</v>
      </c>
      <c r="M337" s="16">
        <v>3346</v>
      </c>
      <c r="N337" s="16">
        <v>4.8000000000000001E-2</v>
      </c>
      <c r="O337" s="16">
        <v>0.24597300000000002</v>
      </c>
      <c r="P337" s="46">
        <v>11.5</v>
      </c>
      <c r="Q337" s="16">
        <v>3.8300000000000001E-2</v>
      </c>
      <c r="R337" s="16">
        <v>1.61E-2</v>
      </c>
      <c r="S337" s="24">
        <f t="shared" si="55"/>
        <v>2.7346199999999998E-2</v>
      </c>
      <c r="T337" s="24">
        <f t="shared" si="56"/>
        <v>2.7346199999999998E-2</v>
      </c>
      <c r="U337" s="24">
        <f t="shared" si="57"/>
        <v>2.1907600000000006E-2</v>
      </c>
      <c r="V337" s="24">
        <f t="shared" si="62"/>
        <v>4.92538E-2</v>
      </c>
      <c r="W337" s="77">
        <f t="shared" si="63"/>
        <v>1.286</v>
      </c>
      <c r="X337" s="24">
        <f t="shared" si="58"/>
        <v>4.7855849999999993E-3</v>
      </c>
      <c r="Y337" s="16">
        <f t="shared" si="59"/>
        <v>1.3892931850000001</v>
      </c>
      <c r="Z337" s="18" t="s">
        <v>653</v>
      </c>
    </row>
    <row r="338" spans="1:26">
      <c r="A338" s="16">
        <v>530</v>
      </c>
      <c r="B338" s="16">
        <v>1144</v>
      </c>
      <c r="C338" s="16" t="s">
        <v>1180</v>
      </c>
      <c r="D338" s="16" t="s">
        <v>952</v>
      </c>
      <c r="E338" s="16" t="s">
        <v>328</v>
      </c>
      <c r="F338" s="16" t="s">
        <v>954</v>
      </c>
      <c r="G338" s="17">
        <v>20.053000000000001</v>
      </c>
      <c r="H338" s="17">
        <v>117.419</v>
      </c>
      <c r="I338" s="16" t="s">
        <v>31</v>
      </c>
      <c r="J338" s="16" t="s">
        <v>328</v>
      </c>
      <c r="L338" s="16" t="s">
        <v>818</v>
      </c>
      <c r="M338" s="16">
        <v>2037</v>
      </c>
      <c r="N338" s="16">
        <v>9.2999999999999999E-2</v>
      </c>
      <c r="O338" s="16">
        <v>0.40932217013888872</v>
      </c>
      <c r="P338" s="46">
        <v>11.6</v>
      </c>
      <c r="Q338" s="16">
        <v>0.108</v>
      </c>
      <c r="R338" s="16">
        <v>8.43E-2</v>
      </c>
      <c r="S338" s="24">
        <f t="shared" si="55"/>
        <v>7.7112E-2</v>
      </c>
      <c r="T338" s="24">
        <f t="shared" si="56"/>
        <v>7.7112E-2</v>
      </c>
      <c r="U338" s="24">
        <f t="shared" si="57"/>
        <v>6.1775999999999998E-2</v>
      </c>
      <c r="V338" s="24">
        <f t="shared" si="62"/>
        <v>0.13888800000000001</v>
      </c>
      <c r="W338" s="77">
        <f t="shared" si="63"/>
        <v>1.286</v>
      </c>
      <c r="X338" s="24">
        <f t="shared" si="58"/>
        <v>1.3494599999999999E-2</v>
      </c>
      <c r="Y338" s="16">
        <f t="shared" si="59"/>
        <v>1.5772706000000001</v>
      </c>
      <c r="Z338" s="18" t="s">
        <v>471</v>
      </c>
    </row>
    <row r="339" spans="1:26">
      <c r="A339" s="16">
        <v>45</v>
      </c>
      <c r="B339" s="16" t="s">
        <v>1217</v>
      </c>
      <c r="C339" s="16" t="s">
        <v>1218</v>
      </c>
      <c r="D339" s="16" t="s">
        <v>1087</v>
      </c>
      <c r="F339" s="16" t="s">
        <v>832</v>
      </c>
      <c r="G339" s="17">
        <v>32.502499999999898</v>
      </c>
      <c r="H339" s="17">
        <v>-76.197833333299897</v>
      </c>
      <c r="I339" s="16" t="s">
        <v>27</v>
      </c>
      <c r="K339" s="16" t="s">
        <v>488</v>
      </c>
      <c r="L339" s="16" t="s">
        <v>834</v>
      </c>
      <c r="M339" s="16">
        <v>2138</v>
      </c>
      <c r="N339" s="16">
        <v>8.0000000000000002E-3</v>
      </c>
      <c r="O339" s="16">
        <v>2.0700000000000007E-2</v>
      </c>
      <c r="P339" s="46">
        <v>11.7</v>
      </c>
      <c r="Q339" s="16">
        <v>7.6999999999999999E-2</v>
      </c>
      <c r="S339" s="24">
        <f t="shared" si="55"/>
        <v>5.4977999999999999E-2</v>
      </c>
      <c r="T339" s="24">
        <f t="shared" si="56"/>
        <v>5.4977999999999999E-2</v>
      </c>
      <c r="U339" s="24">
        <f t="shared" si="57"/>
        <v>4.4044E-2</v>
      </c>
      <c r="V339" s="24">
        <f t="shared" si="62"/>
        <v>9.9021999999999999E-2</v>
      </c>
      <c r="W339" s="77">
        <f t="shared" si="63"/>
        <v>1.286</v>
      </c>
      <c r="X339" s="24">
        <f t="shared" si="58"/>
        <v>9.6211499999999985E-3</v>
      </c>
      <c r="Y339" s="16">
        <f t="shared" si="59"/>
        <v>1.49366515</v>
      </c>
      <c r="Z339" s="18" t="s">
        <v>489</v>
      </c>
    </row>
    <row r="340" spans="1:26">
      <c r="A340" s="16">
        <v>55</v>
      </c>
      <c r="B340" s="16" t="s">
        <v>1133</v>
      </c>
      <c r="D340" s="16" t="s">
        <v>1099</v>
      </c>
      <c r="F340" s="16" t="s">
        <v>832</v>
      </c>
      <c r="G340" s="17">
        <v>-6.1196666666699997</v>
      </c>
      <c r="H340" s="17">
        <v>9.7870000000000008</v>
      </c>
      <c r="I340" s="16" t="s">
        <v>68</v>
      </c>
      <c r="J340" s="16" t="s">
        <v>182</v>
      </c>
      <c r="L340" s="16" t="s">
        <v>813</v>
      </c>
      <c r="M340" s="16">
        <v>3137</v>
      </c>
      <c r="N340" s="16">
        <v>3.2000000000000001E-2</v>
      </c>
      <c r="O340" s="16">
        <v>0.25879096045197736</v>
      </c>
      <c r="P340" s="46">
        <v>12</v>
      </c>
      <c r="Q340" s="16">
        <v>0.13200000000000001</v>
      </c>
      <c r="S340" s="24">
        <f t="shared" si="55"/>
        <v>9.4247999999999998E-2</v>
      </c>
      <c r="T340" s="24">
        <f t="shared" si="56"/>
        <v>9.4247999999999998E-2</v>
      </c>
      <c r="U340" s="24">
        <f t="shared" si="57"/>
        <v>7.5504000000000016E-2</v>
      </c>
      <c r="V340" s="24">
        <f t="shared" si="62"/>
        <v>0.16975200000000001</v>
      </c>
      <c r="W340" s="77">
        <f t="shared" si="63"/>
        <v>1.286</v>
      </c>
      <c r="X340" s="24">
        <f t="shared" si="58"/>
        <v>1.6493399999999998E-2</v>
      </c>
      <c r="Y340" s="16">
        <f t="shared" si="59"/>
        <v>1.6419974000000002</v>
      </c>
      <c r="Z340" s="18" t="s">
        <v>622</v>
      </c>
    </row>
    <row r="341" spans="1:26">
      <c r="A341" s="16">
        <v>36</v>
      </c>
      <c r="B341" s="16" t="s">
        <v>1213</v>
      </c>
      <c r="C341" s="16" t="s">
        <v>1104</v>
      </c>
      <c r="D341" s="16" t="s">
        <v>1087</v>
      </c>
      <c r="F341" s="16" t="s">
        <v>832</v>
      </c>
      <c r="G341" s="17">
        <v>32.5075</v>
      </c>
      <c r="H341" s="17">
        <v>-76.188999999999893</v>
      </c>
      <c r="I341" s="16" t="s">
        <v>27</v>
      </c>
      <c r="K341" s="16" t="s">
        <v>488</v>
      </c>
      <c r="L341" s="16" t="s">
        <v>834</v>
      </c>
      <c r="M341" s="16">
        <v>2171</v>
      </c>
      <c r="N341" s="16">
        <v>1.4E-2</v>
      </c>
      <c r="O341" s="16">
        <v>4.1825000000000001E-2</v>
      </c>
      <c r="P341" s="46">
        <v>12.1</v>
      </c>
      <c r="Q341" s="16">
        <v>7.7499999999999999E-2</v>
      </c>
      <c r="S341" s="24">
        <f t="shared" si="55"/>
        <v>5.5334999999999995E-2</v>
      </c>
      <c r="T341" s="24">
        <f t="shared" si="56"/>
        <v>5.5334999999999995E-2</v>
      </c>
      <c r="U341" s="24">
        <f t="shared" si="57"/>
        <v>4.4330000000000008E-2</v>
      </c>
      <c r="V341" s="24">
        <f t="shared" si="62"/>
        <v>9.9665000000000004E-2</v>
      </c>
      <c r="W341" s="77">
        <f t="shared" si="63"/>
        <v>1.286</v>
      </c>
      <c r="X341" s="24">
        <f t="shared" si="58"/>
        <v>9.6836249999999978E-3</v>
      </c>
      <c r="Y341" s="16">
        <f t="shared" si="59"/>
        <v>1.4950136250000001</v>
      </c>
      <c r="Z341" s="18" t="s">
        <v>489</v>
      </c>
    </row>
    <row r="342" spans="1:26">
      <c r="A342" s="16">
        <v>422</v>
      </c>
      <c r="B342" s="16">
        <v>1060</v>
      </c>
      <c r="C342" s="16" t="s">
        <v>1267</v>
      </c>
      <c r="D342" s="16" t="s">
        <v>952</v>
      </c>
      <c r="E342" s="16" t="s">
        <v>1268</v>
      </c>
      <c r="F342" s="16" t="s">
        <v>954</v>
      </c>
      <c r="G342" s="17">
        <v>30.759951666700001</v>
      </c>
      <c r="H342" s="17">
        <v>-74.466494999999895</v>
      </c>
      <c r="I342" s="16" t="s">
        <v>27</v>
      </c>
      <c r="J342" s="16" t="s">
        <v>254</v>
      </c>
      <c r="K342" s="16" t="s">
        <v>494</v>
      </c>
      <c r="L342" s="16" t="s">
        <v>818</v>
      </c>
      <c r="M342" s="16">
        <v>3493</v>
      </c>
      <c r="N342" s="16">
        <v>2.4E-2</v>
      </c>
      <c r="O342" s="16">
        <v>7.7504803921568624E-2</v>
      </c>
      <c r="P342" s="46">
        <v>12.2</v>
      </c>
      <c r="Q342" s="16">
        <v>5.5E-2</v>
      </c>
      <c r="S342" s="24">
        <f t="shared" si="55"/>
        <v>3.9269999999999999E-2</v>
      </c>
      <c r="T342" s="24">
        <f t="shared" si="56"/>
        <v>3.9269999999999999E-2</v>
      </c>
      <c r="U342" s="24">
        <f t="shared" si="57"/>
        <v>3.1460000000000002E-2</v>
      </c>
      <c r="V342" s="24">
        <f t="shared" si="62"/>
        <v>7.0730000000000001E-2</v>
      </c>
      <c r="W342" s="77">
        <f t="shared" si="63"/>
        <v>1.286</v>
      </c>
      <c r="X342" s="24">
        <f t="shared" si="58"/>
        <v>6.872249999999999E-3</v>
      </c>
      <c r="Y342" s="16">
        <f t="shared" si="59"/>
        <v>1.43433225</v>
      </c>
      <c r="Z342" s="18" t="s">
        <v>673</v>
      </c>
    </row>
    <row r="343" spans="1:26">
      <c r="A343" s="16">
        <v>65</v>
      </c>
      <c r="B343" s="16" t="s">
        <v>1294</v>
      </c>
      <c r="C343" s="16" t="s">
        <v>1295</v>
      </c>
      <c r="D343" s="16" t="s">
        <v>821</v>
      </c>
      <c r="F343" s="16" t="s">
        <v>812</v>
      </c>
      <c r="G343" s="17">
        <v>-47.961666666699898</v>
      </c>
      <c r="H343" s="17">
        <v>-56.171666666699899</v>
      </c>
      <c r="I343" s="16" t="s">
        <v>68</v>
      </c>
      <c r="J343" s="16" t="s">
        <v>313</v>
      </c>
      <c r="L343" s="16" t="s">
        <v>818</v>
      </c>
      <c r="M343" s="16">
        <v>4777</v>
      </c>
      <c r="N343" s="16">
        <v>0.01</v>
      </c>
      <c r="P343" s="46">
        <v>12.2</v>
      </c>
      <c r="Q343" s="16">
        <v>4.0899999999999999E-2</v>
      </c>
      <c r="S343" s="24">
        <f t="shared" si="55"/>
        <v>2.9202599999999999E-2</v>
      </c>
      <c r="T343" s="24">
        <f t="shared" si="56"/>
        <v>2.9202599999999999E-2</v>
      </c>
      <c r="U343" s="24">
        <f t="shared" si="57"/>
        <v>2.33948E-2</v>
      </c>
      <c r="V343" s="24">
        <f t="shared" si="62"/>
        <v>5.2597400000000002E-2</v>
      </c>
      <c r="W343" s="77">
        <f t="shared" si="63"/>
        <v>1.286</v>
      </c>
      <c r="X343" s="24">
        <f t="shared" si="58"/>
        <v>5.1104549999999999E-3</v>
      </c>
      <c r="Y343" s="16">
        <f t="shared" si="59"/>
        <v>1.3963052550000001</v>
      </c>
      <c r="Z343" s="18" t="s">
        <v>423</v>
      </c>
    </row>
    <row r="344" spans="1:26">
      <c r="A344" s="16">
        <v>430</v>
      </c>
      <c r="B344" s="16">
        <v>1078</v>
      </c>
      <c r="C344" s="16" t="s">
        <v>1226</v>
      </c>
      <c r="D344" s="16" t="s">
        <v>952</v>
      </c>
      <c r="E344" s="16" t="s">
        <v>1227</v>
      </c>
      <c r="F344" s="16" t="s">
        <v>954</v>
      </c>
      <c r="G344" s="17">
        <v>-11.920241666700001</v>
      </c>
      <c r="H344" s="17">
        <v>13.4002233333</v>
      </c>
      <c r="I344" s="16" t="s">
        <v>68</v>
      </c>
      <c r="J344" s="16" t="s">
        <v>182</v>
      </c>
      <c r="L344" s="16" t="s">
        <v>818</v>
      </c>
      <c r="M344" s="16">
        <v>427</v>
      </c>
      <c r="N344" s="16">
        <v>5.4166666666666662E-2</v>
      </c>
      <c r="O344" s="16">
        <v>0.93865078125000012</v>
      </c>
      <c r="P344" s="46">
        <v>12.4</v>
      </c>
      <c r="Q344" s="16">
        <v>3.9899999999999998E-2</v>
      </c>
      <c r="S344" s="24">
        <f t="shared" si="55"/>
        <v>2.8488599999999996E-2</v>
      </c>
      <c r="T344" s="24">
        <f t="shared" si="56"/>
        <v>2.8488599999999996E-2</v>
      </c>
      <c r="U344" s="24">
        <f t="shared" si="57"/>
        <v>2.2822800000000004E-2</v>
      </c>
      <c r="V344" s="24">
        <f t="shared" si="62"/>
        <v>5.13114E-2</v>
      </c>
      <c r="W344" s="77">
        <f t="shared" si="63"/>
        <v>1.286</v>
      </c>
      <c r="X344" s="24">
        <f t="shared" si="58"/>
        <v>4.9855049999999986E-3</v>
      </c>
      <c r="Y344" s="16">
        <f t="shared" si="59"/>
        <v>1.3936083050000001</v>
      </c>
      <c r="Z344" s="18" t="s">
        <v>183</v>
      </c>
    </row>
    <row r="345" spans="1:26">
      <c r="A345" s="16">
        <v>329</v>
      </c>
      <c r="B345" s="16">
        <v>1175</v>
      </c>
      <c r="C345" s="16" t="s">
        <v>1038</v>
      </c>
      <c r="D345" s="16" t="s">
        <v>952</v>
      </c>
      <c r="E345" s="16" t="s">
        <v>1039</v>
      </c>
      <c r="F345" s="16" t="s">
        <v>954</v>
      </c>
      <c r="G345" s="17">
        <v>32.598100000000002</v>
      </c>
      <c r="H345" s="17">
        <v>134.64458333300001</v>
      </c>
      <c r="I345" s="16" t="s">
        <v>31</v>
      </c>
      <c r="J345" s="16" t="s">
        <v>340</v>
      </c>
      <c r="K345" s="16" t="s">
        <v>436</v>
      </c>
      <c r="L345" s="16" t="s">
        <v>818</v>
      </c>
      <c r="M345" s="16">
        <v>2998</v>
      </c>
      <c r="N345" s="16">
        <v>4.3999999999999997E-2</v>
      </c>
      <c r="O345" s="16">
        <v>0.22757719827586217</v>
      </c>
      <c r="P345" s="46">
        <v>12.4</v>
      </c>
      <c r="Q345" s="16">
        <v>2.8500000000000001E-2</v>
      </c>
      <c r="S345" s="24">
        <f t="shared" si="55"/>
        <v>2.0348999999999999E-2</v>
      </c>
      <c r="T345" s="24">
        <f t="shared" si="56"/>
        <v>2.0348999999999999E-2</v>
      </c>
      <c r="U345" s="24">
        <f t="shared" si="57"/>
        <v>1.6302000000000004E-2</v>
      </c>
      <c r="V345" s="24">
        <f t="shared" si="62"/>
        <v>3.6651000000000003E-2</v>
      </c>
      <c r="W345" s="77">
        <f t="shared" si="63"/>
        <v>1.286</v>
      </c>
      <c r="X345" s="24">
        <f t="shared" si="58"/>
        <v>3.5610749999999995E-3</v>
      </c>
      <c r="Y345" s="16">
        <f t="shared" si="59"/>
        <v>1.3628630749999999</v>
      </c>
      <c r="Z345" s="18" t="s">
        <v>604</v>
      </c>
    </row>
    <row r="346" spans="1:26">
      <c r="A346" s="16">
        <v>503</v>
      </c>
      <c r="B346" s="16" t="s">
        <v>1319</v>
      </c>
      <c r="C346" s="16" t="s">
        <v>1320</v>
      </c>
      <c r="D346" s="16" t="s">
        <v>952</v>
      </c>
      <c r="E346" s="16" t="s">
        <v>1321</v>
      </c>
      <c r="F346" s="16" t="s">
        <v>954</v>
      </c>
      <c r="G346" s="17">
        <v>8.5923583333300009</v>
      </c>
      <c r="H346" s="17">
        <v>-84.077358333299898</v>
      </c>
      <c r="I346" s="16" t="s">
        <v>31</v>
      </c>
      <c r="J346" s="16" t="s">
        <v>204</v>
      </c>
      <c r="K346" s="16" t="s">
        <v>205</v>
      </c>
      <c r="L346" s="16" t="s">
        <v>818</v>
      </c>
      <c r="M346" s="16">
        <v>522</v>
      </c>
      <c r="N346" s="16">
        <v>5.16E-2</v>
      </c>
      <c r="O346" s="16">
        <v>0.50657997656250009</v>
      </c>
      <c r="P346" s="46">
        <v>12.5</v>
      </c>
      <c r="Q346" s="16">
        <v>3.1699999999999999E-2</v>
      </c>
      <c r="R346" s="16">
        <v>5.2499999999999998E-2</v>
      </c>
      <c r="S346" s="24">
        <f t="shared" si="55"/>
        <v>2.2633799999999999E-2</v>
      </c>
      <c r="T346" s="24">
        <f t="shared" si="56"/>
        <v>2.2633799999999999E-2</v>
      </c>
      <c r="U346" s="24">
        <f t="shared" si="57"/>
        <v>1.81324E-2</v>
      </c>
      <c r="V346" s="24">
        <f t="shared" si="62"/>
        <v>4.0766200000000002E-2</v>
      </c>
      <c r="W346" s="77">
        <f t="shared" si="63"/>
        <v>1.286</v>
      </c>
      <c r="X346" s="24">
        <f t="shared" si="58"/>
        <v>3.9609149999999997E-3</v>
      </c>
      <c r="Y346" s="16">
        <f t="shared" si="59"/>
        <v>1.3714933149999999</v>
      </c>
      <c r="Z346" s="18" t="s">
        <v>206</v>
      </c>
    </row>
    <row r="347" spans="1:26">
      <c r="A347" s="16">
        <v>88</v>
      </c>
      <c r="B347" s="16" t="s">
        <v>1261</v>
      </c>
      <c r="C347" s="16" t="s">
        <v>1262</v>
      </c>
      <c r="D347" s="16" t="s">
        <v>821</v>
      </c>
      <c r="F347" s="16" t="s">
        <v>1161</v>
      </c>
      <c r="G347" s="17">
        <v>23.14</v>
      </c>
      <c r="H347" s="17">
        <v>-17.745000000000001</v>
      </c>
      <c r="I347" s="16" t="s">
        <v>27</v>
      </c>
      <c r="J347" s="16" t="s">
        <v>474</v>
      </c>
      <c r="L347" s="16" t="s">
        <v>834</v>
      </c>
      <c r="M347" s="16">
        <v>2066</v>
      </c>
      <c r="N347" s="16">
        <v>1.0799999999999999E-2</v>
      </c>
      <c r="O347" s="16">
        <v>0.18133875000000005</v>
      </c>
      <c r="P347" s="46">
        <v>12.8</v>
      </c>
      <c r="Q347" s="16">
        <v>5.8200000000000002E-2</v>
      </c>
      <c r="S347" s="24">
        <f t="shared" si="55"/>
        <v>4.1554800000000003E-2</v>
      </c>
      <c r="T347" s="24">
        <f t="shared" si="56"/>
        <v>4.1554800000000003E-2</v>
      </c>
      <c r="U347" s="24">
        <f t="shared" si="57"/>
        <v>3.3290399999999998E-2</v>
      </c>
      <c r="V347" s="24">
        <f t="shared" si="62"/>
        <v>7.4845200000000001E-2</v>
      </c>
      <c r="W347" s="77">
        <f t="shared" si="63"/>
        <v>1.286</v>
      </c>
      <c r="X347" s="24">
        <f t="shared" si="58"/>
        <v>7.2720900000000002E-3</v>
      </c>
      <c r="Y347" s="16">
        <f t="shared" si="59"/>
        <v>1.44296249</v>
      </c>
      <c r="Z347" s="18" t="s">
        <v>475</v>
      </c>
    </row>
    <row r="348" spans="1:26">
      <c r="A348" s="16">
        <v>34</v>
      </c>
      <c r="B348" s="16" t="s">
        <v>1272</v>
      </c>
      <c r="C348" s="16" t="s">
        <v>1184</v>
      </c>
      <c r="D348" s="16" t="s">
        <v>1087</v>
      </c>
      <c r="F348" s="16" t="s">
        <v>832</v>
      </c>
      <c r="G348" s="17">
        <v>33.1466666667</v>
      </c>
      <c r="H348" s="17">
        <v>-75.093333333299896</v>
      </c>
      <c r="I348" s="16" t="s">
        <v>27</v>
      </c>
      <c r="K348" s="16" t="s">
        <v>488</v>
      </c>
      <c r="L348" s="16" t="s">
        <v>834</v>
      </c>
      <c r="M348" s="16">
        <v>3909</v>
      </c>
      <c r="N348" s="16">
        <v>1.4E-2</v>
      </c>
      <c r="O348" s="16">
        <v>5.4444444444444462E-2</v>
      </c>
      <c r="P348" s="46">
        <v>12.9</v>
      </c>
      <c r="Q348" s="16">
        <v>5.1999999999999998E-2</v>
      </c>
      <c r="S348" s="24">
        <f t="shared" si="55"/>
        <v>3.7127999999999994E-2</v>
      </c>
      <c r="T348" s="24">
        <f t="shared" si="56"/>
        <v>3.7127999999999994E-2</v>
      </c>
      <c r="U348" s="24">
        <f t="shared" si="57"/>
        <v>2.9744000000000007E-2</v>
      </c>
      <c r="V348" s="24">
        <f t="shared" si="62"/>
        <v>6.6872000000000001E-2</v>
      </c>
      <c r="W348" s="77">
        <f t="shared" si="63"/>
        <v>1.286</v>
      </c>
      <c r="X348" s="24">
        <f t="shared" si="58"/>
        <v>6.4973999999999987E-3</v>
      </c>
      <c r="Y348" s="16">
        <f t="shared" si="59"/>
        <v>1.4262414000000001</v>
      </c>
      <c r="Z348" s="18" t="s">
        <v>489</v>
      </c>
    </row>
    <row r="349" spans="1:26">
      <c r="A349" s="16">
        <v>44</v>
      </c>
      <c r="B349" s="16" t="s">
        <v>1290</v>
      </c>
      <c r="C349" s="16" t="s">
        <v>1218</v>
      </c>
      <c r="D349" s="16" t="s">
        <v>1087</v>
      </c>
      <c r="F349" s="16" t="s">
        <v>832</v>
      </c>
      <c r="G349" s="17">
        <v>32.026333333300002</v>
      </c>
      <c r="H349" s="17">
        <v>-75.748666666700004</v>
      </c>
      <c r="I349" s="16" t="s">
        <v>27</v>
      </c>
      <c r="K349" s="16" t="s">
        <v>488</v>
      </c>
      <c r="L349" s="16" t="s">
        <v>834</v>
      </c>
      <c r="M349" s="16">
        <v>2147</v>
      </c>
      <c r="N349" s="16">
        <v>8.0000000000000002E-3</v>
      </c>
      <c r="O349" s="16">
        <v>2.2227272727272731E-2</v>
      </c>
      <c r="P349" s="46">
        <v>12.9</v>
      </c>
      <c r="Q349" s="16">
        <v>4.3799999999999999E-2</v>
      </c>
      <c r="S349" s="24">
        <f t="shared" si="55"/>
        <v>3.1273200000000001E-2</v>
      </c>
      <c r="T349" s="24">
        <f t="shared" si="56"/>
        <v>3.1273200000000001E-2</v>
      </c>
      <c r="U349" s="24">
        <f t="shared" si="57"/>
        <v>2.5053599999999995E-2</v>
      </c>
      <c r="V349" s="24">
        <f t="shared" si="62"/>
        <v>5.6326799999999996E-2</v>
      </c>
      <c r="W349" s="77">
        <f t="shared" si="63"/>
        <v>1.286</v>
      </c>
      <c r="X349" s="24">
        <f t="shared" si="58"/>
        <v>5.4728099999999998E-3</v>
      </c>
      <c r="Y349" s="16">
        <f t="shared" si="59"/>
        <v>1.4041264100000002</v>
      </c>
      <c r="Z349" s="18" t="s">
        <v>489</v>
      </c>
    </row>
    <row r="350" spans="1:26">
      <c r="A350" s="16">
        <v>355</v>
      </c>
      <c r="B350" s="16" t="s">
        <v>1300</v>
      </c>
      <c r="C350" s="16" t="s">
        <v>1301</v>
      </c>
      <c r="D350" s="16" t="s">
        <v>1302</v>
      </c>
      <c r="E350" s="16" t="s">
        <v>1303</v>
      </c>
      <c r="F350" s="16" t="s">
        <v>954</v>
      </c>
      <c r="G350" s="17">
        <v>27.2662499999999</v>
      </c>
      <c r="H350" s="17">
        <v>-94.403183333300007</v>
      </c>
      <c r="I350" s="16" t="s">
        <v>27</v>
      </c>
      <c r="J350" s="16" t="s">
        <v>268</v>
      </c>
      <c r="K350" s="16" t="s">
        <v>408</v>
      </c>
      <c r="L350" s="16" t="s">
        <v>818</v>
      </c>
      <c r="M350" s="16">
        <v>1430</v>
      </c>
      <c r="N350" s="16">
        <v>9.7500000000000003E-2</v>
      </c>
      <c r="O350" s="16">
        <v>0.47336651234567911</v>
      </c>
      <c r="P350" s="46">
        <v>13</v>
      </c>
      <c r="Q350" s="16">
        <v>3.8199999999999998E-2</v>
      </c>
      <c r="S350" s="24">
        <f t="shared" si="55"/>
        <v>2.7274799999999998E-2</v>
      </c>
      <c r="T350" s="24">
        <f t="shared" si="56"/>
        <v>2.7274799999999998E-2</v>
      </c>
      <c r="U350" s="24">
        <f t="shared" si="57"/>
        <v>2.1850399999999999E-2</v>
      </c>
      <c r="V350" s="24">
        <f t="shared" si="62"/>
        <v>4.9125199999999994E-2</v>
      </c>
      <c r="W350" s="77">
        <f t="shared" si="63"/>
        <v>1.2859999999999998</v>
      </c>
      <c r="X350" s="24">
        <f t="shared" si="58"/>
        <v>4.7730899999999998E-3</v>
      </c>
      <c r="Y350" s="16">
        <f t="shared" si="59"/>
        <v>1.3890234899999998</v>
      </c>
      <c r="Z350" s="18" t="s">
        <v>409</v>
      </c>
    </row>
    <row r="351" spans="1:26">
      <c r="A351" s="16">
        <v>522</v>
      </c>
      <c r="B351" s="16" t="s">
        <v>1309</v>
      </c>
      <c r="C351" s="16" t="s">
        <v>1310</v>
      </c>
      <c r="D351" s="16" t="s">
        <v>1164</v>
      </c>
      <c r="E351" s="16" t="s">
        <v>1311</v>
      </c>
      <c r="F351" s="16" t="s">
        <v>954</v>
      </c>
      <c r="G351" s="17">
        <v>33.156991694399899</v>
      </c>
      <c r="H351" s="17">
        <v>136.681480556</v>
      </c>
      <c r="I351" s="16" t="s">
        <v>31</v>
      </c>
      <c r="J351" s="16" t="s">
        <v>272</v>
      </c>
      <c r="K351" s="16" t="s">
        <v>446</v>
      </c>
      <c r="L351" s="16" t="s">
        <v>818</v>
      </c>
      <c r="M351" s="16">
        <v>3084</v>
      </c>
      <c r="N351" s="16">
        <v>1.7546153846153847E-2</v>
      </c>
      <c r="O351" s="16">
        <v>8.0581007629807702E-2</v>
      </c>
      <c r="P351" s="46">
        <v>13.2</v>
      </c>
      <c r="Q351" s="16">
        <v>3.4299999999999997E-2</v>
      </c>
      <c r="S351" s="24">
        <f t="shared" si="55"/>
        <v>2.4490199999999997E-2</v>
      </c>
      <c r="T351" s="24">
        <f t="shared" si="56"/>
        <v>2.4490199999999997E-2</v>
      </c>
      <c r="U351" s="24">
        <f t="shared" si="57"/>
        <v>1.9619600000000001E-2</v>
      </c>
      <c r="V351" s="24">
        <f t="shared" si="62"/>
        <v>4.4109799999999998E-2</v>
      </c>
      <c r="W351" s="77">
        <f t="shared" si="63"/>
        <v>1.286</v>
      </c>
      <c r="X351" s="24">
        <f t="shared" si="58"/>
        <v>4.2857849999999994E-3</v>
      </c>
      <c r="Y351" s="16">
        <f t="shared" si="59"/>
        <v>1.378505385</v>
      </c>
      <c r="Z351" s="18" t="s">
        <v>614</v>
      </c>
    </row>
    <row r="352" spans="1:26">
      <c r="A352" s="16">
        <v>406</v>
      </c>
      <c r="B352" s="16">
        <v>1017</v>
      </c>
      <c r="C352" s="16" t="s">
        <v>1250</v>
      </c>
      <c r="D352" s="16" t="s">
        <v>952</v>
      </c>
      <c r="E352" s="16" t="s">
        <v>1251</v>
      </c>
      <c r="F352" s="16" t="s">
        <v>954</v>
      </c>
      <c r="G352" s="17">
        <v>34.534849999999899</v>
      </c>
      <c r="H352" s="17">
        <v>-121.106916666999</v>
      </c>
      <c r="I352" s="16" t="s">
        <v>31</v>
      </c>
      <c r="J352" s="16" t="s">
        <v>264</v>
      </c>
      <c r="K352" s="16" t="s">
        <v>292</v>
      </c>
      <c r="L352" s="16" t="s">
        <v>818</v>
      </c>
      <c r="M352" s="16">
        <v>955</v>
      </c>
      <c r="N352" s="16">
        <v>1.1000000000000001E-2</v>
      </c>
      <c r="O352" s="16">
        <v>0.12663749999999996</v>
      </c>
      <c r="P352" s="46">
        <v>13.3</v>
      </c>
      <c r="Q352" s="16">
        <v>5.8299999999999998E-2</v>
      </c>
      <c r="S352" s="24">
        <f t="shared" si="55"/>
        <v>4.1626199999999995E-2</v>
      </c>
      <c r="T352" s="24">
        <f t="shared" si="56"/>
        <v>4.1626199999999995E-2</v>
      </c>
      <c r="U352" s="24">
        <f t="shared" si="57"/>
        <v>3.3347600000000005E-2</v>
      </c>
      <c r="V352" s="24">
        <f t="shared" si="62"/>
        <v>7.4973800000000007E-2</v>
      </c>
      <c r="W352" s="77">
        <f t="shared" si="63"/>
        <v>1.2860000000000003</v>
      </c>
      <c r="X352" s="24">
        <f t="shared" si="58"/>
        <v>7.2845849999999988E-3</v>
      </c>
      <c r="Y352" s="16">
        <f t="shared" si="59"/>
        <v>1.4432321850000003</v>
      </c>
      <c r="Z352" s="18" t="s">
        <v>293</v>
      </c>
    </row>
    <row r="353" spans="1:26">
      <c r="A353" s="16">
        <v>59</v>
      </c>
      <c r="B353" s="16" t="s">
        <v>1278</v>
      </c>
      <c r="C353" s="16" t="s">
        <v>1279</v>
      </c>
      <c r="D353" s="16" t="s">
        <v>821</v>
      </c>
      <c r="F353" s="16" t="s">
        <v>812</v>
      </c>
      <c r="G353" s="17">
        <v>-23.321666666700001</v>
      </c>
      <c r="H353" s="17">
        <v>12.378333333300001</v>
      </c>
      <c r="I353" s="16" t="s">
        <v>68</v>
      </c>
      <c r="J353" s="16" t="s">
        <v>69</v>
      </c>
      <c r="L353" s="16" t="s">
        <v>818</v>
      </c>
      <c r="M353" s="16">
        <v>1963</v>
      </c>
      <c r="N353" s="16">
        <v>7.0000000000000001E-3</v>
      </c>
      <c r="P353" s="46">
        <v>13.3</v>
      </c>
      <c r="Q353" s="16">
        <v>4.9099999999999998E-2</v>
      </c>
      <c r="S353" s="24">
        <f t="shared" si="55"/>
        <v>3.5057399999999996E-2</v>
      </c>
      <c r="T353" s="24">
        <f t="shared" si="56"/>
        <v>3.5057399999999996E-2</v>
      </c>
      <c r="U353" s="24">
        <f t="shared" si="57"/>
        <v>2.8085200000000005E-2</v>
      </c>
      <c r="V353" s="24">
        <f t="shared" si="62"/>
        <v>6.3142599999999993E-2</v>
      </c>
      <c r="W353" s="77">
        <f t="shared" si="63"/>
        <v>1.2859999999999998</v>
      </c>
      <c r="X353" s="24">
        <f t="shared" si="58"/>
        <v>6.1350449999999987E-3</v>
      </c>
      <c r="Y353" s="16">
        <f t="shared" si="59"/>
        <v>1.4184202449999999</v>
      </c>
      <c r="Z353" s="18" t="s">
        <v>449</v>
      </c>
    </row>
    <row r="354" spans="1:26">
      <c r="A354" s="16">
        <v>43</v>
      </c>
      <c r="B354" s="16" t="s">
        <v>1304</v>
      </c>
      <c r="C354" s="16" t="s">
        <v>1218</v>
      </c>
      <c r="D354" s="16" t="s">
        <v>1087</v>
      </c>
      <c r="F354" s="16" t="s">
        <v>832</v>
      </c>
      <c r="G354" s="17">
        <v>31.5988333333</v>
      </c>
      <c r="H354" s="17">
        <v>-75.522666666700005</v>
      </c>
      <c r="I354" s="16" t="s">
        <v>27</v>
      </c>
      <c r="K354" s="16" t="s">
        <v>488</v>
      </c>
      <c r="L354" s="16" t="s">
        <v>834</v>
      </c>
      <c r="M354" s="16">
        <v>3028</v>
      </c>
      <c r="N354" s="16">
        <v>0.02</v>
      </c>
      <c r="O354" s="16">
        <v>6.9659090909090934E-2</v>
      </c>
      <c r="P354" s="46">
        <v>13.3</v>
      </c>
      <c r="Q354" s="16">
        <v>3.7999999999999999E-2</v>
      </c>
      <c r="S354" s="24">
        <f t="shared" si="55"/>
        <v>2.7131999999999996E-2</v>
      </c>
      <c r="T354" s="24">
        <f t="shared" si="56"/>
        <v>2.7131999999999996E-2</v>
      </c>
      <c r="U354" s="24">
        <f t="shared" si="57"/>
        <v>2.1736000000000005E-2</v>
      </c>
      <c r="V354" s="24">
        <f t="shared" si="62"/>
        <v>4.8868000000000002E-2</v>
      </c>
      <c r="W354" s="77">
        <f t="shared" si="63"/>
        <v>1.286</v>
      </c>
      <c r="X354" s="24">
        <f t="shared" si="58"/>
        <v>4.748099999999999E-3</v>
      </c>
      <c r="Y354" s="16">
        <f t="shared" si="59"/>
        <v>1.3884841000000001</v>
      </c>
      <c r="Z354" s="18" t="s">
        <v>489</v>
      </c>
    </row>
    <row r="355" spans="1:26">
      <c r="A355" s="16">
        <v>78</v>
      </c>
      <c r="B355" s="16" t="s">
        <v>1291</v>
      </c>
      <c r="C355" s="16" t="s">
        <v>1062</v>
      </c>
      <c r="D355" s="16" t="s">
        <v>821</v>
      </c>
      <c r="F355" s="16" t="s">
        <v>812</v>
      </c>
      <c r="G355" s="17">
        <v>-25.545000000000002</v>
      </c>
      <c r="H355" s="17">
        <v>12.8599999999999</v>
      </c>
      <c r="I355" s="16" t="s">
        <v>68</v>
      </c>
      <c r="J355" s="16" t="s">
        <v>69</v>
      </c>
      <c r="L355" s="16" t="s">
        <v>818</v>
      </c>
      <c r="M355" s="16">
        <v>2470</v>
      </c>
      <c r="N355" s="16">
        <v>0.01</v>
      </c>
      <c r="O355" s="16">
        <v>0.26715208333333335</v>
      </c>
      <c r="P355" s="46">
        <v>13.6</v>
      </c>
      <c r="Q355" s="16">
        <v>4.3299999999999998E-2</v>
      </c>
      <c r="S355" s="24">
        <f t="shared" si="55"/>
        <v>3.0916199999999998E-2</v>
      </c>
      <c r="T355" s="24">
        <f t="shared" si="56"/>
        <v>3.0916199999999998E-2</v>
      </c>
      <c r="U355" s="24">
        <f t="shared" si="57"/>
        <v>2.4767600000000001E-2</v>
      </c>
      <c r="V355" s="24">
        <f t="shared" si="62"/>
        <v>5.5683799999999999E-2</v>
      </c>
      <c r="W355" s="77">
        <f t="shared" si="63"/>
        <v>1.286</v>
      </c>
      <c r="X355" s="24">
        <f t="shared" si="58"/>
        <v>5.4103349999999996E-3</v>
      </c>
      <c r="Y355" s="16">
        <f t="shared" si="59"/>
        <v>1.402777935</v>
      </c>
      <c r="Z355" s="18" t="s">
        <v>465</v>
      </c>
    </row>
    <row r="356" spans="1:26">
      <c r="A356" s="16">
        <v>505</v>
      </c>
      <c r="B356" s="16" t="s">
        <v>1316</v>
      </c>
      <c r="C356" s="16" t="s">
        <v>1317</v>
      </c>
      <c r="D356" s="16" t="s">
        <v>952</v>
      </c>
      <c r="E356" s="16" t="s">
        <v>1318</v>
      </c>
      <c r="F356" s="16" t="s">
        <v>954</v>
      </c>
      <c r="G356" s="17">
        <v>36.3173116667</v>
      </c>
      <c r="H356" s="17">
        <v>-7.7180200000000001</v>
      </c>
      <c r="I356" s="16" t="s">
        <v>27</v>
      </c>
      <c r="J356" s="16" t="s">
        <v>295</v>
      </c>
      <c r="L356" s="16" t="s">
        <v>818</v>
      </c>
      <c r="M356" s="16">
        <v>993</v>
      </c>
      <c r="N356" s="16">
        <v>7.4999999999999997E-2</v>
      </c>
      <c r="O356" s="16">
        <v>0.51902008928571419</v>
      </c>
      <c r="P356" s="46">
        <v>13.8</v>
      </c>
      <c r="Q356" s="16">
        <v>3.2599999999999997E-2</v>
      </c>
      <c r="R356" s="16">
        <v>1.7600000000000001E-2</v>
      </c>
      <c r="S356" s="24">
        <f t="shared" si="55"/>
        <v>2.3276399999999996E-2</v>
      </c>
      <c r="T356" s="24">
        <f t="shared" si="56"/>
        <v>2.3276399999999996E-2</v>
      </c>
      <c r="U356" s="24">
        <f t="shared" si="57"/>
        <v>1.8647200000000003E-2</v>
      </c>
      <c r="V356" s="24">
        <f t="shared" si="62"/>
        <v>4.1923599999999998E-2</v>
      </c>
      <c r="W356" s="77">
        <f t="shared" si="63"/>
        <v>1.286</v>
      </c>
      <c r="X356" s="24">
        <f t="shared" si="58"/>
        <v>4.0733699999999989E-3</v>
      </c>
      <c r="Y356" s="16">
        <f t="shared" si="59"/>
        <v>1.3739205699999999</v>
      </c>
      <c r="Z356" s="18" t="s">
        <v>296</v>
      </c>
    </row>
    <row r="357" spans="1:26">
      <c r="A357" s="16">
        <v>39</v>
      </c>
      <c r="B357" s="16" t="s">
        <v>1273</v>
      </c>
      <c r="C357" s="16" t="s">
        <v>1104</v>
      </c>
      <c r="D357" s="16" t="s">
        <v>1087</v>
      </c>
      <c r="F357" s="16" t="s">
        <v>832</v>
      </c>
      <c r="G357" s="17">
        <v>32.498333333300003</v>
      </c>
      <c r="H357" s="17">
        <v>-76.205166666699895</v>
      </c>
      <c r="I357" s="16" t="s">
        <v>27</v>
      </c>
      <c r="K357" s="16" t="s">
        <v>488</v>
      </c>
      <c r="L357" s="16" t="s">
        <v>834</v>
      </c>
      <c r="M357" s="16">
        <v>2153</v>
      </c>
      <c r="N357" s="16">
        <v>1.4E-2</v>
      </c>
      <c r="O357" s="16">
        <v>5.3520833333333344E-2</v>
      </c>
      <c r="P357" s="46">
        <v>14</v>
      </c>
      <c r="Q357" s="16">
        <v>5.16E-2</v>
      </c>
      <c r="S357" s="24">
        <f t="shared" si="55"/>
        <v>3.6842399999999997E-2</v>
      </c>
      <c r="T357" s="24">
        <f t="shared" si="56"/>
        <v>3.6842399999999997E-2</v>
      </c>
      <c r="U357" s="24">
        <f t="shared" si="57"/>
        <v>2.9515200000000005E-2</v>
      </c>
      <c r="V357" s="24">
        <f t="shared" si="62"/>
        <v>6.6357600000000003E-2</v>
      </c>
      <c r="W357" s="77">
        <f t="shared" si="63"/>
        <v>1.286</v>
      </c>
      <c r="X357" s="24">
        <f t="shared" si="58"/>
        <v>6.4474199999999988E-3</v>
      </c>
      <c r="Y357" s="16">
        <f t="shared" si="59"/>
        <v>1.42516262</v>
      </c>
      <c r="Z357" s="18" t="s">
        <v>489</v>
      </c>
    </row>
    <row r="358" spans="1:26">
      <c r="A358" s="16">
        <v>377</v>
      </c>
      <c r="B358" s="16">
        <v>939</v>
      </c>
      <c r="C358" s="16" t="s">
        <v>1131</v>
      </c>
      <c r="D358" s="16" t="s">
        <v>952</v>
      </c>
      <c r="E358" s="16" t="s">
        <v>574</v>
      </c>
      <c r="F358" s="16" t="s">
        <v>954</v>
      </c>
      <c r="G358" s="17">
        <v>4.7217833333300003</v>
      </c>
      <c r="H358" s="17">
        <v>-47.499066666700003</v>
      </c>
      <c r="I358" s="16" t="s">
        <v>27</v>
      </c>
      <c r="J358" s="16" t="s">
        <v>513</v>
      </c>
      <c r="K358" s="16" t="s">
        <v>574</v>
      </c>
      <c r="L358" s="16" t="s">
        <v>818</v>
      </c>
      <c r="M358" s="16">
        <v>2791</v>
      </c>
      <c r="N358" s="16">
        <v>0.23529411764705882</v>
      </c>
      <c r="O358" s="16">
        <v>1.2239088598402323</v>
      </c>
      <c r="P358" s="46">
        <v>14.1</v>
      </c>
      <c r="Q358" s="16">
        <v>2.35E-2</v>
      </c>
      <c r="S358" s="24">
        <f t="shared" si="55"/>
        <v>1.6778999999999999E-2</v>
      </c>
      <c r="T358" s="24">
        <f t="shared" si="56"/>
        <v>1.6778999999999999E-2</v>
      </c>
      <c r="U358" s="24">
        <f t="shared" si="57"/>
        <v>1.3442000000000003E-2</v>
      </c>
      <c r="V358" s="24">
        <f t="shared" si="62"/>
        <v>3.0221000000000001E-2</v>
      </c>
      <c r="W358" s="77">
        <f t="shared" si="63"/>
        <v>1.286</v>
      </c>
      <c r="X358" s="24">
        <f t="shared" si="58"/>
        <v>2.9363249999999996E-3</v>
      </c>
      <c r="Y358" s="16">
        <f t="shared" si="59"/>
        <v>1.3493783250000002</v>
      </c>
      <c r="Z358" s="18" t="s">
        <v>575</v>
      </c>
    </row>
    <row r="359" spans="1:26">
      <c r="A359" s="16">
        <v>420</v>
      </c>
      <c r="B359" s="16">
        <v>1058</v>
      </c>
      <c r="C359" s="16" t="s">
        <v>1267</v>
      </c>
      <c r="D359" s="16" t="s">
        <v>952</v>
      </c>
      <c r="E359" s="16" t="s">
        <v>1268</v>
      </c>
      <c r="F359" s="16" t="s">
        <v>954</v>
      </c>
      <c r="G359" s="17">
        <v>31.690255000000001</v>
      </c>
      <c r="H359" s="17">
        <v>-75.430081666700005</v>
      </c>
      <c r="I359" s="16" t="s">
        <v>27</v>
      </c>
      <c r="J359" s="16" t="s">
        <v>254</v>
      </c>
      <c r="K359" s="16" t="s">
        <v>494</v>
      </c>
      <c r="L359" s="16" t="s">
        <v>818</v>
      </c>
      <c r="M359" s="16">
        <v>2996</v>
      </c>
      <c r="N359" s="16">
        <v>1.0999999999999999E-2</v>
      </c>
      <c r="O359" s="16">
        <v>2.8450438596491226E-2</v>
      </c>
      <c r="P359" s="46">
        <v>14.3</v>
      </c>
      <c r="R359" s="16">
        <v>1.9400000000000001E-2</v>
      </c>
      <c r="S359" s="24">
        <f t="shared" si="55"/>
        <v>0</v>
      </c>
      <c r="T359" s="24">
        <f t="shared" si="56"/>
        <v>0</v>
      </c>
      <c r="U359" s="24">
        <f t="shared" si="57"/>
        <v>0</v>
      </c>
      <c r="X359" s="24">
        <f t="shared" si="58"/>
        <v>0</v>
      </c>
      <c r="Y359" s="16">
        <f t="shared" si="59"/>
        <v>0</v>
      </c>
      <c r="Z359" s="18" t="s">
        <v>496</v>
      </c>
    </row>
    <row r="360" spans="1:26">
      <c r="A360" s="16">
        <v>460</v>
      </c>
      <c r="B360" s="16">
        <v>686</v>
      </c>
      <c r="C360" s="16" t="s">
        <v>1283</v>
      </c>
      <c r="D360" s="16" t="s">
        <v>952</v>
      </c>
      <c r="E360" s="16" t="s">
        <v>1284</v>
      </c>
      <c r="F360" s="16" t="s">
        <v>954</v>
      </c>
      <c r="G360" s="17">
        <v>-13.480166666700001</v>
      </c>
      <c r="H360" s="17">
        <v>-76.891499999999894</v>
      </c>
      <c r="I360" s="16" t="s">
        <v>107</v>
      </c>
      <c r="J360" s="16" t="s">
        <v>115</v>
      </c>
      <c r="L360" s="16" t="s">
        <v>818</v>
      </c>
      <c r="M360" s="16">
        <v>447</v>
      </c>
      <c r="N360" s="16">
        <v>5.7499999999999999E-3</v>
      </c>
      <c r="O360" s="16">
        <v>0.12771396874999996</v>
      </c>
      <c r="P360" s="46">
        <v>14.4</v>
      </c>
      <c r="Q360" s="16">
        <v>4.6600000000000003E-2</v>
      </c>
      <c r="R360" s="16">
        <v>2.76E-2</v>
      </c>
      <c r="S360" s="24">
        <f t="shared" si="55"/>
        <v>3.3272400000000001E-2</v>
      </c>
      <c r="T360" s="24">
        <f t="shared" si="56"/>
        <v>3.3272400000000001E-2</v>
      </c>
      <c r="U360" s="24">
        <f t="shared" si="57"/>
        <v>2.6655200000000004E-2</v>
      </c>
      <c r="V360" s="24">
        <f t="shared" ref="V360:V376" si="64">SUM(T360:U360)</f>
        <v>5.9927600000000004E-2</v>
      </c>
      <c r="W360" s="77">
        <f t="shared" ref="W360:W376" si="65">V360/Q360</f>
        <v>1.286</v>
      </c>
      <c r="X360" s="24">
        <f t="shared" si="58"/>
        <v>5.8226699999999994E-3</v>
      </c>
      <c r="Y360" s="16">
        <f t="shared" si="59"/>
        <v>1.4116778699999999</v>
      </c>
      <c r="Z360" s="18" t="s">
        <v>188</v>
      </c>
    </row>
    <row r="361" spans="1:26">
      <c r="A361" s="16">
        <v>35</v>
      </c>
      <c r="B361" s="16" t="s">
        <v>1249</v>
      </c>
      <c r="C361" s="16" t="s">
        <v>1104</v>
      </c>
      <c r="D361" s="16" t="s">
        <v>1087</v>
      </c>
      <c r="F361" s="16" t="s">
        <v>832</v>
      </c>
      <c r="G361" s="17">
        <v>32.500500000000002</v>
      </c>
      <c r="H361" s="17">
        <v>-76.179333333299894</v>
      </c>
      <c r="I361" s="16" t="s">
        <v>27</v>
      </c>
      <c r="K361" s="16" t="s">
        <v>488</v>
      </c>
      <c r="L361" s="16" t="s">
        <v>834</v>
      </c>
      <c r="M361" s="16">
        <v>2190</v>
      </c>
      <c r="N361" s="16">
        <v>1.4E-2</v>
      </c>
      <c r="O361" s="16">
        <v>4.9700000000000015E-2</v>
      </c>
      <c r="P361" s="46">
        <v>14.6</v>
      </c>
      <c r="Q361" s="16">
        <v>5.9799999999999999E-2</v>
      </c>
      <c r="S361" s="24">
        <f t="shared" si="55"/>
        <v>4.2697199999999998E-2</v>
      </c>
      <c r="T361" s="24">
        <f t="shared" si="56"/>
        <v>4.2697199999999998E-2</v>
      </c>
      <c r="U361" s="24">
        <f t="shared" si="57"/>
        <v>3.4205600000000003E-2</v>
      </c>
      <c r="V361" s="24">
        <f t="shared" si="64"/>
        <v>7.6902799999999993E-2</v>
      </c>
      <c r="W361" s="77">
        <f t="shared" si="65"/>
        <v>1.2859999999999998</v>
      </c>
      <c r="X361" s="24">
        <f t="shared" si="58"/>
        <v>7.4720099999999994E-3</v>
      </c>
      <c r="Y361" s="16">
        <f t="shared" si="59"/>
        <v>1.4472776099999998</v>
      </c>
      <c r="Z361" s="18" t="s">
        <v>489</v>
      </c>
    </row>
    <row r="362" spans="1:26">
      <c r="A362" s="16">
        <v>449</v>
      </c>
      <c r="B362" s="16">
        <v>1119</v>
      </c>
      <c r="C362" s="16" t="s">
        <v>1336</v>
      </c>
      <c r="D362" s="16" t="s">
        <v>952</v>
      </c>
      <c r="E362" s="16" t="s">
        <v>1337</v>
      </c>
      <c r="F362" s="16" t="s">
        <v>954</v>
      </c>
      <c r="G362" s="17">
        <v>-44.755533333300001</v>
      </c>
      <c r="H362" s="17">
        <v>172.39330000000001</v>
      </c>
      <c r="I362" s="16" t="s">
        <v>107</v>
      </c>
      <c r="J362" s="16" t="s">
        <v>168</v>
      </c>
      <c r="L362" s="16" t="s">
        <v>818</v>
      </c>
      <c r="M362" s="16">
        <v>397</v>
      </c>
      <c r="N362" s="16">
        <v>1.4999999999999999E-2</v>
      </c>
      <c r="O362" s="16">
        <v>5.0268749999999994E-2</v>
      </c>
      <c r="P362" s="46">
        <v>14.7</v>
      </c>
      <c r="Q362" s="16">
        <v>2.4799999999999999E-2</v>
      </c>
      <c r="S362" s="24">
        <f t="shared" si="55"/>
        <v>1.7707199999999999E-2</v>
      </c>
      <c r="T362" s="24">
        <f t="shared" si="56"/>
        <v>1.7707199999999999E-2</v>
      </c>
      <c r="U362" s="24">
        <f t="shared" si="57"/>
        <v>1.41856E-2</v>
      </c>
      <c r="V362" s="24">
        <f t="shared" si="64"/>
        <v>3.1892799999999999E-2</v>
      </c>
      <c r="W362" s="77">
        <f t="shared" si="65"/>
        <v>1.286</v>
      </c>
      <c r="X362" s="24">
        <f t="shared" si="58"/>
        <v>3.0987599999999999E-3</v>
      </c>
      <c r="Y362" s="16">
        <f t="shared" si="59"/>
        <v>1.3528843600000002</v>
      </c>
      <c r="Z362" s="18" t="s">
        <v>169</v>
      </c>
    </row>
    <row r="363" spans="1:26">
      <c r="A363" s="16">
        <v>385</v>
      </c>
      <c r="B363" s="16">
        <v>976</v>
      </c>
      <c r="C363" s="16" t="s">
        <v>1280</v>
      </c>
      <c r="D363" s="16" t="s">
        <v>952</v>
      </c>
      <c r="E363" s="16" t="s">
        <v>1281</v>
      </c>
      <c r="F363" s="16" t="s">
        <v>954</v>
      </c>
      <c r="G363" s="17">
        <v>36.205500000000001</v>
      </c>
      <c r="H363" s="17">
        <v>-4.3124000000000002</v>
      </c>
      <c r="I363" s="16" t="s">
        <v>27</v>
      </c>
      <c r="J363" s="16" t="s">
        <v>38</v>
      </c>
      <c r="L363" s="16" t="s">
        <v>818</v>
      </c>
      <c r="M363" s="16">
        <v>1108</v>
      </c>
      <c r="N363" s="16">
        <v>2.5000000000000001E-2</v>
      </c>
      <c r="O363" s="16">
        <v>0.12145927083333333</v>
      </c>
      <c r="P363" s="46">
        <v>14.8</v>
      </c>
      <c r="Q363" s="16">
        <v>4.7600000000000003E-2</v>
      </c>
      <c r="S363" s="24">
        <f t="shared" si="55"/>
        <v>3.39864E-2</v>
      </c>
      <c r="T363" s="24">
        <f t="shared" si="56"/>
        <v>3.39864E-2</v>
      </c>
      <c r="U363" s="24">
        <f t="shared" si="57"/>
        <v>2.7227200000000007E-2</v>
      </c>
      <c r="V363" s="24">
        <f t="shared" si="64"/>
        <v>6.1213600000000007E-2</v>
      </c>
      <c r="W363" s="77">
        <f t="shared" si="65"/>
        <v>1.286</v>
      </c>
      <c r="X363" s="24">
        <f t="shared" si="58"/>
        <v>5.9476199999999998E-3</v>
      </c>
      <c r="Y363" s="16">
        <f t="shared" si="59"/>
        <v>1.4143748199999999</v>
      </c>
      <c r="Z363" s="18" t="s">
        <v>344</v>
      </c>
    </row>
    <row r="364" spans="1:26">
      <c r="A364" s="16">
        <v>274</v>
      </c>
      <c r="B364" s="16" t="s">
        <v>1296</v>
      </c>
      <c r="C364" s="16" t="s">
        <v>1201</v>
      </c>
      <c r="D364" s="16" t="s">
        <v>1297</v>
      </c>
      <c r="F364" s="16" t="s">
        <v>832</v>
      </c>
      <c r="G364" s="17">
        <v>85.956178333300002</v>
      </c>
      <c r="H364" s="17">
        <v>85.724135000000004</v>
      </c>
      <c r="I364" s="16" t="s">
        <v>152</v>
      </c>
      <c r="J364" s="16" t="s">
        <v>156</v>
      </c>
      <c r="K364" s="16" t="s">
        <v>406</v>
      </c>
      <c r="L364" s="16" t="s">
        <v>834</v>
      </c>
      <c r="M364" s="16">
        <v>1691</v>
      </c>
      <c r="N364" s="16">
        <v>1.5625E-2</v>
      </c>
      <c r="O364" s="16">
        <v>7.6587244949061412E-2</v>
      </c>
      <c r="P364" s="46">
        <v>14.8</v>
      </c>
      <c r="Q364" s="16">
        <v>3.9600000000000003E-2</v>
      </c>
      <c r="S364" s="24">
        <f t="shared" si="55"/>
        <v>2.8274400000000002E-2</v>
      </c>
      <c r="T364" s="24">
        <f t="shared" si="56"/>
        <v>2.8274400000000002E-2</v>
      </c>
      <c r="U364" s="24">
        <f t="shared" si="57"/>
        <v>2.2651200000000003E-2</v>
      </c>
      <c r="V364" s="24">
        <f t="shared" si="64"/>
        <v>5.0925600000000001E-2</v>
      </c>
      <c r="W364" s="77">
        <f t="shared" si="65"/>
        <v>1.286</v>
      </c>
      <c r="X364" s="24">
        <f t="shared" si="58"/>
        <v>4.94802E-3</v>
      </c>
      <c r="Y364" s="16">
        <f t="shared" si="59"/>
        <v>1.3927992200000001</v>
      </c>
      <c r="Z364" s="18" t="s">
        <v>407</v>
      </c>
    </row>
    <row r="365" spans="1:26">
      <c r="A365" s="16">
        <v>419</v>
      </c>
      <c r="B365" s="16">
        <v>1057</v>
      </c>
      <c r="C365" s="16" t="s">
        <v>1267</v>
      </c>
      <c r="D365" s="16" t="s">
        <v>952</v>
      </c>
      <c r="E365" s="16" t="s">
        <v>1268</v>
      </c>
      <c r="F365" s="16" t="s">
        <v>954</v>
      </c>
      <c r="G365" s="17">
        <v>32.029178333300003</v>
      </c>
      <c r="H365" s="17">
        <v>-76.079211666700004</v>
      </c>
      <c r="I365" s="16" t="s">
        <v>27</v>
      </c>
      <c r="J365" s="16" t="s">
        <v>254</v>
      </c>
      <c r="K365" s="16" t="s">
        <v>494</v>
      </c>
      <c r="L365" s="16" t="s">
        <v>818</v>
      </c>
      <c r="M365" s="16">
        <v>2595</v>
      </c>
      <c r="N365" s="16">
        <v>1.1385714285714285E-2</v>
      </c>
      <c r="O365" s="16">
        <v>3.864303521825397E-2</v>
      </c>
      <c r="P365" s="46">
        <v>15.2</v>
      </c>
      <c r="Q365" s="16">
        <v>2.7E-2</v>
      </c>
      <c r="R365" s="16">
        <v>1.04E-2</v>
      </c>
      <c r="S365" s="24">
        <f t="shared" si="55"/>
        <v>1.9278E-2</v>
      </c>
      <c r="T365" s="24">
        <f t="shared" si="56"/>
        <v>1.9278E-2</v>
      </c>
      <c r="U365" s="24">
        <f t="shared" si="57"/>
        <v>1.5443999999999999E-2</v>
      </c>
      <c r="V365" s="24">
        <f t="shared" si="64"/>
        <v>3.4722000000000003E-2</v>
      </c>
      <c r="W365" s="77">
        <f t="shared" si="65"/>
        <v>1.286</v>
      </c>
      <c r="X365" s="24">
        <f t="shared" si="58"/>
        <v>3.3736499999999997E-3</v>
      </c>
      <c r="Y365" s="16">
        <f t="shared" si="59"/>
        <v>1.35881765</v>
      </c>
      <c r="Z365" s="18" t="s">
        <v>496</v>
      </c>
    </row>
    <row r="366" spans="1:26">
      <c r="A366" s="16">
        <v>42</v>
      </c>
      <c r="B366" s="16" t="s">
        <v>1307</v>
      </c>
      <c r="C366" s="16" t="s">
        <v>1104</v>
      </c>
      <c r="D366" s="16" t="s">
        <v>1087</v>
      </c>
      <c r="F366" s="16" t="s">
        <v>832</v>
      </c>
      <c r="G366" s="17">
        <v>32.0916666667</v>
      </c>
      <c r="H366" s="17">
        <v>-75.998666666700004</v>
      </c>
      <c r="I366" s="16" t="s">
        <v>27</v>
      </c>
      <c r="K366" s="16" t="s">
        <v>488</v>
      </c>
      <c r="L366" s="16" t="s">
        <v>834</v>
      </c>
      <c r="M366" s="16">
        <v>2544</v>
      </c>
      <c r="N366" s="16">
        <v>0.02</v>
      </c>
      <c r="O366" s="16">
        <v>6.8046875000000021E-2</v>
      </c>
      <c r="P366" s="46">
        <v>15.3</v>
      </c>
      <c r="Q366" s="16">
        <v>3.6400000000000002E-2</v>
      </c>
      <c r="S366" s="24">
        <f t="shared" si="55"/>
        <v>2.5989600000000002E-2</v>
      </c>
      <c r="T366" s="24">
        <f t="shared" si="56"/>
        <v>2.5989600000000002E-2</v>
      </c>
      <c r="U366" s="24">
        <f t="shared" si="57"/>
        <v>2.08208E-2</v>
      </c>
      <c r="V366" s="24">
        <f t="shared" si="64"/>
        <v>4.6810400000000002E-2</v>
      </c>
      <c r="W366" s="77">
        <f t="shared" si="65"/>
        <v>1.286</v>
      </c>
      <c r="X366" s="24">
        <f t="shared" si="58"/>
        <v>4.5481799999999998E-3</v>
      </c>
      <c r="Y366" s="16">
        <f t="shared" si="59"/>
        <v>1.3841689800000001</v>
      </c>
      <c r="Z366" s="18" t="s">
        <v>489</v>
      </c>
    </row>
    <row r="367" spans="1:26">
      <c r="A367" s="16">
        <v>57</v>
      </c>
      <c r="B367" s="16" t="s">
        <v>1194</v>
      </c>
      <c r="C367" s="16" t="s">
        <v>1195</v>
      </c>
      <c r="D367" s="16" t="s">
        <v>821</v>
      </c>
      <c r="F367" s="16" t="s">
        <v>812</v>
      </c>
      <c r="G367" s="17">
        <v>-6.9333333333300002</v>
      </c>
      <c r="H367" s="17">
        <v>9</v>
      </c>
      <c r="I367" s="16" t="s">
        <v>68</v>
      </c>
      <c r="J367" s="16" t="s">
        <v>182</v>
      </c>
      <c r="K367" s="16" t="s">
        <v>723</v>
      </c>
      <c r="L367" s="16" t="s">
        <v>818</v>
      </c>
      <c r="M367" s="16">
        <v>3977</v>
      </c>
      <c r="N367" s="16">
        <v>5.0000000000000001E-3</v>
      </c>
      <c r="P367" s="46">
        <v>15.4</v>
      </c>
      <c r="Q367" s="16">
        <v>8.5500000000000007E-2</v>
      </c>
      <c r="R367" s="16">
        <v>8.8900000000000007E-2</v>
      </c>
      <c r="S367" s="24">
        <f t="shared" si="55"/>
        <v>6.1047000000000004E-2</v>
      </c>
      <c r="T367" s="24">
        <f t="shared" si="56"/>
        <v>6.1047000000000004E-2</v>
      </c>
      <c r="U367" s="24">
        <f t="shared" si="57"/>
        <v>4.8906000000000005E-2</v>
      </c>
      <c r="V367" s="24">
        <f t="shared" si="64"/>
        <v>0.10995300000000001</v>
      </c>
      <c r="W367" s="77">
        <f t="shared" si="65"/>
        <v>1.286</v>
      </c>
      <c r="X367" s="24">
        <f t="shared" si="58"/>
        <v>1.0683224999999999E-2</v>
      </c>
      <c r="Y367" s="16">
        <f t="shared" si="59"/>
        <v>1.5165892249999999</v>
      </c>
      <c r="Z367" s="18" t="s">
        <v>724</v>
      </c>
    </row>
    <row r="368" spans="1:26">
      <c r="A368" s="16">
        <v>390</v>
      </c>
      <c r="B368" s="16">
        <v>986</v>
      </c>
      <c r="C368" s="16" t="s">
        <v>1334</v>
      </c>
      <c r="D368" s="16" t="s">
        <v>952</v>
      </c>
      <c r="E368" s="16" t="s">
        <v>1335</v>
      </c>
      <c r="F368" s="16" t="s">
        <v>954</v>
      </c>
      <c r="G368" s="17">
        <v>77.340516666699898</v>
      </c>
      <c r="H368" s="17">
        <v>-9.0777333333300003</v>
      </c>
      <c r="I368" s="16" t="s">
        <v>207</v>
      </c>
      <c r="J368" s="16" t="s">
        <v>214</v>
      </c>
      <c r="L368" s="16" t="s">
        <v>818</v>
      </c>
      <c r="M368" s="16">
        <v>2052</v>
      </c>
      <c r="N368" s="16">
        <v>2.4E-2</v>
      </c>
      <c r="O368" s="16">
        <v>0.25199999999999995</v>
      </c>
      <c r="P368" s="46">
        <v>15.5</v>
      </c>
      <c r="Q368" s="16">
        <v>2.5899999999999999E-2</v>
      </c>
      <c r="R368" s="16">
        <v>2.5499999999999998E-2</v>
      </c>
      <c r="S368" s="24">
        <f t="shared" si="55"/>
        <v>1.8492599999999998E-2</v>
      </c>
      <c r="T368" s="24">
        <f t="shared" si="56"/>
        <v>1.8492599999999998E-2</v>
      </c>
      <c r="U368" s="24">
        <f t="shared" si="57"/>
        <v>1.4814800000000003E-2</v>
      </c>
      <c r="V368" s="24">
        <f t="shared" si="64"/>
        <v>3.3307400000000001E-2</v>
      </c>
      <c r="W368" s="77">
        <f t="shared" si="65"/>
        <v>1.286</v>
      </c>
      <c r="X368" s="24">
        <f t="shared" si="58"/>
        <v>3.2362049999999994E-3</v>
      </c>
      <c r="Y368" s="16">
        <f t="shared" si="59"/>
        <v>1.3558510050000001</v>
      </c>
      <c r="Z368" s="18" t="s">
        <v>473</v>
      </c>
    </row>
    <row r="369" spans="1:26">
      <c r="A369" s="16">
        <v>497</v>
      </c>
      <c r="B369" s="16" t="s">
        <v>1326</v>
      </c>
      <c r="C369" s="16" t="s">
        <v>1327</v>
      </c>
      <c r="D369" s="16" t="s">
        <v>952</v>
      </c>
      <c r="E369" s="16" t="s">
        <v>1328</v>
      </c>
      <c r="F369" s="16" t="s">
        <v>954</v>
      </c>
      <c r="G369" s="17">
        <v>-44.937596666700003</v>
      </c>
      <c r="H369" s="17">
        <v>172.022716667</v>
      </c>
      <c r="I369" s="16" t="s">
        <v>107</v>
      </c>
      <c r="J369" s="16" t="s">
        <v>108</v>
      </c>
      <c r="K369" s="16" t="s">
        <v>109</v>
      </c>
      <c r="L369" s="16" t="s">
        <v>818</v>
      </c>
      <c r="M369" s="16">
        <v>348</v>
      </c>
      <c r="N369" s="16">
        <v>0.05</v>
      </c>
      <c r="O369" s="16">
        <v>9.1357291666666701E-2</v>
      </c>
      <c r="P369" s="46">
        <v>15.6</v>
      </c>
      <c r="Q369" s="16">
        <v>2.8199999999999999E-2</v>
      </c>
      <c r="R369" s="16">
        <v>2.7400000000000001E-2</v>
      </c>
      <c r="S369" s="24">
        <f t="shared" si="55"/>
        <v>2.0134799999999998E-2</v>
      </c>
      <c r="T369" s="24">
        <f t="shared" si="56"/>
        <v>2.0134799999999998E-2</v>
      </c>
      <c r="U369" s="24">
        <f t="shared" si="57"/>
        <v>1.6130400000000003E-2</v>
      </c>
      <c r="V369" s="24">
        <f t="shared" si="64"/>
        <v>3.6265199999999997E-2</v>
      </c>
      <c r="W369" s="77">
        <f t="shared" si="65"/>
        <v>1.286</v>
      </c>
      <c r="X369" s="24">
        <f t="shared" si="58"/>
        <v>3.5235899999999992E-3</v>
      </c>
      <c r="Y369" s="16">
        <f t="shared" si="59"/>
        <v>1.3620539899999999</v>
      </c>
      <c r="Z369" s="18" t="s">
        <v>110</v>
      </c>
    </row>
    <row r="370" spans="1:26">
      <c r="A370" s="16">
        <v>506</v>
      </c>
      <c r="B370" s="16" t="s">
        <v>1343</v>
      </c>
      <c r="C370" s="16" t="s">
        <v>1317</v>
      </c>
      <c r="D370" s="16" t="s">
        <v>952</v>
      </c>
      <c r="E370" s="16" t="s">
        <v>1318</v>
      </c>
      <c r="F370" s="16" t="s">
        <v>954</v>
      </c>
      <c r="G370" s="17">
        <v>37.358986666699899</v>
      </c>
      <c r="H370" s="17">
        <v>-9.4110016666699998</v>
      </c>
      <c r="I370" s="16" t="s">
        <v>27</v>
      </c>
      <c r="J370" s="16" t="s">
        <v>325</v>
      </c>
      <c r="L370" s="16" t="s">
        <v>818</v>
      </c>
      <c r="M370" s="16">
        <v>1074</v>
      </c>
      <c r="N370" s="16">
        <v>2.7E-2</v>
      </c>
      <c r="O370" s="16">
        <v>0.19600576171874998</v>
      </c>
      <c r="P370" s="46">
        <v>15.6</v>
      </c>
      <c r="Q370" s="16">
        <v>2.1700000000000001E-2</v>
      </c>
      <c r="R370" s="16">
        <v>7.0000000000000001E-3</v>
      </c>
      <c r="S370" s="24">
        <f t="shared" si="55"/>
        <v>1.54938E-2</v>
      </c>
      <c r="T370" s="24">
        <f t="shared" si="56"/>
        <v>1.54938E-2</v>
      </c>
      <c r="U370" s="24">
        <f t="shared" si="57"/>
        <v>1.2412400000000001E-2</v>
      </c>
      <c r="V370" s="24">
        <f t="shared" si="64"/>
        <v>2.7906199999999999E-2</v>
      </c>
      <c r="W370" s="77">
        <f t="shared" si="65"/>
        <v>1.286</v>
      </c>
      <c r="X370" s="24">
        <f t="shared" si="58"/>
        <v>2.711415E-3</v>
      </c>
      <c r="Y370" s="16">
        <f t="shared" si="59"/>
        <v>1.3445238150000001</v>
      </c>
      <c r="Z370" s="18" t="s">
        <v>296</v>
      </c>
    </row>
    <row r="371" spans="1:26">
      <c r="A371" s="16">
        <v>33</v>
      </c>
      <c r="B371" s="16" t="s">
        <v>1312</v>
      </c>
      <c r="C371" s="16" t="s">
        <v>1184</v>
      </c>
      <c r="D371" s="16" t="s">
        <v>1087</v>
      </c>
      <c r="F371" s="16" t="s">
        <v>832</v>
      </c>
      <c r="G371" s="17">
        <v>32.935000000000002</v>
      </c>
      <c r="H371" s="17">
        <v>-75.093333333299896</v>
      </c>
      <c r="I371" s="16" t="s">
        <v>27</v>
      </c>
      <c r="K371" s="16" t="s">
        <v>488</v>
      </c>
      <c r="L371" s="16" t="s">
        <v>834</v>
      </c>
      <c r="M371" s="16">
        <v>4060</v>
      </c>
      <c r="N371" s="16">
        <v>1.4E-2</v>
      </c>
      <c r="O371" s="16">
        <v>3.9462499999999998E-2</v>
      </c>
      <c r="P371" s="46">
        <v>16</v>
      </c>
      <c r="Q371" s="16">
        <v>3.4200000000000001E-2</v>
      </c>
      <c r="S371" s="24">
        <f t="shared" si="55"/>
        <v>2.4418800000000001E-2</v>
      </c>
      <c r="T371" s="24">
        <f t="shared" si="56"/>
        <v>2.4418800000000001E-2</v>
      </c>
      <c r="U371" s="24">
        <f t="shared" si="57"/>
        <v>1.9562400000000001E-2</v>
      </c>
      <c r="V371" s="24">
        <f t="shared" si="64"/>
        <v>4.3981199999999998E-2</v>
      </c>
      <c r="W371" s="77">
        <f t="shared" si="65"/>
        <v>1.2859999999999998</v>
      </c>
      <c r="X371" s="24">
        <f t="shared" si="58"/>
        <v>4.2732899999999999E-3</v>
      </c>
      <c r="Y371" s="16">
        <f t="shared" si="59"/>
        <v>1.3782356899999999</v>
      </c>
      <c r="Z371" s="18" t="s">
        <v>489</v>
      </c>
    </row>
    <row r="372" spans="1:26">
      <c r="A372" s="16">
        <v>46</v>
      </c>
      <c r="B372" s="16" t="s">
        <v>1313</v>
      </c>
      <c r="C372" s="16" t="s">
        <v>1218</v>
      </c>
      <c r="D372" s="16" t="s">
        <v>1087</v>
      </c>
      <c r="F372" s="16" t="s">
        <v>832</v>
      </c>
      <c r="G372" s="17">
        <v>32.864333333300003</v>
      </c>
      <c r="H372" s="17">
        <v>-75.917333333299894</v>
      </c>
      <c r="I372" s="16" t="s">
        <v>27</v>
      </c>
      <c r="K372" s="16" t="s">
        <v>488</v>
      </c>
      <c r="L372" s="16" t="s">
        <v>834</v>
      </c>
      <c r="M372" s="16">
        <v>2681</v>
      </c>
      <c r="N372" s="16">
        <v>8.0000000000000002E-3</v>
      </c>
      <c r="O372" s="16">
        <v>2.8458333333333342E-2</v>
      </c>
      <c r="P372" s="46">
        <v>16.2</v>
      </c>
      <c r="Q372" s="16">
        <v>3.4000000000000002E-2</v>
      </c>
      <c r="S372" s="24">
        <f t="shared" si="55"/>
        <v>2.4275999999999999E-2</v>
      </c>
      <c r="T372" s="24">
        <f t="shared" si="56"/>
        <v>2.4275999999999999E-2</v>
      </c>
      <c r="U372" s="24">
        <f t="shared" si="57"/>
        <v>1.9448000000000007E-2</v>
      </c>
      <c r="V372" s="24">
        <f t="shared" si="64"/>
        <v>4.3724000000000006E-2</v>
      </c>
      <c r="W372" s="77">
        <f t="shared" si="65"/>
        <v>1.286</v>
      </c>
      <c r="X372" s="24">
        <f t="shared" si="58"/>
        <v>4.2482999999999991E-3</v>
      </c>
      <c r="Y372" s="16">
        <f t="shared" si="59"/>
        <v>1.3776963</v>
      </c>
      <c r="Z372" s="18" t="s">
        <v>489</v>
      </c>
    </row>
    <row r="373" spans="1:26">
      <c r="A373" s="16">
        <v>496</v>
      </c>
      <c r="B373" s="16" t="s">
        <v>1371</v>
      </c>
      <c r="C373" s="16" t="s">
        <v>1327</v>
      </c>
      <c r="D373" s="16" t="s">
        <v>952</v>
      </c>
      <c r="E373" s="16" t="s">
        <v>1328</v>
      </c>
      <c r="F373" s="16" t="s">
        <v>954</v>
      </c>
      <c r="G373" s="17">
        <v>-44.883845000000001</v>
      </c>
      <c r="H373" s="17">
        <v>171.84006166699899</v>
      </c>
      <c r="I373" s="16" t="s">
        <v>107</v>
      </c>
      <c r="J373" s="16" t="s">
        <v>108</v>
      </c>
      <c r="K373" s="16" t="s">
        <v>109</v>
      </c>
      <c r="L373" s="16" t="s">
        <v>818</v>
      </c>
      <c r="M373" s="16">
        <v>126</v>
      </c>
      <c r="N373" s="16">
        <v>3.6999999999999998E-2</v>
      </c>
      <c r="O373" s="16">
        <v>0.22133708333333335</v>
      </c>
      <c r="P373" s="46">
        <v>16.3</v>
      </c>
      <c r="Q373" s="16">
        <v>7.92E-3</v>
      </c>
      <c r="R373" s="16">
        <v>7.8200000000000006E-3</v>
      </c>
      <c r="S373" s="24">
        <f t="shared" si="55"/>
        <v>5.6548799999999993E-3</v>
      </c>
      <c r="T373" s="24">
        <f t="shared" si="56"/>
        <v>5.6548799999999993E-3</v>
      </c>
      <c r="U373" s="24">
        <f t="shared" si="57"/>
        <v>4.5302400000000013E-3</v>
      </c>
      <c r="V373" s="24">
        <f t="shared" si="64"/>
        <v>1.0185120000000001E-2</v>
      </c>
      <c r="W373" s="77">
        <f t="shared" si="65"/>
        <v>1.286</v>
      </c>
      <c r="X373" s="24">
        <f t="shared" si="58"/>
        <v>9.8960399999999983E-4</v>
      </c>
      <c r="Y373" s="16">
        <f t="shared" si="59"/>
        <v>1.307359844</v>
      </c>
      <c r="Z373" s="18" t="s">
        <v>110</v>
      </c>
    </row>
    <row r="374" spans="1:26">
      <c r="A374" s="16">
        <v>248</v>
      </c>
      <c r="B374" s="16" t="s">
        <v>1236</v>
      </c>
      <c r="D374" s="16" t="s">
        <v>952</v>
      </c>
      <c r="E374" s="16" t="s">
        <v>1237</v>
      </c>
      <c r="G374" s="17">
        <v>15.8094516666999</v>
      </c>
      <c r="H374" s="17">
        <v>81.842933333299897</v>
      </c>
      <c r="I374" s="16" t="s">
        <v>152</v>
      </c>
      <c r="J374" s="16" t="s">
        <v>156</v>
      </c>
      <c r="K374" s="16" t="s">
        <v>275</v>
      </c>
      <c r="L374" s="16" t="s">
        <v>813</v>
      </c>
      <c r="M374" s="16">
        <v>1146</v>
      </c>
      <c r="N374" s="16">
        <v>0.05</v>
      </c>
      <c r="O374" s="16">
        <v>0.56874999999999998</v>
      </c>
      <c r="P374" s="46">
        <v>16.7</v>
      </c>
      <c r="Q374" s="16">
        <v>6.5000000000000002E-2</v>
      </c>
      <c r="R374" s="16">
        <v>7.9799999999999996E-2</v>
      </c>
      <c r="S374" s="24">
        <f t="shared" si="55"/>
        <v>4.641E-2</v>
      </c>
      <c r="T374" s="24">
        <f t="shared" si="56"/>
        <v>4.641E-2</v>
      </c>
      <c r="U374" s="24">
        <f t="shared" si="57"/>
        <v>3.7180000000000005E-2</v>
      </c>
      <c r="V374" s="24">
        <f t="shared" si="64"/>
        <v>8.3589999999999998E-2</v>
      </c>
      <c r="W374" s="77">
        <f t="shared" si="65"/>
        <v>1.2859999999999998</v>
      </c>
      <c r="X374" s="24">
        <f t="shared" si="58"/>
        <v>8.1217499999999988E-3</v>
      </c>
      <c r="Y374" s="16">
        <f t="shared" si="59"/>
        <v>1.4613017499999996</v>
      </c>
      <c r="Z374" s="18" t="s">
        <v>276</v>
      </c>
    </row>
    <row r="375" spans="1:26">
      <c r="A375" s="16">
        <v>514</v>
      </c>
      <c r="B375" s="16" t="s">
        <v>1315</v>
      </c>
      <c r="C375" s="16" t="s">
        <v>1270</v>
      </c>
      <c r="D375" s="16" t="s">
        <v>1164</v>
      </c>
      <c r="E375" s="16" t="s">
        <v>1271</v>
      </c>
      <c r="F375" s="16" t="s">
        <v>954</v>
      </c>
      <c r="G375" s="17">
        <v>33.239069444400002</v>
      </c>
      <c r="H375" s="17">
        <v>136.711538889</v>
      </c>
      <c r="I375" s="16" t="s">
        <v>31</v>
      </c>
      <c r="J375" s="16" t="s">
        <v>272</v>
      </c>
      <c r="K375" s="16" t="s">
        <v>446</v>
      </c>
      <c r="L375" s="16" t="s">
        <v>818</v>
      </c>
      <c r="M375" s="16">
        <v>2198</v>
      </c>
      <c r="N375" s="16">
        <v>3.7000000000000002E-3</v>
      </c>
      <c r="O375" s="16">
        <v>1.0817505065029154E-2</v>
      </c>
      <c r="P375" s="46">
        <v>16.8</v>
      </c>
      <c r="Q375" s="16">
        <v>3.3500000000000002E-2</v>
      </c>
      <c r="R375" s="16">
        <v>2.1700000000000001E-2</v>
      </c>
      <c r="S375" s="24">
        <f t="shared" si="55"/>
        <v>2.3918999999999999E-2</v>
      </c>
      <c r="T375" s="24">
        <f t="shared" si="56"/>
        <v>2.3918999999999999E-2</v>
      </c>
      <c r="U375" s="24">
        <f t="shared" si="57"/>
        <v>1.9162000000000005E-2</v>
      </c>
      <c r="V375" s="24">
        <f t="shared" si="64"/>
        <v>4.3081000000000008E-2</v>
      </c>
      <c r="W375" s="77">
        <f t="shared" si="65"/>
        <v>1.2860000000000003</v>
      </c>
      <c r="X375" s="24">
        <f t="shared" si="58"/>
        <v>4.1858249999999998E-3</v>
      </c>
      <c r="Y375" s="16">
        <f t="shared" si="59"/>
        <v>1.3763478250000003</v>
      </c>
      <c r="Z375" s="18" t="s">
        <v>447</v>
      </c>
    </row>
    <row r="376" spans="1:26">
      <c r="A376" s="16">
        <v>423</v>
      </c>
      <c r="B376" s="16">
        <v>1061</v>
      </c>
      <c r="C376" s="16" t="s">
        <v>1267</v>
      </c>
      <c r="D376" s="16" t="s">
        <v>952</v>
      </c>
      <c r="E376" s="16" t="s">
        <v>1268</v>
      </c>
      <c r="F376" s="16" t="s">
        <v>954</v>
      </c>
      <c r="G376" s="17">
        <v>29.9749599999999</v>
      </c>
      <c r="H376" s="17">
        <v>-73.5998816667</v>
      </c>
      <c r="I376" s="16" t="s">
        <v>27</v>
      </c>
      <c r="J376" s="16" t="s">
        <v>254</v>
      </c>
      <c r="K376" s="16" t="s">
        <v>494</v>
      </c>
      <c r="L376" s="16" t="s">
        <v>818</v>
      </c>
      <c r="M376" s="16">
        <v>4058</v>
      </c>
      <c r="N376" s="16">
        <v>1.7999999999999999E-2</v>
      </c>
      <c r="O376" s="16">
        <v>4.7515411764705882E-2</v>
      </c>
      <c r="P376" s="46">
        <v>16.899999999999999</v>
      </c>
      <c r="Q376" s="16">
        <v>3.4599999999999999E-2</v>
      </c>
      <c r="S376" s="24">
        <f t="shared" si="55"/>
        <v>2.4704399999999998E-2</v>
      </c>
      <c r="T376" s="24">
        <f t="shared" si="56"/>
        <v>2.4704399999999998E-2</v>
      </c>
      <c r="U376" s="24">
        <f t="shared" si="57"/>
        <v>1.9791200000000002E-2</v>
      </c>
      <c r="V376" s="24">
        <f t="shared" si="64"/>
        <v>4.4495599999999996E-2</v>
      </c>
      <c r="W376" s="77">
        <f t="shared" si="65"/>
        <v>1.286</v>
      </c>
      <c r="X376" s="24">
        <f t="shared" si="58"/>
        <v>4.3232699999999997E-3</v>
      </c>
      <c r="Y376" s="16">
        <f t="shared" si="59"/>
        <v>1.37931447</v>
      </c>
      <c r="Z376" s="18" t="s">
        <v>673</v>
      </c>
    </row>
    <row r="377" spans="1:26">
      <c r="A377" s="16">
        <v>246</v>
      </c>
      <c r="B377" s="16" t="s">
        <v>1453</v>
      </c>
      <c r="D377" s="16" t="s">
        <v>952</v>
      </c>
      <c r="E377" s="16" t="s">
        <v>1237</v>
      </c>
      <c r="G377" s="17">
        <v>15.864348333300001</v>
      </c>
      <c r="H377" s="17">
        <v>81.984581666699896</v>
      </c>
      <c r="I377" s="16" t="s">
        <v>152</v>
      </c>
      <c r="J377" s="16" t="s">
        <v>156</v>
      </c>
      <c r="K377" s="16" t="s">
        <v>275</v>
      </c>
      <c r="L377" s="16" t="s">
        <v>813</v>
      </c>
      <c r="M377" s="16">
        <v>1038</v>
      </c>
      <c r="N377" s="16">
        <v>0.05</v>
      </c>
      <c r="O377" s="16">
        <v>0.55781249999999993</v>
      </c>
      <c r="P377" s="46">
        <v>17</v>
      </c>
      <c r="R377" s="16">
        <v>8.8300000000000003E-2</v>
      </c>
      <c r="S377" s="24">
        <f t="shared" si="55"/>
        <v>0</v>
      </c>
      <c r="T377" s="24">
        <f t="shared" si="56"/>
        <v>0</v>
      </c>
      <c r="U377" s="24">
        <f t="shared" si="57"/>
        <v>0</v>
      </c>
      <c r="X377" s="24">
        <f t="shared" si="58"/>
        <v>0</v>
      </c>
      <c r="Y377" s="16">
        <f t="shared" si="59"/>
        <v>0</v>
      </c>
      <c r="Z377" s="18" t="s">
        <v>276</v>
      </c>
    </row>
    <row r="378" spans="1:26">
      <c r="A378" s="16">
        <v>49</v>
      </c>
      <c r="B378" s="16" t="s">
        <v>1286</v>
      </c>
      <c r="C378" s="16" t="s">
        <v>1287</v>
      </c>
      <c r="D378" s="16" t="s">
        <v>1071</v>
      </c>
      <c r="E378" s="16" t="s">
        <v>1288</v>
      </c>
      <c r="F378" s="16" t="s">
        <v>1289</v>
      </c>
      <c r="G378" s="17">
        <v>33.7974999999999</v>
      </c>
      <c r="H378" s="17">
        <v>28.6083333332999</v>
      </c>
      <c r="I378" s="16" t="s">
        <v>27</v>
      </c>
      <c r="J378" s="16" t="s">
        <v>38</v>
      </c>
      <c r="K378" s="16" t="s">
        <v>563</v>
      </c>
      <c r="L378" s="16" t="s">
        <v>813</v>
      </c>
      <c r="M378" s="16">
        <v>2750</v>
      </c>
      <c r="N378" s="16">
        <v>2.5999999999999999E-3</v>
      </c>
      <c r="P378" s="46">
        <v>17.100000000000001</v>
      </c>
      <c r="Q378" s="16">
        <v>4.4200000000000003E-2</v>
      </c>
      <c r="S378" s="24">
        <f t="shared" si="55"/>
        <v>3.1558799999999998E-2</v>
      </c>
      <c r="T378" s="24">
        <f t="shared" si="56"/>
        <v>3.1558799999999998E-2</v>
      </c>
      <c r="U378" s="24">
        <f t="shared" si="57"/>
        <v>2.528240000000001E-2</v>
      </c>
      <c r="V378" s="24">
        <f t="shared" ref="V378:V384" si="66">SUM(T378:U378)</f>
        <v>5.6841200000000008E-2</v>
      </c>
      <c r="W378" s="77">
        <f t="shared" ref="W378:W384" si="67">V378/Q378</f>
        <v>1.286</v>
      </c>
      <c r="X378" s="24">
        <f t="shared" si="58"/>
        <v>5.5227899999999996E-3</v>
      </c>
      <c r="Y378" s="16">
        <f t="shared" si="59"/>
        <v>1.4052051900000002</v>
      </c>
      <c r="Z378" s="18" t="s">
        <v>564</v>
      </c>
    </row>
    <row r="379" spans="1:26">
      <c r="A379" s="16">
        <v>418</v>
      </c>
      <c r="B379" s="16">
        <v>1056</v>
      </c>
      <c r="C379" s="16" t="s">
        <v>1267</v>
      </c>
      <c r="D379" s="16" t="s">
        <v>952</v>
      </c>
      <c r="E379" s="16" t="s">
        <v>1268</v>
      </c>
      <c r="F379" s="16" t="s">
        <v>954</v>
      </c>
      <c r="G379" s="17">
        <v>32.485030000000002</v>
      </c>
      <c r="H379" s="17">
        <v>-76.329980000000006</v>
      </c>
      <c r="I379" s="16" t="s">
        <v>27</v>
      </c>
      <c r="J379" s="16" t="s">
        <v>254</v>
      </c>
      <c r="K379" s="16" t="s">
        <v>494</v>
      </c>
      <c r="L379" s="16" t="s">
        <v>818</v>
      </c>
      <c r="M379" s="16">
        <v>2178</v>
      </c>
      <c r="N379" s="16">
        <v>1.4999999999999999E-2</v>
      </c>
      <c r="O379" s="16">
        <v>5.9994196428571421E-2</v>
      </c>
      <c r="P379" s="46">
        <v>17.100000000000001</v>
      </c>
      <c r="Q379" s="16">
        <v>2.93E-2</v>
      </c>
      <c r="R379" s="16">
        <v>1.7899999999999999E-2</v>
      </c>
      <c r="S379" s="24">
        <f t="shared" si="55"/>
        <v>2.09202E-2</v>
      </c>
      <c r="T379" s="24">
        <f t="shared" si="56"/>
        <v>2.09202E-2</v>
      </c>
      <c r="U379" s="24">
        <f t="shared" si="57"/>
        <v>1.6759599999999999E-2</v>
      </c>
      <c r="V379" s="24">
        <f t="shared" si="66"/>
        <v>3.7679799999999999E-2</v>
      </c>
      <c r="W379" s="77">
        <f t="shared" si="67"/>
        <v>1.286</v>
      </c>
      <c r="X379" s="24">
        <f t="shared" si="58"/>
        <v>3.6610349999999996E-3</v>
      </c>
      <c r="Y379" s="16">
        <f t="shared" si="59"/>
        <v>1.365020635</v>
      </c>
      <c r="Z379" s="18" t="s">
        <v>496</v>
      </c>
    </row>
    <row r="380" spans="1:26">
      <c r="A380" s="16">
        <v>284</v>
      </c>
      <c r="B380" s="16" t="s">
        <v>1329</v>
      </c>
      <c r="D380" s="16" t="s">
        <v>1330</v>
      </c>
      <c r="F380" s="16" t="s">
        <v>832</v>
      </c>
      <c r="G380" s="17">
        <v>20</v>
      </c>
      <c r="H380" s="17">
        <v>115</v>
      </c>
      <c r="I380" s="16" t="s">
        <v>31</v>
      </c>
      <c r="J380" s="16" t="s">
        <v>32</v>
      </c>
      <c r="K380" s="16" t="s">
        <v>338</v>
      </c>
      <c r="L380" s="16" t="s">
        <v>813</v>
      </c>
      <c r="M380" s="16">
        <v>1100</v>
      </c>
      <c r="N380" s="16">
        <v>1.21E-2</v>
      </c>
      <c r="O380" s="16">
        <v>9.5526811111111054E-2</v>
      </c>
      <c r="P380" s="46">
        <v>17.100000000000001</v>
      </c>
      <c r="Q380" s="16">
        <v>2.8000000000000001E-2</v>
      </c>
      <c r="R380" s="16">
        <v>1.66E-2</v>
      </c>
      <c r="S380" s="24">
        <f t="shared" si="55"/>
        <v>1.9991999999999999E-2</v>
      </c>
      <c r="T380" s="24">
        <f t="shared" si="56"/>
        <v>1.9991999999999999E-2</v>
      </c>
      <c r="U380" s="24">
        <f t="shared" si="57"/>
        <v>1.6016000000000002E-2</v>
      </c>
      <c r="V380" s="24">
        <f t="shared" si="66"/>
        <v>3.6007999999999998E-2</v>
      </c>
      <c r="W380" s="77">
        <f t="shared" si="67"/>
        <v>1.2859999999999998</v>
      </c>
      <c r="X380" s="24">
        <f t="shared" si="58"/>
        <v>3.4985999999999997E-3</v>
      </c>
      <c r="Y380" s="16">
        <f t="shared" si="59"/>
        <v>1.3615145999999998</v>
      </c>
      <c r="Z380" s="18" t="s">
        <v>339</v>
      </c>
    </row>
    <row r="381" spans="1:26">
      <c r="A381" s="16">
        <v>414</v>
      </c>
      <c r="B381" s="16">
        <v>1041</v>
      </c>
      <c r="C381" s="16" t="s">
        <v>1331</v>
      </c>
      <c r="D381" s="16" t="s">
        <v>952</v>
      </c>
      <c r="E381" s="16" t="s">
        <v>1332</v>
      </c>
      <c r="F381" s="16" t="s">
        <v>954</v>
      </c>
      <c r="G381" s="17">
        <v>9.7337833333300008</v>
      </c>
      <c r="H381" s="17">
        <v>-86.1165833332999</v>
      </c>
      <c r="I381" s="16" t="s">
        <v>31</v>
      </c>
      <c r="K381" s="16" t="s">
        <v>646</v>
      </c>
      <c r="L381" s="16" t="s">
        <v>818</v>
      </c>
      <c r="M381" s="16">
        <v>3306</v>
      </c>
      <c r="N381" s="16">
        <v>5.5000000000000005E-3</v>
      </c>
      <c r="O381" s="16">
        <v>5.712057114512472E-2</v>
      </c>
      <c r="P381" s="46">
        <v>17.100000000000001</v>
      </c>
      <c r="Q381" s="16">
        <v>2.3800000000000002E-2</v>
      </c>
      <c r="S381" s="24">
        <f t="shared" si="55"/>
        <v>1.69932E-2</v>
      </c>
      <c r="T381" s="24">
        <f t="shared" si="56"/>
        <v>1.69932E-2</v>
      </c>
      <c r="U381" s="24">
        <f t="shared" si="57"/>
        <v>1.3613600000000003E-2</v>
      </c>
      <c r="V381" s="24">
        <f t="shared" si="66"/>
        <v>3.0606800000000003E-2</v>
      </c>
      <c r="W381" s="77">
        <f t="shared" si="67"/>
        <v>1.286</v>
      </c>
      <c r="X381" s="24">
        <f t="shared" si="58"/>
        <v>2.9738099999999999E-3</v>
      </c>
      <c r="Y381" s="16">
        <f t="shared" si="59"/>
        <v>1.3501874100000002</v>
      </c>
      <c r="Z381" s="18" t="s">
        <v>647</v>
      </c>
    </row>
    <row r="382" spans="1:26">
      <c r="A382" s="16">
        <v>273</v>
      </c>
      <c r="B382" s="16" t="s">
        <v>1306</v>
      </c>
      <c r="C382" s="16" t="s">
        <v>1201</v>
      </c>
      <c r="D382" s="16" t="s">
        <v>1297</v>
      </c>
      <c r="F382" s="16" t="s">
        <v>832</v>
      </c>
      <c r="G382" s="17">
        <v>19.030166666700001</v>
      </c>
      <c r="H382" s="17">
        <v>85.639163333300004</v>
      </c>
      <c r="I382" s="16" t="s">
        <v>152</v>
      </c>
      <c r="J382" s="16" t="s">
        <v>156</v>
      </c>
      <c r="K382" s="16" t="s">
        <v>406</v>
      </c>
      <c r="L382" s="16" t="s">
        <v>834</v>
      </c>
      <c r="M382" s="16">
        <v>1429</v>
      </c>
      <c r="N382" s="16">
        <v>1.5625E-2</v>
      </c>
      <c r="O382" s="16">
        <v>8.157675781249997E-2</v>
      </c>
      <c r="P382" s="46">
        <v>17.399999999999999</v>
      </c>
      <c r="Q382" s="16">
        <v>3.6900000000000002E-2</v>
      </c>
      <c r="S382" s="24">
        <f t="shared" si="55"/>
        <v>2.6346600000000001E-2</v>
      </c>
      <c r="T382" s="24">
        <f t="shared" si="56"/>
        <v>2.6346600000000001E-2</v>
      </c>
      <c r="U382" s="24">
        <f t="shared" si="57"/>
        <v>2.1106800000000002E-2</v>
      </c>
      <c r="V382" s="24">
        <f t="shared" si="66"/>
        <v>4.7453400000000007E-2</v>
      </c>
      <c r="W382" s="77">
        <f t="shared" si="67"/>
        <v>1.286</v>
      </c>
      <c r="X382" s="24">
        <f t="shared" si="58"/>
        <v>4.610655E-3</v>
      </c>
      <c r="Y382" s="16">
        <f t="shared" si="59"/>
        <v>1.385517455</v>
      </c>
      <c r="Z382" s="18" t="s">
        <v>407</v>
      </c>
    </row>
    <row r="383" spans="1:26">
      <c r="A383" s="16">
        <v>510</v>
      </c>
      <c r="B383" s="16" t="s">
        <v>1356</v>
      </c>
      <c r="C383" s="16" t="s">
        <v>1357</v>
      </c>
      <c r="D383" s="16" t="s">
        <v>952</v>
      </c>
      <c r="E383" s="16" t="s">
        <v>1358</v>
      </c>
      <c r="F383" s="16" t="s">
        <v>954</v>
      </c>
      <c r="G383" s="17">
        <v>59.532183333299898</v>
      </c>
      <c r="H383" s="17">
        <v>-144.134123332999</v>
      </c>
      <c r="I383" s="16" t="s">
        <v>31</v>
      </c>
      <c r="J383" s="16" t="s">
        <v>231</v>
      </c>
      <c r="L383" s="16" t="s">
        <v>818</v>
      </c>
      <c r="M383" s="16">
        <v>685</v>
      </c>
      <c r="N383" s="16">
        <v>0.09</v>
      </c>
      <c r="O383" s="16">
        <v>0.54565392857142847</v>
      </c>
      <c r="P383" s="46">
        <v>17.7</v>
      </c>
      <c r="Q383" s="16">
        <v>1.4200000000000001E-2</v>
      </c>
      <c r="R383" s="16">
        <v>5.0099999999999997E-3</v>
      </c>
      <c r="S383" s="24">
        <f t="shared" si="55"/>
        <v>1.01388E-2</v>
      </c>
      <c r="T383" s="24">
        <f t="shared" si="56"/>
        <v>1.01388E-2</v>
      </c>
      <c r="U383" s="24">
        <f t="shared" si="57"/>
        <v>8.1224000000000018E-3</v>
      </c>
      <c r="V383" s="24">
        <f t="shared" si="66"/>
        <v>1.8261200000000002E-2</v>
      </c>
      <c r="W383" s="77">
        <f t="shared" si="67"/>
        <v>1.286</v>
      </c>
      <c r="X383" s="24">
        <f t="shared" si="58"/>
        <v>1.7742899999999998E-3</v>
      </c>
      <c r="Y383" s="16">
        <f t="shared" si="59"/>
        <v>1.3242966899999999</v>
      </c>
      <c r="Z383" s="18" t="s">
        <v>232</v>
      </c>
    </row>
    <row r="384" spans="1:26">
      <c r="A384" s="16">
        <v>511</v>
      </c>
      <c r="B384" s="16" t="s">
        <v>1370</v>
      </c>
      <c r="C384" s="16" t="s">
        <v>1357</v>
      </c>
      <c r="D384" s="16" t="s">
        <v>952</v>
      </c>
      <c r="E384" s="16" t="s">
        <v>1358</v>
      </c>
      <c r="F384" s="16" t="s">
        <v>954</v>
      </c>
      <c r="G384" s="17">
        <v>59.507331666699898</v>
      </c>
      <c r="H384" s="17">
        <v>-143.04565833300001</v>
      </c>
      <c r="I384" s="16" t="s">
        <v>31</v>
      </c>
      <c r="J384" s="16" t="s">
        <v>231</v>
      </c>
      <c r="L384" s="16" t="s">
        <v>818</v>
      </c>
      <c r="M384" s="16">
        <v>730</v>
      </c>
      <c r="P384" s="46">
        <v>17.899999999999999</v>
      </c>
      <c r="Q384" s="16">
        <v>8.6700000000000006E-3</v>
      </c>
      <c r="S384" s="24">
        <f t="shared" si="55"/>
        <v>6.1903800000000005E-3</v>
      </c>
      <c r="T384" s="24">
        <f t="shared" si="56"/>
        <v>6.1903800000000005E-3</v>
      </c>
      <c r="U384" s="24">
        <f t="shared" si="57"/>
        <v>4.9592400000000002E-3</v>
      </c>
      <c r="V384" s="24">
        <f t="shared" si="66"/>
        <v>1.1149620000000001E-2</v>
      </c>
      <c r="W384" s="77">
        <f t="shared" si="67"/>
        <v>1.286</v>
      </c>
      <c r="X384" s="24">
        <f t="shared" si="58"/>
        <v>1.0833164999999999E-3</v>
      </c>
      <c r="Y384" s="16">
        <f t="shared" si="59"/>
        <v>1.3093825564999999</v>
      </c>
      <c r="Z384" s="18" t="s">
        <v>232</v>
      </c>
    </row>
    <row r="385" spans="1:26">
      <c r="A385" s="16">
        <v>370</v>
      </c>
      <c r="B385" s="16">
        <v>912</v>
      </c>
      <c r="C385" s="16" t="s">
        <v>1401</v>
      </c>
      <c r="D385" s="16" t="s">
        <v>952</v>
      </c>
      <c r="E385" s="16" t="s">
        <v>1402</v>
      </c>
      <c r="F385" s="16" t="s">
        <v>954</v>
      </c>
      <c r="G385" s="17">
        <v>79.959283333299894</v>
      </c>
      <c r="H385" s="17">
        <v>5.4560000000000004</v>
      </c>
      <c r="I385" s="16" t="s">
        <v>207</v>
      </c>
      <c r="J385" s="16" t="s">
        <v>214</v>
      </c>
      <c r="K385" s="16" t="s">
        <v>215</v>
      </c>
      <c r="L385" s="16" t="s">
        <v>818</v>
      </c>
      <c r="M385" s="16">
        <v>1037</v>
      </c>
      <c r="N385" s="16">
        <v>7.0000000000000001E-3</v>
      </c>
      <c r="O385" s="16">
        <v>4.9959531250000008E-2</v>
      </c>
      <c r="P385" s="46">
        <v>18</v>
      </c>
      <c r="R385" s="16">
        <v>1.1299999999999999E-2</v>
      </c>
      <c r="S385" s="24">
        <f t="shared" si="55"/>
        <v>0</v>
      </c>
      <c r="T385" s="24">
        <f t="shared" si="56"/>
        <v>0</v>
      </c>
      <c r="U385" s="24">
        <f t="shared" si="57"/>
        <v>0</v>
      </c>
      <c r="X385" s="24">
        <f t="shared" si="58"/>
        <v>0</v>
      </c>
      <c r="Y385" s="16">
        <f t="shared" si="59"/>
        <v>0</v>
      </c>
      <c r="Z385" s="18" t="s">
        <v>309</v>
      </c>
    </row>
    <row r="386" spans="1:26">
      <c r="A386" s="16">
        <v>539</v>
      </c>
      <c r="B386" s="16">
        <v>1043</v>
      </c>
      <c r="C386" s="16" t="s">
        <v>1331</v>
      </c>
      <c r="D386" s="16" t="s">
        <v>952</v>
      </c>
      <c r="E386" s="16" t="s">
        <v>1332</v>
      </c>
      <c r="F386" s="16" t="s">
        <v>954</v>
      </c>
      <c r="G386" s="17">
        <v>9.65395</v>
      </c>
      <c r="H386" s="17">
        <v>-86.186000000000007</v>
      </c>
      <c r="I386" s="16" t="s">
        <v>31</v>
      </c>
      <c r="K386" s="16" t="s">
        <v>646</v>
      </c>
      <c r="L386" s="16" t="s">
        <v>818</v>
      </c>
      <c r="M386" s="16">
        <v>4313</v>
      </c>
      <c r="N386" s="16">
        <v>4.7169811320754715E-3</v>
      </c>
      <c r="O386" s="16">
        <v>3.3906382797892237E-2</v>
      </c>
      <c r="P386" s="46">
        <v>18.2</v>
      </c>
      <c r="Q386" s="16">
        <v>2.7199999999999998E-2</v>
      </c>
      <c r="S386" s="24">
        <f t="shared" ref="S386:S449" si="68">0.714*Q386</f>
        <v>1.9420799999999998E-2</v>
      </c>
      <c r="T386" s="24">
        <f t="shared" ref="T386:T449" si="69">S386</f>
        <v>1.9420799999999998E-2</v>
      </c>
      <c r="U386" s="24">
        <f t="shared" ref="U386:U449" si="70" xml:space="preserve"> (Q386-S386)*2</f>
        <v>1.55584E-2</v>
      </c>
      <c r="V386" s="24">
        <f t="shared" ref="V386:V402" si="71">SUM(T386:U386)</f>
        <v>3.4979200000000002E-2</v>
      </c>
      <c r="W386" s="77">
        <f t="shared" ref="W386:W402" si="72">V386/Q386</f>
        <v>1.2860000000000003</v>
      </c>
      <c r="X386" s="24">
        <f t="shared" ref="X386:X449" si="73">0.175*S386</f>
        <v>3.3986399999999996E-3</v>
      </c>
      <c r="Y386" s="16">
        <f t="shared" ref="Y386:Y449" si="74">SUM(T386:X386)</f>
        <v>1.3593570400000001</v>
      </c>
      <c r="Z386" s="18" t="s">
        <v>737</v>
      </c>
    </row>
    <row r="387" spans="1:26">
      <c r="A387" s="16">
        <v>482</v>
      </c>
      <c r="B387" s="16">
        <v>799</v>
      </c>
      <c r="C387" s="16" t="s">
        <v>1209</v>
      </c>
      <c r="D387" s="16" t="s">
        <v>952</v>
      </c>
      <c r="E387" s="16" t="s">
        <v>272</v>
      </c>
      <c r="F387" s="16" t="s">
        <v>954</v>
      </c>
      <c r="G387" s="17">
        <v>39.3674333332999</v>
      </c>
      <c r="H387" s="17">
        <v>134.44475</v>
      </c>
      <c r="I387" s="16" t="s">
        <v>31</v>
      </c>
      <c r="J387" s="16" t="s">
        <v>272</v>
      </c>
      <c r="K387" s="16" t="s">
        <v>476</v>
      </c>
      <c r="L387" s="16" t="s">
        <v>818</v>
      </c>
      <c r="M387" s="16">
        <v>2073</v>
      </c>
      <c r="N387" s="16">
        <v>1.2700000000000001E-2</v>
      </c>
      <c r="O387" s="16">
        <v>7.9291629251700677E-2</v>
      </c>
      <c r="P387" s="46">
        <v>18.2</v>
      </c>
      <c r="Q387" s="16">
        <v>2.5600000000000001E-2</v>
      </c>
      <c r="R387" s="16">
        <v>2.06E-2</v>
      </c>
      <c r="S387" s="24">
        <f t="shared" si="68"/>
        <v>1.82784E-2</v>
      </c>
      <c r="T387" s="24">
        <f t="shared" si="69"/>
        <v>1.82784E-2</v>
      </c>
      <c r="U387" s="24">
        <f t="shared" si="70"/>
        <v>1.4643200000000002E-2</v>
      </c>
      <c r="V387" s="24">
        <f t="shared" si="71"/>
        <v>3.2921600000000002E-2</v>
      </c>
      <c r="W387" s="77">
        <f t="shared" si="72"/>
        <v>1.286</v>
      </c>
      <c r="X387" s="24">
        <f t="shared" si="73"/>
        <v>3.1987199999999999E-3</v>
      </c>
      <c r="Y387" s="16">
        <f t="shared" si="74"/>
        <v>1.3550419200000001</v>
      </c>
      <c r="Z387" s="18" t="s">
        <v>477</v>
      </c>
    </row>
    <row r="388" spans="1:26">
      <c r="A388" s="16">
        <v>300</v>
      </c>
      <c r="B388" s="16" t="s">
        <v>1216</v>
      </c>
      <c r="C388" s="16" t="s">
        <v>1201</v>
      </c>
      <c r="D388" s="16" t="s">
        <v>1067</v>
      </c>
      <c r="F388" s="16" t="s">
        <v>832</v>
      </c>
      <c r="G388" s="17">
        <v>15.5</v>
      </c>
      <c r="H388" s="17">
        <v>81.400000000000006</v>
      </c>
      <c r="I388" s="16" t="s">
        <v>152</v>
      </c>
      <c r="J388" s="16" t="s">
        <v>157</v>
      </c>
      <c r="K388" s="16" t="s">
        <v>227</v>
      </c>
      <c r="L388" s="16" t="s">
        <v>834</v>
      </c>
      <c r="M388" s="16">
        <v>1100</v>
      </c>
      <c r="N388" s="16">
        <v>0.177666667</v>
      </c>
      <c r="O388" s="16">
        <v>2.0135555593333336</v>
      </c>
      <c r="P388" s="46">
        <v>18.5</v>
      </c>
      <c r="Q388" s="16">
        <v>7.7100000000000002E-2</v>
      </c>
      <c r="S388" s="24">
        <f t="shared" si="68"/>
        <v>5.5049399999999998E-2</v>
      </c>
      <c r="T388" s="24">
        <f t="shared" si="69"/>
        <v>5.5049399999999998E-2</v>
      </c>
      <c r="U388" s="24">
        <f t="shared" si="70"/>
        <v>4.4101200000000007E-2</v>
      </c>
      <c r="V388" s="24">
        <f t="shared" si="71"/>
        <v>9.9150600000000005E-2</v>
      </c>
      <c r="W388" s="77">
        <f t="shared" si="72"/>
        <v>1.286</v>
      </c>
      <c r="X388" s="24">
        <f t="shared" si="73"/>
        <v>9.6336449999999997E-3</v>
      </c>
      <c r="Y388" s="16">
        <f t="shared" si="74"/>
        <v>1.4939348450000001</v>
      </c>
      <c r="Z388" s="18" t="s">
        <v>253</v>
      </c>
    </row>
    <row r="389" spans="1:26">
      <c r="A389" s="16">
        <v>272</v>
      </c>
      <c r="B389" s="16" t="s">
        <v>1324</v>
      </c>
      <c r="C389" s="16" t="s">
        <v>1201</v>
      </c>
      <c r="D389" s="16" t="s">
        <v>1297</v>
      </c>
      <c r="F389" s="16" t="s">
        <v>832</v>
      </c>
      <c r="G389" s="17">
        <v>18.985033333299899</v>
      </c>
      <c r="H389" s="17">
        <v>85.686115000000001</v>
      </c>
      <c r="I389" s="16" t="s">
        <v>152</v>
      </c>
      <c r="J389" s="16" t="s">
        <v>156</v>
      </c>
      <c r="K389" s="16" t="s">
        <v>406</v>
      </c>
      <c r="L389" s="16" t="s">
        <v>834</v>
      </c>
      <c r="M389" s="16">
        <v>1480</v>
      </c>
      <c r="N389" s="16">
        <v>1.5625E-2</v>
      </c>
      <c r="O389" s="16">
        <v>0.12006621515477392</v>
      </c>
      <c r="P389" s="46">
        <v>18.5</v>
      </c>
      <c r="Q389" s="16">
        <v>3.0200000000000001E-2</v>
      </c>
      <c r="S389" s="24">
        <f t="shared" si="68"/>
        <v>2.15628E-2</v>
      </c>
      <c r="T389" s="24">
        <f t="shared" si="69"/>
        <v>2.15628E-2</v>
      </c>
      <c r="U389" s="24">
        <f t="shared" si="70"/>
        <v>1.7274400000000002E-2</v>
      </c>
      <c r="V389" s="24">
        <f t="shared" si="71"/>
        <v>3.8837200000000002E-2</v>
      </c>
      <c r="W389" s="77">
        <f t="shared" si="72"/>
        <v>1.286</v>
      </c>
      <c r="X389" s="24">
        <f t="shared" si="73"/>
        <v>3.7734899999999996E-3</v>
      </c>
      <c r="Y389" s="16">
        <f t="shared" si="74"/>
        <v>1.36744789</v>
      </c>
      <c r="Z389" s="18" t="s">
        <v>407</v>
      </c>
    </row>
    <row r="390" spans="1:26">
      <c r="A390" s="16">
        <v>402</v>
      </c>
      <c r="B390" s="16">
        <v>1012</v>
      </c>
      <c r="C390" s="16" t="s">
        <v>1250</v>
      </c>
      <c r="D390" s="16" t="s">
        <v>952</v>
      </c>
      <c r="E390" s="16" t="s">
        <v>1251</v>
      </c>
      <c r="F390" s="16" t="s">
        <v>954</v>
      </c>
      <c r="G390" s="17">
        <v>32.282833333299898</v>
      </c>
      <c r="H390" s="17">
        <v>-118.383733333</v>
      </c>
      <c r="I390" s="16" t="s">
        <v>31</v>
      </c>
      <c r="J390" s="16" t="s">
        <v>264</v>
      </c>
      <c r="K390" s="16" t="s">
        <v>438</v>
      </c>
      <c r="L390" s="16" t="s">
        <v>818</v>
      </c>
      <c r="M390" s="16">
        <v>1773</v>
      </c>
      <c r="N390" s="16">
        <v>6.5000000000000006E-3</v>
      </c>
      <c r="O390" s="16">
        <v>0.11659061607142863</v>
      </c>
      <c r="P390" s="46">
        <v>18.8</v>
      </c>
      <c r="Q390" s="16">
        <v>3.6799999999999999E-2</v>
      </c>
      <c r="R390" s="16">
        <v>2.46E-2</v>
      </c>
      <c r="S390" s="24">
        <f t="shared" si="68"/>
        <v>2.6275199999999999E-2</v>
      </c>
      <c r="T390" s="24">
        <f t="shared" si="69"/>
        <v>2.6275199999999999E-2</v>
      </c>
      <c r="U390" s="24">
        <f t="shared" si="70"/>
        <v>2.1049600000000002E-2</v>
      </c>
      <c r="V390" s="24">
        <f t="shared" si="71"/>
        <v>4.73248E-2</v>
      </c>
      <c r="W390" s="77">
        <f t="shared" si="72"/>
        <v>1.286</v>
      </c>
      <c r="X390" s="24">
        <f t="shared" si="73"/>
        <v>4.5981599999999996E-3</v>
      </c>
      <c r="Y390" s="16">
        <f t="shared" si="74"/>
        <v>1.3852477599999999</v>
      </c>
      <c r="Z390" s="18" t="s">
        <v>439</v>
      </c>
    </row>
    <row r="391" spans="1:26">
      <c r="A391" s="16">
        <v>516</v>
      </c>
      <c r="B391" s="16" t="s">
        <v>1354</v>
      </c>
      <c r="C391" s="16" t="s">
        <v>1163</v>
      </c>
      <c r="D391" s="16" t="s">
        <v>1164</v>
      </c>
      <c r="E391" s="16" t="s">
        <v>1165</v>
      </c>
      <c r="F391" s="16" t="s">
        <v>954</v>
      </c>
      <c r="G391" s="17">
        <v>33.2204633055999</v>
      </c>
      <c r="H391" s="17">
        <v>136.72218694399899</v>
      </c>
      <c r="I391" s="16" t="s">
        <v>31</v>
      </c>
      <c r="J391" s="16" t="s">
        <v>272</v>
      </c>
      <c r="K391" s="16" t="s">
        <v>446</v>
      </c>
      <c r="L391" s="16" t="s">
        <v>818</v>
      </c>
      <c r="M391" s="16">
        <v>2627</v>
      </c>
      <c r="N391" s="16">
        <v>3.2000000000000002E-3</v>
      </c>
      <c r="O391" s="16">
        <v>1.1436832088435373E-2</v>
      </c>
      <c r="P391" s="46">
        <v>18.8</v>
      </c>
      <c r="Q391" s="16">
        <v>1.8499999999999999E-2</v>
      </c>
      <c r="R391" s="16">
        <v>1.4999999999999999E-2</v>
      </c>
      <c r="S391" s="24">
        <f t="shared" si="68"/>
        <v>1.3208999999999999E-2</v>
      </c>
      <c r="T391" s="24">
        <f t="shared" si="69"/>
        <v>1.3208999999999999E-2</v>
      </c>
      <c r="U391" s="24">
        <f t="shared" si="70"/>
        <v>1.0582000000000001E-2</v>
      </c>
      <c r="V391" s="24">
        <f t="shared" si="71"/>
        <v>2.3791E-2</v>
      </c>
      <c r="W391" s="77">
        <f t="shared" si="72"/>
        <v>1.286</v>
      </c>
      <c r="X391" s="24">
        <f t="shared" si="73"/>
        <v>2.3115749999999997E-3</v>
      </c>
      <c r="Y391" s="16">
        <f t="shared" si="74"/>
        <v>1.3358935750000001</v>
      </c>
      <c r="Z391" s="18" t="s">
        <v>551</v>
      </c>
    </row>
    <row r="392" spans="1:26">
      <c r="A392" s="16">
        <v>330</v>
      </c>
      <c r="B392" s="16">
        <v>1176</v>
      </c>
      <c r="C392" s="16" t="s">
        <v>1038</v>
      </c>
      <c r="D392" s="16" t="s">
        <v>952</v>
      </c>
      <c r="E392" s="16" t="s">
        <v>1039</v>
      </c>
      <c r="F392" s="16" t="s">
        <v>954</v>
      </c>
      <c r="G392" s="17">
        <v>32.578299999999899</v>
      </c>
      <c r="H392" s="17">
        <v>134.66569999999899</v>
      </c>
      <c r="I392" s="16" t="s">
        <v>31</v>
      </c>
      <c r="J392" s="16" t="s">
        <v>340</v>
      </c>
      <c r="K392" s="16" t="s">
        <v>436</v>
      </c>
      <c r="L392" s="16" t="s">
        <v>818</v>
      </c>
      <c r="M392" s="16">
        <v>3021</v>
      </c>
      <c r="N392" s="16">
        <v>0.01</v>
      </c>
      <c r="O392" s="16">
        <v>4.9267041734860906E-2</v>
      </c>
      <c r="P392" s="46">
        <v>18.899999999999999</v>
      </c>
      <c r="Q392" s="16">
        <v>1.7299999999999999E-2</v>
      </c>
      <c r="R392" s="16">
        <v>1.9099999999999999E-2</v>
      </c>
      <c r="S392" s="24">
        <f t="shared" si="68"/>
        <v>1.2352199999999999E-2</v>
      </c>
      <c r="T392" s="24">
        <f t="shared" si="69"/>
        <v>1.2352199999999999E-2</v>
      </c>
      <c r="U392" s="24">
        <f t="shared" si="70"/>
        <v>9.8956000000000009E-3</v>
      </c>
      <c r="V392" s="24">
        <f t="shared" si="71"/>
        <v>2.2247799999999998E-2</v>
      </c>
      <c r="W392" s="77">
        <f t="shared" si="72"/>
        <v>1.286</v>
      </c>
      <c r="X392" s="24">
        <f t="shared" si="73"/>
        <v>2.1616349999999999E-3</v>
      </c>
      <c r="Y392" s="16">
        <f t="shared" si="74"/>
        <v>1.3326572350000001</v>
      </c>
      <c r="Z392" s="18" t="s">
        <v>605</v>
      </c>
    </row>
    <row r="393" spans="1:26">
      <c r="A393" s="16">
        <v>403</v>
      </c>
      <c r="B393" s="16">
        <v>1013</v>
      </c>
      <c r="C393" s="16" t="s">
        <v>1250</v>
      </c>
      <c r="D393" s="16" t="s">
        <v>952</v>
      </c>
      <c r="E393" s="16" t="s">
        <v>1251</v>
      </c>
      <c r="F393" s="16" t="s">
        <v>954</v>
      </c>
      <c r="G393" s="17">
        <v>32.800666666700003</v>
      </c>
      <c r="H393" s="17">
        <v>-118.89870000000001</v>
      </c>
      <c r="I393" s="16" t="s">
        <v>31</v>
      </c>
      <c r="J393" s="16" t="s">
        <v>264</v>
      </c>
      <c r="K393" s="16" t="s">
        <v>421</v>
      </c>
      <c r="L393" s="16" t="s">
        <v>818</v>
      </c>
      <c r="M393" s="16">
        <v>1564</v>
      </c>
      <c r="N393" s="16">
        <v>6.5000000000000006E-3</v>
      </c>
      <c r="O393" s="16">
        <v>0.18277320454545451</v>
      </c>
      <c r="P393" s="46">
        <v>19.100000000000001</v>
      </c>
      <c r="Q393" s="16">
        <v>2.24E-2</v>
      </c>
      <c r="R393" s="16">
        <v>1.0500000000000001E-2</v>
      </c>
      <c r="S393" s="24">
        <f t="shared" si="68"/>
        <v>1.59936E-2</v>
      </c>
      <c r="T393" s="24">
        <f t="shared" si="69"/>
        <v>1.59936E-2</v>
      </c>
      <c r="U393" s="24">
        <f t="shared" si="70"/>
        <v>1.2812799999999999E-2</v>
      </c>
      <c r="V393" s="24">
        <f t="shared" si="71"/>
        <v>2.8806399999999999E-2</v>
      </c>
      <c r="W393" s="77">
        <f t="shared" si="72"/>
        <v>1.286</v>
      </c>
      <c r="X393" s="24">
        <f t="shared" si="73"/>
        <v>2.7988799999999997E-3</v>
      </c>
      <c r="Y393" s="16">
        <f t="shared" si="74"/>
        <v>1.3464116800000001</v>
      </c>
      <c r="Z393" s="18" t="s">
        <v>422</v>
      </c>
    </row>
    <row r="394" spans="1:26">
      <c r="A394" s="16">
        <v>56</v>
      </c>
      <c r="B394" s="16" t="s">
        <v>1285</v>
      </c>
      <c r="D394" s="16" t="s">
        <v>1099</v>
      </c>
      <c r="F394" s="16" t="s">
        <v>832</v>
      </c>
      <c r="G394" s="17">
        <v>-10.368333333300001</v>
      </c>
      <c r="H394" s="17">
        <v>5.2258333333299998</v>
      </c>
      <c r="I394" s="16" t="s">
        <v>68</v>
      </c>
      <c r="J394" s="16" t="s">
        <v>182</v>
      </c>
      <c r="L394" s="16" t="s">
        <v>813</v>
      </c>
      <c r="M394" s="16">
        <v>5308</v>
      </c>
      <c r="N394" s="16">
        <v>2E-3</v>
      </c>
      <c r="P394" s="46">
        <v>19.3</v>
      </c>
      <c r="Q394" s="16">
        <v>4.6199999999999998E-2</v>
      </c>
      <c r="S394" s="24">
        <f t="shared" si="68"/>
        <v>3.2986799999999997E-2</v>
      </c>
      <c r="T394" s="24">
        <f t="shared" si="69"/>
        <v>3.2986799999999997E-2</v>
      </c>
      <c r="U394" s="24">
        <f t="shared" si="70"/>
        <v>2.6426400000000003E-2</v>
      </c>
      <c r="V394" s="24">
        <f t="shared" si="71"/>
        <v>5.9413199999999999E-2</v>
      </c>
      <c r="W394" s="77">
        <f t="shared" si="72"/>
        <v>1.286</v>
      </c>
      <c r="X394" s="24">
        <f t="shared" si="73"/>
        <v>5.7726899999999987E-3</v>
      </c>
      <c r="Y394" s="16">
        <f t="shared" si="74"/>
        <v>1.4105990900000001</v>
      </c>
      <c r="Z394" s="18" t="s">
        <v>622</v>
      </c>
    </row>
    <row r="395" spans="1:26">
      <c r="A395" s="16">
        <v>299</v>
      </c>
      <c r="B395" s="16" t="s">
        <v>1282</v>
      </c>
      <c r="C395" s="16" t="s">
        <v>1201</v>
      </c>
      <c r="D395" s="16" t="s">
        <v>1067</v>
      </c>
      <c r="F395" s="16" t="s">
        <v>832</v>
      </c>
      <c r="G395" s="17">
        <v>15.1</v>
      </c>
      <c r="H395" s="17">
        <v>82.1099999999999</v>
      </c>
      <c r="I395" s="16" t="s">
        <v>152</v>
      </c>
      <c r="J395" s="16" t="s">
        <v>157</v>
      </c>
      <c r="K395" s="16" t="s">
        <v>227</v>
      </c>
      <c r="L395" s="16" t="s">
        <v>834</v>
      </c>
      <c r="M395" s="16">
        <v>2000</v>
      </c>
      <c r="N395" s="16">
        <v>8.0637499999999987E-2</v>
      </c>
      <c r="O395" s="16">
        <v>1.1355191880841127</v>
      </c>
      <c r="P395" s="46">
        <v>19.5</v>
      </c>
      <c r="Q395" s="16">
        <v>4.6899999999999997E-2</v>
      </c>
      <c r="S395" s="24">
        <f t="shared" si="68"/>
        <v>3.3486599999999998E-2</v>
      </c>
      <c r="T395" s="24">
        <f t="shared" si="69"/>
        <v>3.3486599999999998E-2</v>
      </c>
      <c r="U395" s="24">
        <f t="shared" si="70"/>
        <v>2.6826799999999998E-2</v>
      </c>
      <c r="V395" s="24">
        <f t="shared" si="71"/>
        <v>6.0313399999999996E-2</v>
      </c>
      <c r="W395" s="77">
        <f t="shared" si="72"/>
        <v>1.286</v>
      </c>
      <c r="X395" s="24">
        <f t="shared" si="73"/>
        <v>5.8601549999999997E-3</v>
      </c>
      <c r="Y395" s="16">
        <f t="shared" si="74"/>
        <v>1.4124869549999999</v>
      </c>
      <c r="Z395" s="18" t="s">
        <v>253</v>
      </c>
    </row>
    <row r="396" spans="1:26">
      <c r="A396" s="16">
        <v>337</v>
      </c>
      <c r="B396" s="16">
        <v>1242</v>
      </c>
      <c r="C396" s="16" t="s">
        <v>1292</v>
      </c>
      <c r="D396" s="16" t="s">
        <v>952</v>
      </c>
      <c r="E396" s="16" t="s">
        <v>1293</v>
      </c>
      <c r="F396" s="16" t="s">
        <v>954</v>
      </c>
      <c r="G396" s="17">
        <v>7.8558333333299997</v>
      </c>
      <c r="H396" s="17">
        <v>-83.6069999999999</v>
      </c>
      <c r="I396" s="16" t="s">
        <v>107</v>
      </c>
      <c r="J396" s="16" t="s">
        <v>390</v>
      </c>
      <c r="K396" s="16" t="s">
        <v>391</v>
      </c>
      <c r="L396" s="16" t="s">
        <v>818</v>
      </c>
      <c r="M396" s="16">
        <v>1364</v>
      </c>
      <c r="N396" s="16">
        <v>9.0000000000000011E-3</v>
      </c>
      <c r="O396" s="16">
        <v>0.18227233928571432</v>
      </c>
      <c r="P396" s="46">
        <v>19.5</v>
      </c>
      <c r="Q396" s="16">
        <v>4.1000000000000002E-2</v>
      </c>
      <c r="R396" s="16">
        <v>5.0799999999999998E-2</v>
      </c>
      <c r="S396" s="24">
        <f t="shared" si="68"/>
        <v>2.9274000000000001E-2</v>
      </c>
      <c r="T396" s="24">
        <f t="shared" si="69"/>
        <v>2.9274000000000001E-2</v>
      </c>
      <c r="U396" s="24">
        <f t="shared" si="70"/>
        <v>2.3452000000000001E-2</v>
      </c>
      <c r="V396" s="24">
        <f t="shared" si="71"/>
        <v>5.2726000000000002E-2</v>
      </c>
      <c r="W396" s="77">
        <f t="shared" si="72"/>
        <v>1.286</v>
      </c>
      <c r="X396" s="24">
        <f t="shared" si="73"/>
        <v>5.1229500000000002E-3</v>
      </c>
      <c r="Y396" s="16">
        <f t="shared" si="74"/>
        <v>1.3965749500000002</v>
      </c>
      <c r="Z396" s="18" t="s">
        <v>392</v>
      </c>
    </row>
    <row r="397" spans="1:26">
      <c r="A397" s="16">
        <v>38</v>
      </c>
      <c r="B397" s="16" t="s">
        <v>1308</v>
      </c>
      <c r="C397" s="16" t="s">
        <v>1104</v>
      </c>
      <c r="D397" s="16" t="s">
        <v>1087</v>
      </c>
      <c r="F397" s="16" t="s">
        <v>832</v>
      </c>
      <c r="G397" s="17">
        <v>32.5</v>
      </c>
      <c r="H397" s="17">
        <v>-76.174499999999895</v>
      </c>
      <c r="I397" s="16" t="s">
        <v>27</v>
      </c>
      <c r="K397" s="16" t="s">
        <v>488</v>
      </c>
      <c r="L397" s="16" t="s">
        <v>834</v>
      </c>
      <c r="M397" s="16">
        <v>2194</v>
      </c>
      <c r="N397" s="16">
        <v>1.4E-2</v>
      </c>
      <c r="O397" s="16">
        <v>4.9807692307692317E-2</v>
      </c>
      <c r="P397" s="46">
        <v>19.600000000000001</v>
      </c>
      <c r="Q397" s="16">
        <v>3.44E-2</v>
      </c>
      <c r="S397" s="24">
        <f t="shared" si="68"/>
        <v>2.4561599999999999E-2</v>
      </c>
      <c r="T397" s="24">
        <f t="shared" si="69"/>
        <v>2.4561599999999999E-2</v>
      </c>
      <c r="U397" s="24">
        <f t="shared" si="70"/>
        <v>1.9676800000000001E-2</v>
      </c>
      <c r="V397" s="24">
        <f t="shared" si="71"/>
        <v>4.4238399999999997E-2</v>
      </c>
      <c r="W397" s="77">
        <f t="shared" si="72"/>
        <v>1.2859999999999998</v>
      </c>
      <c r="X397" s="24">
        <f t="shared" si="73"/>
        <v>4.2982799999999998E-3</v>
      </c>
      <c r="Y397" s="16">
        <f t="shared" si="74"/>
        <v>1.3787750799999998</v>
      </c>
      <c r="Z397" s="18" t="s">
        <v>489</v>
      </c>
    </row>
    <row r="398" spans="1:26">
      <c r="A398" s="16">
        <v>40</v>
      </c>
      <c r="B398" s="16" t="s">
        <v>1305</v>
      </c>
      <c r="C398" s="16" t="s">
        <v>1104</v>
      </c>
      <c r="D398" s="16" t="s">
        <v>1087</v>
      </c>
      <c r="F398" s="16" t="s">
        <v>832</v>
      </c>
      <c r="G398" s="17">
        <v>31.834666666699899</v>
      </c>
      <c r="H398" s="17">
        <v>-75.480833333299898</v>
      </c>
      <c r="I398" s="16" t="s">
        <v>27</v>
      </c>
      <c r="K398" s="16" t="s">
        <v>488</v>
      </c>
      <c r="L398" s="16" t="s">
        <v>834</v>
      </c>
      <c r="M398" s="16">
        <v>2764</v>
      </c>
      <c r="N398" s="16">
        <v>6.0000000000000001E-3</v>
      </c>
      <c r="O398" s="16">
        <v>2.1550000000000007E-2</v>
      </c>
      <c r="P398" s="46">
        <v>19.899999999999999</v>
      </c>
      <c r="Q398" s="16">
        <v>3.7100000000000001E-2</v>
      </c>
      <c r="S398" s="24">
        <f t="shared" si="68"/>
        <v>2.64894E-2</v>
      </c>
      <c r="T398" s="24">
        <f t="shared" si="69"/>
        <v>2.64894E-2</v>
      </c>
      <c r="U398" s="24">
        <f t="shared" si="70"/>
        <v>2.1221200000000003E-2</v>
      </c>
      <c r="V398" s="24">
        <f t="shared" si="71"/>
        <v>4.7710600000000006E-2</v>
      </c>
      <c r="W398" s="77">
        <f t="shared" si="72"/>
        <v>1.286</v>
      </c>
      <c r="X398" s="24">
        <f t="shared" si="73"/>
        <v>4.6356449999999999E-3</v>
      </c>
      <c r="Y398" s="16">
        <f t="shared" si="74"/>
        <v>1.3860568450000001</v>
      </c>
      <c r="Z398" s="18" t="s">
        <v>489</v>
      </c>
    </row>
    <row r="399" spans="1:26">
      <c r="A399" s="16">
        <v>541</v>
      </c>
      <c r="B399" s="16">
        <v>1072</v>
      </c>
      <c r="C399" s="16" t="s">
        <v>1222</v>
      </c>
      <c r="D399" s="16" t="s">
        <v>952</v>
      </c>
      <c r="E399" s="16" t="s">
        <v>1223</v>
      </c>
      <c r="F399" s="16" t="s">
        <v>954</v>
      </c>
      <c r="G399" s="17">
        <v>39.3656166666999</v>
      </c>
      <c r="H399" s="17">
        <v>-72.694583333300002</v>
      </c>
      <c r="I399" s="16" t="s">
        <v>27</v>
      </c>
      <c r="K399" s="16" t="s">
        <v>101</v>
      </c>
      <c r="L399" s="16" t="s">
        <v>818</v>
      </c>
      <c r="M399" s="16">
        <v>98</v>
      </c>
      <c r="N399" s="16">
        <v>4.5454545454545452E-3</v>
      </c>
      <c r="O399" s="16">
        <v>2.4566193181818182E-2</v>
      </c>
      <c r="P399" s="46">
        <v>19.899999999999999</v>
      </c>
      <c r="Q399" s="16">
        <v>8.8900000000000003E-3</v>
      </c>
      <c r="S399" s="24">
        <f t="shared" si="68"/>
        <v>6.3474600000000001E-3</v>
      </c>
      <c r="T399" s="24">
        <f t="shared" si="69"/>
        <v>6.3474600000000001E-3</v>
      </c>
      <c r="U399" s="24">
        <f t="shared" si="70"/>
        <v>5.0850800000000005E-3</v>
      </c>
      <c r="V399" s="24">
        <f t="shared" si="71"/>
        <v>1.1432540000000001E-2</v>
      </c>
      <c r="W399" s="77">
        <f t="shared" si="72"/>
        <v>1.286</v>
      </c>
      <c r="X399" s="24">
        <f t="shared" si="73"/>
        <v>1.1108055E-3</v>
      </c>
      <c r="Y399" s="16">
        <f t="shared" si="74"/>
        <v>1.3099758855000001</v>
      </c>
      <c r="Z399" s="18" t="s">
        <v>103</v>
      </c>
    </row>
    <row r="400" spans="1:26">
      <c r="A400" s="16">
        <v>434</v>
      </c>
      <c r="B400" s="16">
        <v>1082</v>
      </c>
      <c r="C400" s="16" t="s">
        <v>1226</v>
      </c>
      <c r="D400" s="16" t="s">
        <v>952</v>
      </c>
      <c r="E400" s="16" t="s">
        <v>1227</v>
      </c>
      <c r="F400" s="16" t="s">
        <v>954</v>
      </c>
      <c r="G400" s="17">
        <v>-21.093955000000001</v>
      </c>
      <c r="H400" s="17">
        <v>11.8206016667</v>
      </c>
      <c r="I400" s="16" t="s">
        <v>68</v>
      </c>
      <c r="J400" s="16" t="s">
        <v>69</v>
      </c>
      <c r="K400" s="16" t="s">
        <v>248</v>
      </c>
      <c r="L400" s="16" t="s">
        <v>818</v>
      </c>
      <c r="M400" s="16">
        <v>1279</v>
      </c>
      <c r="N400" s="16">
        <v>0.01</v>
      </c>
      <c r="O400" s="16">
        <v>0.20171111111111106</v>
      </c>
      <c r="P400" s="46">
        <v>20.399999999999999</v>
      </c>
      <c r="Q400" s="16">
        <v>4.9200000000000001E-2</v>
      </c>
      <c r="R400" s="16">
        <v>5.3100000000000001E-2</v>
      </c>
      <c r="S400" s="24">
        <f t="shared" si="68"/>
        <v>3.5128800000000002E-2</v>
      </c>
      <c r="T400" s="24">
        <f t="shared" si="69"/>
        <v>3.5128800000000002E-2</v>
      </c>
      <c r="U400" s="24">
        <f t="shared" si="70"/>
        <v>2.8142399999999998E-2</v>
      </c>
      <c r="V400" s="24">
        <f t="shared" si="71"/>
        <v>6.32712E-2</v>
      </c>
      <c r="W400" s="77">
        <f t="shared" si="72"/>
        <v>1.286</v>
      </c>
      <c r="X400" s="24">
        <f t="shared" si="73"/>
        <v>6.1475399999999999E-3</v>
      </c>
      <c r="Y400" s="16">
        <f t="shared" si="74"/>
        <v>1.4186899399999999</v>
      </c>
      <c r="Z400" s="18" t="s">
        <v>365</v>
      </c>
    </row>
    <row r="401" spans="1:26">
      <c r="A401" s="16">
        <v>452</v>
      </c>
      <c r="B401" s="16">
        <v>1127</v>
      </c>
      <c r="C401" s="16" t="s">
        <v>1338</v>
      </c>
      <c r="D401" s="16" t="s">
        <v>952</v>
      </c>
      <c r="E401" s="16" t="s">
        <v>1339</v>
      </c>
      <c r="F401" s="16" t="s">
        <v>954</v>
      </c>
      <c r="G401" s="17">
        <v>-33.357500000000002</v>
      </c>
      <c r="H401" s="17">
        <v>128.481283332999</v>
      </c>
      <c r="I401" s="16" t="s">
        <v>107</v>
      </c>
      <c r="J401" s="16" t="s">
        <v>195</v>
      </c>
      <c r="L401" s="16" t="s">
        <v>818</v>
      </c>
      <c r="M401" s="16">
        <v>479</v>
      </c>
      <c r="N401" s="16">
        <v>3.15E-2</v>
      </c>
      <c r="O401" s="16">
        <v>0.14040489257812502</v>
      </c>
      <c r="P401" s="46">
        <v>21.6</v>
      </c>
      <c r="Q401" s="16">
        <v>2.4799999999999999E-2</v>
      </c>
      <c r="R401" s="16">
        <v>1.89E-2</v>
      </c>
      <c r="S401" s="24">
        <f t="shared" si="68"/>
        <v>1.7707199999999999E-2</v>
      </c>
      <c r="T401" s="24">
        <f t="shared" si="69"/>
        <v>1.7707199999999999E-2</v>
      </c>
      <c r="U401" s="24">
        <f t="shared" si="70"/>
        <v>1.41856E-2</v>
      </c>
      <c r="V401" s="24">
        <f t="shared" si="71"/>
        <v>3.1892799999999999E-2</v>
      </c>
      <c r="W401" s="77">
        <f t="shared" si="72"/>
        <v>1.286</v>
      </c>
      <c r="X401" s="24">
        <f t="shared" si="73"/>
        <v>3.0987599999999999E-3</v>
      </c>
      <c r="Y401" s="16">
        <f t="shared" si="74"/>
        <v>1.3528843600000002</v>
      </c>
      <c r="Z401" s="18" t="s">
        <v>196</v>
      </c>
    </row>
    <row r="402" spans="1:26">
      <c r="A402" s="16">
        <v>429</v>
      </c>
      <c r="B402" s="16">
        <v>1077</v>
      </c>
      <c r="C402" s="16" t="s">
        <v>1226</v>
      </c>
      <c r="D402" s="16" t="s">
        <v>952</v>
      </c>
      <c r="E402" s="16" t="s">
        <v>1227</v>
      </c>
      <c r="F402" s="16" t="s">
        <v>954</v>
      </c>
      <c r="G402" s="17">
        <v>-5.1799483333299996</v>
      </c>
      <c r="H402" s="17">
        <v>10.4366</v>
      </c>
      <c r="I402" s="16" t="s">
        <v>68</v>
      </c>
      <c r="J402" s="16" t="s">
        <v>402</v>
      </c>
      <c r="L402" s="16" t="s">
        <v>818</v>
      </c>
      <c r="M402" s="16">
        <v>2380</v>
      </c>
      <c r="N402" s="16">
        <v>1.5511111111111111E-2</v>
      </c>
      <c r="O402" s="16">
        <v>0.10587496666666661</v>
      </c>
      <c r="P402" s="46">
        <v>21.7</v>
      </c>
      <c r="Q402" s="16">
        <v>5.28E-2</v>
      </c>
      <c r="R402" s="16">
        <v>1.66E-2</v>
      </c>
      <c r="S402" s="24">
        <f t="shared" si="68"/>
        <v>3.7699199999999995E-2</v>
      </c>
      <c r="T402" s="24">
        <f t="shared" si="69"/>
        <v>3.7699199999999995E-2</v>
      </c>
      <c r="U402" s="24">
        <f t="shared" si="70"/>
        <v>3.0201600000000009E-2</v>
      </c>
      <c r="V402" s="24">
        <f t="shared" si="71"/>
        <v>6.7900800000000011E-2</v>
      </c>
      <c r="W402" s="77">
        <f t="shared" si="72"/>
        <v>1.2860000000000003</v>
      </c>
      <c r="X402" s="24">
        <f t="shared" si="73"/>
        <v>6.5973599999999992E-3</v>
      </c>
      <c r="Y402" s="16">
        <f t="shared" si="74"/>
        <v>1.4283989600000002</v>
      </c>
      <c r="Z402" s="18" t="s">
        <v>517</v>
      </c>
    </row>
    <row r="403" spans="1:26">
      <c r="A403" s="16">
        <v>368</v>
      </c>
      <c r="B403" s="16">
        <v>910</v>
      </c>
      <c r="C403" s="16" t="s">
        <v>1401</v>
      </c>
      <c r="D403" s="16" t="s">
        <v>952</v>
      </c>
      <c r="E403" s="16" t="s">
        <v>1402</v>
      </c>
      <c r="F403" s="16" t="s">
        <v>954</v>
      </c>
      <c r="G403" s="17">
        <v>80.264700000000005</v>
      </c>
      <c r="H403" s="17">
        <v>6.59008333333</v>
      </c>
      <c r="I403" s="16" t="s">
        <v>207</v>
      </c>
      <c r="J403" s="16" t="s">
        <v>214</v>
      </c>
      <c r="K403" s="16" t="s">
        <v>215</v>
      </c>
      <c r="L403" s="16" t="s">
        <v>818</v>
      </c>
      <c r="M403" s="16">
        <v>556</v>
      </c>
      <c r="N403" s="16">
        <v>3.5999999999999999E-3</v>
      </c>
      <c r="O403" s="16">
        <v>3.1988024137931018E-2</v>
      </c>
      <c r="P403" s="46">
        <v>21.7</v>
      </c>
      <c r="R403" s="16">
        <v>1.9599999999999999E-2</v>
      </c>
      <c r="S403" s="24">
        <f t="shared" si="68"/>
        <v>0</v>
      </c>
      <c r="T403" s="24">
        <f t="shared" si="69"/>
        <v>0</v>
      </c>
      <c r="U403" s="24">
        <f t="shared" si="70"/>
        <v>0</v>
      </c>
      <c r="X403" s="24">
        <f t="shared" si="73"/>
        <v>0</v>
      </c>
      <c r="Y403" s="16">
        <f t="shared" si="74"/>
        <v>0</v>
      </c>
      <c r="Z403" s="18" t="s">
        <v>216</v>
      </c>
    </row>
    <row r="404" spans="1:26">
      <c r="A404" s="16">
        <v>396</v>
      </c>
      <c r="B404" s="16">
        <v>995</v>
      </c>
      <c r="C404" s="16" t="s">
        <v>1214</v>
      </c>
      <c r="D404" s="16" t="s">
        <v>952</v>
      </c>
      <c r="E404" s="16" t="s">
        <v>1215</v>
      </c>
      <c r="F404" s="16" t="s">
        <v>954</v>
      </c>
      <c r="G404" s="17">
        <v>31.8035</v>
      </c>
      <c r="H404" s="17">
        <v>-75.522383333299899</v>
      </c>
      <c r="I404" s="16" t="s">
        <v>27</v>
      </c>
      <c r="J404" s="16" t="s">
        <v>254</v>
      </c>
      <c r="K404" s="16" t="s">
        <v>494</v>
      </c>
      <c r="L404" s="16" t="s">
        <v>818</v>
      </c>
      <c r="M404" s="16">
        <v>2779</v>
      </c>
      <c r="N404" s="16">
        <v>1.0500000000000001E-2</v>
      </c>
      <c r="O404" s="16">
        <v>2.3573958333333339E-2</v>
      </c>
      <c r="P404" s="46">
        <v>21.8</v>
      </c>
      <c r="Q404" s="16">
        <v>2.2599999999999999E-2</v>
      </c>
      <c r="R404" s="16">
        <v>1.44E-2</v>
      </c>
      <c r="S404" s="24">
        <f t="shared" si="68"/>
        <v>1.6136399999999999E-2</v>
      </c>
      <c r="T404" s="24">
        <f t="shared" si="69"/>
        <v>1.6136399999999999E-2</v>
      </c>
      <c r="U404" s="24">
        <f t="shared" si="70"/>
        <v>1.29272E-2</v>
      </c>
      <c r="V404" s="24">
        <f t="shared" ref="V404:V409" si="75">SUM(T404:U404)</f>
        <v>2.9063599999999998E-2</v>
      </c>
      <c r="W404" s="77">
        <f t="shared" ref="W404:W409" si="76">V404/Q404</f>
        <v>1.286</v>
      </c>
      <c r="X404" s="24">
        <f t="shared" si="73"/>
        <v>2.8238699999999996E-3</v>
      </c>
      <c r="Y404" s="16">
        <f t="shared" si="74"/>
        <v>1.34695107</v>
      </c>
      <c r="Z404" s="18" t="s">
        <v>572</v>
      </c>
    </row>
    <row r="405" spans="1:26">
      <c r="A405" s="16">
        <v>398</v>
      </c>
      <c r="B405" s="16">
        <v>997</v>
      </c>
      <c r="C405" s="16" t="s">
        <v>1214</v>
      </c>
      <c r="D405" s="16" t="s">
        <v>952</v>
      </c>
      <c r="E405" s="16" t="s">
        <v>1215</v>
      </c>
      <c r="F405" s="16" t="s">
        <v>954</v>
      </c>
      <c r="G405" s="17">
        <v>31.8431333332999</v>
      </c>
      <c r="H405" s="17">
        <v>-75.468633333300005</v>
      </c>
      <c r="I405" s="16" t="s">
        <v>27</v>
      </c>
      <c r="J405" s="16" t="s">
        <v>254</v>
      </c>
      <c r="K405" s="16" t="s">
        <v>494</v>
      </c>
      <c r="L405" s="16" t="s">
        <v>818</v>
      </c>
      <c r="M405" s="16">
        <v>2770</v>
      </c>
      <c r="N405" s="16">
        <v>4.0000000000000001E-3</v>
      </c>
      <c r="O405" s="16">
        <v>1.9022619047619052E-2</v>
      </c>
      <c r="P405" s="46">
        <v>22</v>
      </c>
      <c r="Q405" s="16">
        <v>2.5399999999999999E-2</v>
      </c>
      <c r="R405" s="16">
        <v>1.41E-2</v>
      </c>
      <c r="S405" s="24">
        <f t="shared" si="68"/>
        <v>1.8135599999999998E-2</v>
      </c>
      <c r="T405" s="24">
        <f t="shared" si="69"/>
        <v>1.8135599999999998E-2</v>
      </c>
      <c r="U405" s="24">
        <f t="shared" si="70"/>
        <v>1.4528800000000001E-2</v>
      </c>
      <c r="V405" s="24">
        <f t="shared" si="75"/>
        <v>3.2664399999999996E-2</v>
      </c>
      <c r="W405" s="77">
        <f t="shared" si="76"/>
        <v>1.2859999999999998</v>
      </c>
      <c r="X405" s="24">
        <f t="shared" si="73"/>
        <v>3.1737299999999996E-3</v>
      </c>
      <c r="Y405" s="16">
        <f t="shared" si="74"/>
        <v>1.35450253</v>
      </c>
      <c r="Z405" s="18" t="s">
        <v>568</v>
      </c>
    </row>
    <row r="406" spans="1:26">
      <c r="A406" s="16">
        <v>428</v>
      </c>
      <c r="B406" s="16">
        <v>1076</v>
      </c>
      <c r="C406" s="16" t="s">
        <v>1226</v>
      </c>
      <c r="D406" s="16" t="s">
        <v>952</v>
      </c>
      <c r="E406" s="16" t="s">
        <v>1227</v>
      </c>
      <c r="F406" s="16" t="s">
        <v>954</v>
      </c>
      <c r="G406" s="17">
        <v>-5.0688599999999999</v>
      </c>
      <c r="H406" s="17">
        <v>11.1015283332999</v>
      </c>
      <c r="I406" s="16" t="s">
        <v>68</v>
      </c>
      <c r="J406" s="16" t="s">
        <v>402</v>
      </c>
      <c r="L406" s="16" t="s">
        <v>818</v>
      </c>
      <c r="M406" s="16">
        <v>1404</v>
      </c>
      <c r="N406" s="16">
        <v>1.9400000000000001E-2</v>
      </c>
      <c r="O406" s="16">
        <v>0.17913511742424237</v>
      </c>
      <c r="P406" s="46">
        <v>22</v>
      </c>
      <c r="Q406" s="16">
        <v>2.5399999999999999E-2</v>
      </c>
      <c r="R406" s="16">
        <v>1.5699999999999999E-2</v>
      </c>
      <c r="S406" s="24">
        <f t="shared" si="68"/>
        <v>1.8135599999999998E-2</v>
      </c>
      <c r="T406" s="24">
        <f t="shared" si="69"/>
        <v>1.8135599999999998E-2</v>
      </c>
      <c r="U406" s="24">
        <f t="shared" si="70"/>
        <v>1.4528800000000001E-2</v>
      </c>
      <c r="V406" s="24">
        <f t="shared" si="75"/>
        <v>3.2664399999999996E-2</v>
      </c>
      <c r="W406" s="77">
        <f t="shared" si="76"/>
        <v>1.2859999999999998</v>
      </c>
      <c r="X406" s="24">
        <f t="shared" si="73"/>
        <v>3.1737299999999996E-3</v>
      </c>
      <c r="Y406" s="16">
        <f t="shared" si="74"/>
        <v>1.35450253</v>
      </c>
      <c r="Z406" s="18" t="s">
        <v>403</v>
      </c>
    </row>
    <row r="407" spans="1:26">
      <c r="A407" s="16">
        <v>395</v>
      </c>
      <c r="B407" s="16">
        <v>994</v>
      </c>
      <c r="C407" s="16" t="s">
        <v>1214</v>
      </c>
      <c r="D407" s="16" t="s">
        <v>952</v>
      </c>
      <c r="E407" s="16" t="s">
        <v>1215</v>
      </c>
      <c r="F407" s="16" t="s">
        <v>954</v>
      </c>
      <c r="G407" s="17">
        <v>31.78565</v>
      </c>
      <c r="H407" s="17">
        <v>-75.545883333299898</v>
      </c>
      <c r="I407" s="16" t="s">
        <v>27</v>
      </c>
      <c r="J407" s="16" t="s">
        <v>254</v>
      </c>
      <c r="K407" s="16" t="s">
        <v>494</v>
      </c>
      <c r="L407" s="16" t="s">
        <v>818</v>
      </c>
      <c r="M407" s="16">
        <v>2799</v>
      </c>
      <c r="N407" s="16">
        <v>8.0000000000000002E-3</v>
      </c>
      <c r="O407" s="16">
        <v>2.1217083333333338E-2</v>
      </c>
      <c r="P407" s="46">
        <v>22</v>
      </c>
      <c r="Q407" s="16">
        <v>2.06E-2</v>
      </c>
      <c r="S407" s="24">
        <f t="shared" si="68"/>
        <v>1.47084E-2</v>
      </c>
      <c r="T407" s="24">
        <f t="shared" si="69"/>
        <v>1.47084E-2</v>
      </c>
      <c r="U407" s="24">
        <f t="shared" si="70"/>
        <v>1.1783200000000001E-2</v>
      </c>
      <c r="V407" s="24">
        <f t="shared" si="75"/>
        <v>2.6491600000000001E-2</v>
      </c>
      <c r="W407" s="77">
        <f t="shared" si="76"/>
        <v>1.286</v>
      </c>
      <c r="X407" s="24">
        <f t="shared" si="73"/>
        <v>2.5739699999999996E-3</v>
      </c>
      <c r="Y407" s="16">
        <f t="shared" si="74"/>
        <v>1.34155717</v>
      </c>
      <c r="Z407" s="18" t="s">
        <v>576</v>
      </c>
    </row>
    <row r="408" spans="1:26">
      <c r="A408" s="16">
        <v>356</v>
      </c>
      <c r="B408" s="16" t="s">
        <v>1359</v>
      </c>
      <c r="C408" s="16" t="s">
        <v>1301</v>
      </c>
      <c r="D408" s="16" t="s">
        <v>1302</v>
      </c>
      <c r="E408" s="16" t="s">
        <v>1303</v>
      </c>
      <c r="F408" s="16" t="s">
        <v>954</v>
      </c>
      <c r="G408" s="17">
        <v>27.3013499999999</v>
      </c>
      <c r="H408" s="17">
        <v>-94.387550000000005</v>
      </c>
      <c r="I408" s="16" t="s">
        <v>27</v>
      </c>
      <c r="J408" s="16" t="s">
        <v>268</v>
      </c>
      <c r="K408" s="16" t="s">
        <v>408</v>
      </c>
      <c r="L408" s="16" t="s">
        <v>818</v>
      </c>
      <c r="M408" s="16">
        <v>1470</v>
      </c>
      <c r="N408" s="16">
        <v>9.2999999999999999E-2</v>
      </c>
      <c r="O408" s="16">
        <v>0.68457843191964296</v>
      </c>
      <c r="P408" s="46">
        <v>22</v>
      </c>
      <c r="Q408" s="16">
        <v>1.32E-2</v>
      </c>
      <c r="S408" s="24">
        <f t="shared" si="68"/>
        <v>9.4247999999999988E-3</v>
      </c>
      <c r="T408" s="24">
        <f t="shared" si="69"/>
        <v>9.4247999999999988E-3</v>
      </c>
      <c r="U408" s="24">
        <f t="shared" si="70"/>
        <v>7.5504000000000022E-3</v>
      </c>
      <c r="V408" s="24">
        <f t="shared" si="75"/>
        <v>1.6975200000000003E-2</v>
      </c>
      <c r="W408" s="77">
        <f t="shared" si="76"/>
        <v>1.2860000000000003</v>
      </c>
      <c r="X408" s="24">
        <f t="shared" si="73"/>
        <v>1.6493399999999998E-3</v>
      </c>
      <c r="Y408" s="16">
        <f t="shared" si="74"/>
        <v>1.3215997400000001</v>
      </c>
      <c r="Z408" s="18" t="s">
        <v>412</v>
      </c>
    </row>
    <row r="409" spans="1:26">
      <c r="A409" s="16">
        <v>483</v>
      </c>
      <c r="B409" s="16">
        <v>819</v>
      </c>
      <c r="C409" s="16" t="s">
        <v>1346</v>
      </c>
      <c r="D409" s="16" t="s">
        <v>952</v>
      </c>
      <c r="E409" s="16" t="s">
        <v>1347</v>
      </c>
      <c r="F409" s="16" t="s">
        <v>954</v>
      </c>
      <c r="G409" s="17">
        <v>-16.6239833333</v>
      </c>
      <c r="H409" s="17">
        <v>146.32476666700001</v>
      </c>
      <c r="I409" s="16" t="s">
        <v>107</v>
      </c>
      <c r="J409" s="16" t="s">
        <v>127</v>
      </c>
      <c r="L409" s="16" t="s">
        <v>818</v>
      </c>
      <c r="M409" s="16">
        <v>565</v>
      </c>
      <c r="N409" s="16">
        <v>6.9000000000000008E-3</v>
      </c>
      <c r="O409" s="16">
        <v>2.7470625000000002E-2</v>
      </c>
      <c r="P409" s="46">
        <v>22.5</v>
      </c>
      <c r="Q409" s="16">
        <v>1.9300000000000001E-2</v>
      </c>
      <c r="R409" s="16">
        <v>2.7E-2</v>
      </c>
      <c r="S409" s="24">
        <f t="shared" si="68"/>
        <v>1.3780199999999999E-2</v>
      </c>
      <c r="T409" s="24">
        <f t="shared" si="69"/>
        <v>1.3780199999999999E-2</v>
      </c>
      <c r="U409" s="24">
        <f t="shared" si="70"/>
        <v>1.1039600000000004E-2</v>
      </c>
      <c r="V409" s="24">
        <f t="shared" si="75"/>
        <v>2.4819800000000003E-2</v>
      </c>
      <c r="W409" s="77">
        <f t="shared" si="76"/>
        <v>1.286</v>
      </c>
      <c r="X409" s="24">
        <f t="shared" si="73"/>
        <v>2.4115349999999998E-3</v>
      </c>
      <c r="Y409" s="16">
        <f t="shared" si="74"/>
        <v>1.3380511349999999</v>
      </c>
      <c r="Z409" s="18" t="s">
        <v>219</v>
      </c>
    </row>
    <row r="410" spans="1:26">
      <c r="A410" s="16">
        <v>367</v>
      </c>
      <c r="B410" s="16">
        <v>909</v>
      </c>
      <c r="C410" s="16" t="s">
        <v>1401</v>
      </c>
      <c r="D410" s="16" t="s">
        <v>952</v>
      </c>
      <c r="E410" s="16" t="s">
        <v>1402</v>
      </c>
      <c r="F410" s="16" t="s">
        <v>954</v>
      </c>
      <c r="G410" s="17">
        <v>78.584416666699894</v>
      </c>
      <c r="H410" s="17">
        <v>3.0729666666700002</v>
      </c>
      <c r="I410" s="16" t="s">
        <v>207</v>
      </c>
      <c r="J410" s="16" t="s">
        <v>214</v>
      </c>
      <c r="K410" s="16" t="s">
        <v>215</v>
      </c>
      <c r="L410" s="16" t="s">
        <v>818</v>
      </c>
      <c r="M410" s="16">
        <v>2519</v>
      </c>
      <c r="N410" s="16">
        <v>7.8900000000000012E-3</v>
      </c>
      <c r="O410" s="16">
        <v>4.300344217436973E-2</v>
      </c>
      <c r="P410" s="46">
        <v>22.6</v>
      </c>
      <c r="R410" s="16">
        <v>1.89E-2</v>
      </c>
      <c r="S410" s="24">
        <f t="shared" si="68"/>
        <v>0</v>
      </c>
      <c r="T410" s="24">
        <f t="shared" si="69"/>
        <v>0</v>
      </c>
      <c r="U410" s="24">
        <f t="shared" si="70"/>
        <v>0</v>
      </c>
      <c r="X410" s="24">
        <f t="shared" si="73"/>
        <v>0</v>
      </c>
      <c r="Y410" s="16">
        <f t="shared" si="74"/>
        <v>0</v>
      </c>
      <c r="Z410" s="18" t="s">
        <v>533</v>
      </c>
    </row>
    <row r="411" spans="1:26">
      <c r="A411" s="16">
        <v>413</v>
      </c>
      <c r="B411" s="16">
        <v>1040</v>
      </c>
      <c r="C411" s="16" t="s">
        <v>1331</v>
      </c>
      <c r="D411" s="16" t="s">
        <v>952</v>
      </c>
      <c r="E411" s="16" t="s">
        <v>1332</v>
      </c>
      <c r="F411" s="16" t="s">
        <v>954</v>
      </c>
      <c r="G411" s="17">
        <v>9.6617833333299998</v>
      </c>
      <c r="H411" s="17">
        <v>-86.179100000000005</v>
      </c>
      <c r="I411" s="16" t="s">
        <v>31</v>
      </c>
      <c r="K411" s="16" t="s">
        <v>646</v>
      </c>
      <c r="L411" s="16" t="s">
        <v>818</v>
      </c>
      <c r="M411" s="16">
        <v>4178</v>
      </c>
      <c r="N411" s="16">
        <v>8.8679245283018876E-3</v>
      </c>
      <c r="O411" s="16">
        <v>7.8563406708595379E-2</v>
      </c>
      <c r="P411" s="46">
        <v>22.8</v>
      </c>
      <c r="Q411" s="16">
        <v>9.7900000000000001E-3</v>
      </c>
      <c r="S411" s="24">
        <f t="shared" si="68"/>
        <v>6.9900599999999993E-3</v>
      </c>
      <c r="T411" s="24">
        <f t="shared" si="69"/>
        <v>6.9900599999999993E-3</v>
      </c>
      <c r="U411" s="24">
        <f t="shared" si="70"/>
        <v>5.5998800000000015E-3</v>
      </c>
      <c r="V411" s="24">
        <f>SUM(T411:U411)</f>
        <v>1.2589940000000001E-2</v>
      </c>
      <c r="W411" s="77">
        <f>V411/Q411</f>
        <v>1.286</v>
      </c>
      <c r="X411" s="24">
        <f t="shared" si="73"/>
        <v>1.2232604999999998E-3</v>
      </c>
      <c r="Y411" s="16">
        <f t="shared" si="74"/>
        <v>1.3124031405000001</v>
      </c>
      <c r="Z411" s="18" t="s">
        <v>735</v>
      </c>
    </row>
    <row r="412" spans="1:26">
      <c r="A412" s="16">
        <v>536</v>
      </c>
      <c r="B412" s="16">
        <v>1232</v>
      </c>
      <c r="C412" s="16" t="s">
        <v>1292</v>
      </c>
      <c r="D412" s="16" t="s">
        <v>952</v>
      </c>
      <c r="E412" s="16" t="s">
        <v>1293</v>
      </c>
      <c r="F412" s="16" t="s">
        <v>954</v>
      </c>
      <c r="G412" s="17">
        <v>-39.890833333300002</v>
      </c>
      <c r="H412" s="17">
        <v>-75.901333333300002</v>
      </c>
      <c r="I412" s="16" t="s">
        <v>107</v>
      </c>
      <c r="J412" s="16" t="s">
        <v>197</v>
      </c>
      <c r="L412" s="16" t="s">
        <v>818</v>
      </c>
      <c r="M412" s="16">
        <v>4072</v>
      </c>
      <c r="N412" s="16">
        <v>4.7500000000000001E-2</v>
      </c>
      <c r="O412" s="16">
        <v>0.11680794270833333</v>
      </c>
      <c r="P412" s="46">
        <v>23</v>
      </c>
      <c r="R412" s="16">
        <v>1.6199999999999999E-3</v>
      </c>
      <c r="S412" s="24">
        <f t="shared" si="68"/>
        <v>0</v>
      </c>
      <c r="T412" s="24">
        <f t="shared" si="69"/>
        <v>0</v>
      </c>
      <c r="U412" s="24">
        <f t="shared" si="70"/>
        <v>0</v>
      </c>
      <c r="X412" s="24">
        <f t="shared" si="73"/>
        <v>0</v>
      </c>
      <c r="Y412" s="16">
        <f t="shared" si="74"/>
        <v>0</v>
      </c>
      <c r="Z412" s="18" t="s">
        <v>731</v>
      </c>
    </row>
    <row r="413" spans="1:26">
      <c r="A413" s="16">
        <v>247</v>
      </c>
      <c r="B413" s="16" t="s">
        <v>1314</v>
      </c>
      <c r="D413" s="16" t="s">
        <v>952</v>
      </c>
      <c r="E413" s="16" t="s">
        <v>1237</v>
      </c>
      <c r="G413" s="17">
        <v>16.059294999999899</v>
      </c>
      <c r="H413" s="17">
        <v>82.093696666699898</v>
      </c>
      <c r="I413" s="16" t="s">
        <v>152</v>
      </c>
      <c r="J413" s="16" t="s">
        <v>156</v>
      </c>
      <c r="K413" s="16" t="s">
        <v>275</v>
      </c>
      <c r="L413" s="16" t="s">
        <v>813</v>
      </c>
      <c r="M413" s="16">
        <v>895</v>
      </c>
      <c r="N413" s="16">
        <v>0.05</v>
      </c>
      <c r="O413" s="16">
        <v>0.55781249999999993</v>
      </c>
      <c r="P413" s="46">
        <v>23.2</v>
      </c>
      <c r="Q413" s="16">
        <v>3.3799999999999997E-2</v>
      </c>
      <c r="R413" s="16">
        <v>3.27E-2</v>
      </c>
      <c r="S413" s="24">
        <f t="shared" si="68"/>
        <v>2.4133199999999997E-2</v>
      </c>
      <c r="T413" s="24">
        <f t="shared" si="69"/>
        <v>2.4133199999999997E-2</v>
      </c>
      <c r="U413" s="24">
        <f t="shared" si="70"/>
        <v>1.9333599999999999E-2</v>
      </c>
      <c r="V413" s="24">
        <f t="shared" ref="V413:V422" si="77">SUM(T413:U413)</f>
        <v>4.34668E-2</v>
      </c>
      <c r="W413" s="77">
        <f t="shared" ref="W413:W422" si="78">V413/Q413</f>
        <v>1.286</v>
      </c>
      <c r="X413" s="24">
        <f t="shared" si="73"/>
        <v>4.2233099999999992E-3</v>
      </c>
      <c r="Y413" s="16">
        <f t="shared" si="74"/>
        <v>1.3771569100000001</v>
      </c>
      <c r="Z413" s="18" t="s">
        <v>276</v>
      </c>
    </row>
    <row r="414" spans="1:26">
      <c r="A414" s="16">
        <v>394</v>
      </c>
      <c r="B414" s="16">
        <v>993</v>
      </c>
      <c r="C414" s="16" t="s">
        <v>1214</v>
      </c>
      <c r="D414" s="16" t="s">
        <v>952</v>
      </c>
      <c r="E414" s="16" t="s">
        <v>1215</v>
      </c>
      <c r="F414" s="16" t="s">
        <v>954</v>
      </c>
      <c r="G414" s="17">
        <v>32.962983333300002</v>
      </c>
      <c r="H414" s="17">
        <v>-75.894750000000002</v>
      </c>
      <c r="I414" s="16" t="s">
        <v>27</v>
      </c>
      <c r="J414" s="16" t="s">
        <v>254</v>
      </c>
      <c r="K414" s="16" t="s">
        <v>538</v>
      </c>
      <c r="L414" s="16" t="s">
        <v>818</v>
      </c>
      <c r="M414" s="16">
        <v>2642</v>
      </c>
      <c r="N414" s="16">
        <v>1.6999999999999999E-3</v>
      </c>
      <c r="O414" s="16">
        <v>2.8269505859375002E-2</v>
      </c>
      <c r="P414" s="46">
        <v>23.4</v>
      </c>
      <c r="Q414" s="16">
        <v>0.03</v>
      </c>
      <c r="S414" s="24">
        <f t="shared" si="68"/>
        <v>2.1419999999999998E-2</v>
      </c>
      <c r="T414" s="24">
        <f t="shared" si="69"/>
        <v>2.1419999999999998E-2</v>
      </c>
      <c r="U414" s="24">
        <f t="shared" si="70"/>
        <v>1.7160000000000002E-2</v>
      </c>
      <c r="V414" s="24">
        <f t="shared" si="77"/>
        <v>3.8580000000000003E-2</v>
      </c>
      <c r="W414" s="77">
        <f t="shared" si="78"/>
        <v>1.2860000000000003</v>
      </c>
      <c r="X414" s="24">
        <f t="shared" si="73"/>
        <v>3.7484999999999992E-3</v>
      </c>
      <c r="Y414" s="16">
        <f t="shared" si="74"/>
        <v>1.3669085000000001</v>
      </c>
      <c r="Z414" s="18" t="s">
        <v>539</v>
      </c>
    </row>
    <row r="415" spans="1:26">
      <c r="A415" s="16">
        <v>523</v>
      </c>
      <c r="B415" s="16">
        <v>1232</v>
      </c>
      <c r="C415" s="16" t="s">
        <v>1292</v>
      </c>
      <c r="D415" s="16" t="s">
        <v>952</v>
      </c>
      <c r="E415" s="16" t="s">
        <v>1293</v>
      </c>
      <c r="F415" s="16" t="s">
        <v>954</v>
      </c>
      <c r="G415" s="17">
        <v>-39.890833333300002</v>
      </c>
      <c r="H415" s="17">
        <v>-75.901333333300002</v>
      </c>
      <c r="I415" s="16" t="s">
        <v>107</v>
      </c>
      <c r="J415" s="16" t="s">
        <v>197</v>
      </c>
      <c r="L415" s="16" t="s">
        <v>818</v>
      </c>
      <c r="M415" s="16">
        <v>4072</v>
      </c>
      <c r="N415" s="16">
        <v>4.7500000000000001E-2</v>
      </c>
      <c r="O415" s="16">
        <v>8.8694155092592625E-2</v>
      </c>
      <c r="P415" s="46">
        <v>23.4</v>
      </c>
      <c r="Q415" s="16">
        <v>4.6499999999999996E-3</v>
      </c>
      <c r="R415" s="16">
        <v>2.5600000000000002E-3</v>
      </c>
      <c r="S415" s="24">
        <f t="shared" si="68"/>
        <v>3.3200999999999994E-3</v>
      </c>
      <c r="T415" s="24">
        <f t="shared" si="69"/>
        <v>3.3200999999999994E-3</v>
      </c>
      <c r="U415" s="24">
        <f t="shared" si="70"/>
        <v>2.6598000000000004E-3</v>
      </c>
      <c r="V415" s="24">
        <f t="shared" si="77"/>
        <v>5.9798999999999998E-3</v>
      </c>
      <c r="W415" s="77">
        <f t="shared" si="78"/>
        <v>1.286</v>
      </c>
      <c r="X415" s="24">
        <f t="shared" si="73"/>
        <v>5.8101749999999982E-4</v>
      </c>
      <c r="Y415" s="16">
        <f t="shared" si="74"/>
        <v>1.2985408175000002</v>
      </c>
      <c r="Z415" s="18" t="s">
        <v>731</v>
      </c>
    </row>
    <row r="416" spans="1:26">
      <c r="A416" s="16">
        <v>60</v>
      </c>
      <c r="B416" s="16" t="s">
        <v>1266</v>
      </c>
      <c r="C416" s="16" t="s">
        <v>1195</v>
      </c>
      <c r="D416" s="16" t="s">
        <v>821</v>
      </c>
      <c r="F416" s="16" t="s">
        <v>812</v>
      </c>
      <c r="G416" s="17">
        <v>2.68</v>
      </c>
      <c r="H416" s="17">
        <v>6.7183333333300004</v>
      </c>
      <c r="I416" s="16" t="s">
        <v>27</v>
      </c>
      <c r="J416" s="16" t="s">
        <v>484</v>
      </c>
      <c r="K416" s="16" t="s">
        <v>498</v>
      </c>
      <c r="L416" s="16" t="s">
        <v>818</v>
      </c>
      <c r="M416" s="16">
        <v>2181</v>
      </c>
      <c r="N416" s="16">
        <v>8.0000000000000002E-3</v>
      </c>
      <c r="P416" s="46">
        <v>23.8</v>
      </c>
      <c r="Q416" s="16">
        <v>5.5800000000000002E-2</v>
      </c>
      <c r="S416" s="24">
        <f t="shared" si="68"/>
        <v>3.98412E-2</v>
      </c>
      <c r="T416" s="24">
        <f t="shared" si="69"/>
        <v>3.98412E-2</v>
      </c>
      <c r="U416" s="24">
        <f t="shared" si="70"/>
        <v>3.1917600000000004E-2</v>
      </c>
      <c r="V416" s="24">
        <f t="shared" si="77"/>
        <v>7.1758800000000011E-2</v>
      </c>
      <c r="W416" s="77">
        <f t="shared" si="78"/>
        <v>1.2860000000000003</v>
      </c>
      <c r="X416" s="24">
        <f t="shared" si="73"/>
        <v>6.9722099999999995E-3</v>
      </c>
      <c r="Y416" s="16">
        <f t="shared" si="74"/>
        <v>1.4364898100000003</v>
      </c>
      <c r="Z416" s="18" t="s">
        <v>449</v>
      </c>
    </row>
    <row r="417" spans="1:26">
      <c r="A417" s="16">
        <v>538</v>
      </c>
      <c r="B417" s="16">
        <v>902</v>
      </c>
      <c r="C417" s="16" t="s">
        <v>1348</v>
      </c>
      <c r="D417" s="16" t="s">
        <v>952</v>
      </c>
      <c r="E417" s="16" t="s">
        <v>1349</v>
      </c>
      <c r="F417" s="16" t="s">
        <v>954</v>
      </c>
      <c r="G417" s="17">
        <v>38.934649999999898</v>
      </c>
      <c r="H417" s="17">
        <v>-72.772916666699899</v>
      </c>
      <c r="I417" s="16" t="s">
        <v>27</v>
      </c>
      <c r="K417" s="16" t="s">
        <v>101</v>
      </c>
      <c r="L417" s="16" t="s">
        <v>818</v>
      </c>
      <c r="M417" s="16">
        <v>808</v>
      </c>
      <c r="N417" s="16">
        <v>0.03</v>
      </c>
      <c r="O417" s="16">
        <v>0.20007015151515153</v>
      </c>
      <c r="P417" s="46">
        <v>24.4</v>
      </c>
      <c r="Q417" s="16">
        <v>1.9E-2</v>
      </c>
      <c r="S417" s="24">
        <f t="shared" si="68"/>
        <v>1.3565999999999998E-2</v>
      </c>
      <c r="T417" s="24">
        <f t="shared" si="69"/>
        <v>1.3565999999999998E-2</v>
      </c>
      <c r="U417" s="24">
        <f t="shared" si="70"/>
        <v>1.0868000000000003E-2</v>
      </c>
      <c r="V417" s="24">
        <f t="shared" si="77"/>
        <v>2.4434000000000001E-2</v>
      </c>
      <c r="W417" s="77">
        <f t="shared" si="78"/>
        <v>1.286</v>
      </c>
      <c r="X417" s="24">
        <f t="shared" si="73"/>
        <v>2.3740499999999995E-3</v>
      </c>
      <c r="Y417" s="16">
        <f t="shared" si="74"/>
        <v>1.33724205</v>
      </c>
      <c r="Z417" s="18" t="s">
        <v>257</v>
      </c>
    </row>
    <row r="418" spans="1:26">
      <c r="A418" s="16">
        <v>387</v>
      </c>
      <c r="B418" s="16">
        <v>979</v>
      </c>
      <c r="C418" s="16" t="s">
        <v>1280</v>
      </c>
      <c r="D418" s="16" t="s">
        <v>952</v>
      </c>
      <c r="E418" s="16" t="s">
        <v>1281</v>
      </c>
      <c r="F418" s="16" t="s">
        <v>954</v>
      </c>
      <c r="G418" s="17">
        <v>35.723783333299899</v>
      </c>
      <c r="H418" s="17">
        <v>-3.2058833333300001</v>
      </c>
      <c r="I418" s="16" t="s">
        <v>27</v>
      </c>
      <c r="J418" s="16" t="s">
        <v>38</v>
      </c>
      <c r="L418" s="16" t="s">
        <v>818</v>
      </c>
      <c r="M418" s="16">
        <v>1062</v>
      </c>
      <c r="N418" s="16">
        <v>0.02</v>
      </c>
      <c r="O418" s="16">
        <v>0.15380305555555551</v>
      </c>
      <c r="P418" s="46">
        <v>26.1</v>
      </c>
      <c r="Q418" s="16">
        <v>2.7799999999999998E-2</v>
      </c>
      <c r="R418" s="16">
        <v>1.35E-2</v>
      </c>
      <c r="S418" s="24">
        <f t="shared" si="68"/>
        <v>1.9849199999999997E-2</v>
      </c>
      <c r="T418" s="24">
        <f t="shared" si="69"/>
        <v>1.9849199999999997E-2</v>
      </c>
      <c r="U418" s="24">
        <f t="shared" si="70"/>
        <v>1.5901600000000002E-2</v>
      </c>
      <c r="V418" s="24">
        <f t="shared" si="77"/>
        <v>3.5750799999999999E-2</v>
      </c>
      <c r="W418" s="77">
        <f t="shared" si="78"/>
        <v>1.286</v>
      </c>
      <c r="X418" s="24">
        <f t="shared" si="73"/>
        <v>3.4736099999999994E-3</v>
      </c>
      <c r="Y418" s="16">
        <f t="shared" si="74"/>
        <v>1.3609752099999999</v>
      </c>
      <c r="Z418" s="18" t="s">
        <v>319</v>
      </c>
    </row>
    <row r="419" spans="1:26">
      <c r="A419" s="16">
        <v>528</v>
      </c>
      <c r="B419" s="16">
        <v>1029</v>
      </c>
      <c r="C419" s="16" t="s">
        <v>1355</v>
      </c>
      <c r="D419" s="16" t="s">
        <v>952</v>
      </c>
      <c r="E419" s="16" t="s">
        <v>523</v>
      </c>
      <c r="F419" s="16" t="s">
        <v>954</v>
      </c>
      <c r="G419" s="17">
        <v>47.8316833332999</v>
      </c>
      <c r="H419" s="17">
        <v>-128.37661666700001</v>
      </c>
      <c r="I419" s="16" t="s">
        <v>31</v>
      </c>
      <c r="J419" s="16" t="s">
        <v>264</v>
      </c>
      <c r="K419" s="16" t="s">
        <v>523</v>
      </c>
      <c r="L419" s="16" t="s">
        <v>818</v>
      </c>
      <c r="M419" s="16">
        <v>2653</v>
      </c>
      <c r="N419" s="16">
        <v>2.4399999999999998E-2</v>
      </c>
      <c r="O419" s="16">
        <v>7.4578892676767691E-2</v>
      </c>
      <c r="P419" s="46">
        <v>26.2</v>
      </c>
      <c r="Q419" s="16">
        <v>1.6500000000000001E-2</v>
      </c>
      <c r="S419" s="24">
        <f t="shared" si="68"/>
        <v>1.1781E-2</v>
      </c>
      <c r="T419" s="24">
        <f t="shared" si="69"/>
        <v>1.1781E-2</v>
      </c>
      <c r="U419" s="24">
        <f t="shared" si="70"/>
        <v>9.4380000000000019E-3</v>
      </c>
      <c r="V419" s="24">
        <f t="shared" si="77"/>
        <v>2.1219000000000002E-2</v>
      </c>
      <c r="W419" s="77">
        <f t="shared" si="78"/>
        <v>1.286</v>
      </c>
      <c r="X419" s="24">
        <f t="shared" si="73"/>
        <v>2.0616749999999998E-3</v>
      </c>
      <c r="Y419" s="16">
        <f t="shared" si="74"/>
        <v>1.330499675</v>
      </c>
      <c r="Z419" s="18" t="s">
        <v>542</v>
      </c>
    </row>
    <row r="420" spans="1:26">
      <c r="A420" s="16">
        <v>365</v>
      </c>
      <c r="B420" s="16">
        <v>906</v>
      </c>
      <c r="C420" s="16" t="s">
        <v>1348</v>
      </c>
      <c r="D420" s="16" t="s">
        <v>952</v>
      </c>
      <c r="E420" s="16" t="s">
        <v>1349</v>
      </c>
      <c r="F420" s="16" t="s">
        <v>954</v>
      </c>
      <c r="G420" s="17">
        <v>38.964933333300003</v>
      </c>
      <c r="H420" s="17">
        <v>-72.766616666700003</v>
      </c>
      <c r="I420" s="16" t="s">
        <v>27</v>
      </c>
      <c r="K420" s="16" t="s">
        <v>101</v>
      </c>
      <c r="L420" s="16" t="s">
        <v>818</v>
      </c>
      <c r="M420" s="16">
        <v>913</v>
      </c>
      <c r="N420" s="16">
        <v>1.2999999999999999E-2</v>
      </c>
      <c r="O420" s="16">
        <v>5.2008863636363631E-2</v>
      </c>
      <c r="P420" s="46">
        <v>26.4</v>
      </c>
      <c r="Q420" s="16">
        <v>1.0699999999999999E-2</v>
      </c>
      <c r="R420" s="16">
        <v>1.0800000000000001E-2</v>
      </c>
      <c r="S420" s="24">
        <f t="shared" si="68"/>
        <v>7.6397999999999995E-3</v>
      </c>
      <c r="T420" s="24">
        <f t="shared" si="69"/>
        <v>7.6397999999999995E-3</v>
      </c>
      <c r="U420" s="24">
        <f t="shared" si="70"/>
        <v>6.1203999999999998E-3</v>
      </c>
      <c r="V420" s="24">
        <f t="shared" si="77"/>
        <v>1.37602E-2</v>
      </c>
      <c r="W420" s="77">
        <f t="shared" si="78"/>
        <v>1.286</v>
      </c>
      <c r="X420" s="24">
        <f t="shared" si="73"/>
        <v>1.3369649999999999E-3</v>
      </c>
      <c r="Y420" s="16">
        <f t="shared" si="74"/>
        <v>1.3148573649999999</v>
      </c>
      <c r="Z420" s="18" t="s">
        <v>281</v>
      </c>
    </row>
    <row r="421" spans="1:26">
      <c r="A421" s="16">
        <v>417</v>
      </c>
      <c r="B421" s="16">
        <v>1055</v>
      </c>
      <c r="C421" s="16" t="s">
        <v>1267</v>
      </c>
      <c r="D421" s="16" t="s">
        <v>952</v>
      </c>
      <c r="E421" s="16" t="s">
        <v>1268</v>
      </c>
      <c r="F421" s="16" t="s">
        <v>954</v>
      </c>
      <c r="G421" s="17">
        <v>32.784010000000002</v>
      </c>
      <c r="H421" s="17">
        <v>-76.286316666700003</v>
      </c>
      <c r="I421" s="16" t="s">
        <v>27</v>
      </c>
      <c r="J421" s="16" t="s">
        <v>254</v>
      </c>
      <c r="K421" s="16" t="s">
        <v>371</v>
      </c>
      <c r="L421" s="16" t="s">
        <v>818</v>
      </c>
      <c r="M421" s="16">
        <v>1809</v>
      </c>
      <c r="N421" s="16">
        <v>1.6E-2</v>
      </c>
      <c r="O421" s="16">
        <v>7.8082666666666661E-2</v>
      </c>
      <c r="P421" s="46">
        <v>26.7</v>
      </c>
      <c r="Q421" s="16">
        <v>1.6799999999999999E-2</v>
      </c>
      <c r="R421" s="16">
        <v>1.7600000000000001E-2</v>
      </c>
      <c r="S421" s="24">
        <f t="shared" si="68"/>
        <v>1.1995199999999999E-2</v>
      </c>
      <c r="T421" s="24">
        <f t="shared" si="69"/>
        <v>1.1995199999999999E-2</v>
      </c>
      <c r="U421" s="24">
        <f t="shared" si="70"/>
        <v>9.6095999999999994E-3</v>
      </c>
      <c r="V421" s="24">
        <f t="shared" si="77"/>
        <v>2.16048E-2</v>
      </c>
      <c r="W421" s="77">
        <f t="shared" si="78"/>
        <v>1.286</v>
      </c>
      <c r="X421" s="24">
        <f t="shared" si="73"/>
        <v>2.0991599999999997E-3</v>
      </c>
      <c r="Y421" s="16">
        <f t="shared" si="74"/>
        <v>1.33130876</v>
      </c>
      <c r="Z421" s="18" t="s">
        <v>372</v>
      </c>
    </row>
    <row r="422" spans="1:26">
      <c r="A422" s="16">
        <v>489</v>
      </c>
      <c r="B422" s="16">
        <v>832</v>
      </c>
      <c r="C422" s="16" t="s">
        <v>1344</v>
      </c>
      <c r="D422" s="16" t="s">
        <v>952</v>
      </c>
      <c r="E422" s="16" t="s">
        <v>1345</v>
      </c>
      <c r="F422" s="16" t="s">
        <v>954</v>
      </c>
      <c r="G422" s="17">
        <v>-14.7963333333</v>
      </c>
      <c r="H422" s="17">
        <v>167.572499999999</v>
      </c>
      <c r="I422" s="16" t="s">
        <v>107</v>
      </c>
      <c r="J422" s="16" t="s">
        <v>127</v>
      </c>
      <c r="K422" s="16" t="s">
        <v>617</v>
      </c>
      <c r="L422" s="16" t="s">
        <v>818</v>
      </c>
      <c r="M422" s="16">
        <v>3089</v>
      </c>
      <c r="N422" s="16">
        <v>3.56E-2</v>
      </c>
      <c r="O422" s="16">
        <v>4.0611812499999997E-2</v>
      </c>
      <c r="P422" s="46">
        <v>26.8</v>
      </c>
      <c r="Q422" s="16">
        <v>1.9699999999999999E-2</v>
      </c>
      <c r="S422" s="24">
        <f t="shared" si="68"/>
        <v>1.4065799999999998E-2</v>
      </c>
      <c r="T422" s="24">
        <f t="shared" si="69"/>
        <v>1.4065799999999998E-2</v>
      </c>
      <c r="U422" s="24">
        <f t="shared" si="70"/>
        <v>1.1268400000000001E-2</v>
      </c>
      <c r="V422" s="24">
        <f t="shared" si="77"/>
        <v>2.5334200000000001E-2</v>
      </c>
      <c r="W422" s="77">
        <f t="shared" si="78"/>
        <v>1.286</v>
      </c>
      <c r="X422" s="24">
        <f t="shared" si="73"/>
        <v>2.4615149999999996E-3</v>
      </c>
      <c r="Y422" s="16">
        <f t="shared" si="74"/>
        <v>1.339129915</v>
      </c>
      <c r="Z422" s="18" t="s">
        <v>618</v>
      </c>
    </row>
    <row r="423" spans="1:26">
      <c r="A423" s="16">
        <v>369</v>
      </c>
      <c r="B423" s="16">
        <v>911</v>
      </c>
      <c r="C423" s="16" t="s">
        <v>1401</v>
      </c>
      <c r="D423" s="16" t="s">
        <v>952</v>
      </c>
      <c r="E423" s="16" t="s">
        <v>1402</v>
      </c>
      <c r="F423" s="16" t="s">
        <v>954</v>
      </c>
      <c r="G423" s="17">
        <v>80.474433333299899</v>
      </c>
      <c r="H423" s="17">
        <v>8.2273333333299998</v>
      </c>
      <c r="I423" s="16" t="s">
        <v>207</v>
      </c>
      <c r="J423" s="16" t="s">
        <v>214</v>
      </c>
      <c r="K423" s="16" t="s">
        <v>215</v>
      </c>
      <c r="L423" s="16" t="s">
        <v>818</v>
      </c>
      <c r="M423" s="16">
        <v>902</v>
      </c>
      <c r="N423" s="16">
        <v>1.5000000000000001E-2</v>
      </c>
      <c r="O423" s="16">
        <v>0.11284067460317462</v>
      </c>
      <c r="P423" s="46">
        <v>26.8</v>
      </c>
      <c r="R423" s="16">
        <v>2.5600000000000001E-2</v>
      </c>
      <c r="S423" s="24">
        <f t="shared" si="68"/>
        <v>0</v>
      </c>
      <c r="T423" s="24">
        <f t="shared" si="69"/>
        <v>0</v>
      </c>
      <c r="U423" s="24">
        <f t="shared" si="70"/>
        <v>0</v>
      </c>
      <c r="X423" s="24">
        <f t="shared" si="73"/>
        <v>0</v>
      </c>
      <c r="Y423" s="16">
        <f t="shared" si="74"/>
        <v>0</v>
      </c>
      <c r="Z423" s="18" t="s">
        <v>279</v>
      </c>
    </row>
    <row r="424" spans="1:26">
      <c r="A424" s="16">
        <v>498</v>
      </c>
      <c r="B424" s="16" t="s">
        <v>1366</v>
      </c>
      <c r="C424" s="16" t="s">
        <v>1327</v>
      </c>
      <c r="D424" s="16" t="s">
        <v>952</v>
      </c>
      <c r="E424" s="16" t="s">
        <v>1328</v>
      </c>
      <c r="F424" s="16" t="s">
        <v>954</v>
      </c>
      <c r="G424" s="17">
        <v>-44.847478333300003</v>
      </c>
      <c r="H424" s="17">
        <v>171.7868</v>
      </c>
      <c r="I424" s="16" t="s">
        <v>107</v>
      </c>
      <c r="J424" s="16" t="s">
        <v>108</v>
      </c>
      <c r="K424" s="16" t="s">
        <v>109</v>
      </c>
      <c r="L424" s="16" t="s">
        <v>818</v>
      </c>
      <c r="M424" s="16">
        <v>119</v>
      </c>
      <c r="N424" s="16">
        <v>1.5599999999999999E-2</v>
      </c>
      <c r="O424" s="16">
        <v>8.6621527777777804E-2</v>
      </c>
      <c r="P424" s="46">
        <v>28</v>
      </c>
      <c r="Q424" s="16">
        <v>9.2899999999999996E-3</v>
      </c>
      <c r="S424" s="24">
        <f t="shared" si="68"/>
        <v>6.6330599999999997E-3</v>
      </c>
      <c r="T424" s="24">
        <f t="shared" si="69"/>
        <v>6.6330599999999997E-3</v>
      </c>
      <c r="U424" s="24">
        <f t="shared" si="70"/>
        <v>5.31388E-3</v>
      </c>
      <c r="V424" s="24">
        <f t="shared" ref="V424:V430" si="79">SUM(T424:U424)</f>
        <v>1.194694E-2</v>
      </c>
      <c r="W424" s="77">
        <f t="shared" ref="W424:W430" si="80">V424/Q424</f>
        <v>1.286</v>
      </c>
      <c r="X424" s="24">
        <f t="shared" si="73"/>
        <v>1.1607854999999999E-3</v>
      </c>
      <c r="Y424" s="16">
        <f t="shared" si="74"/>
        <v>1.3110546654999999</v>
      </c>
      <c r="Z424" s="18" t="s">
        <v>110</v>
      </c>
    </row>
    <row r="425" spans="1:26">
      <c r="A425" s="16">
        <v>411</v>
      </c>
      <c r="B425" s="16">
        <v>1036</v>
      </c>
      <c r="C425" s="16" t="s">
        <v>1298</v>
      </c>
      <c r="D425" s="16" t="s">
        <v>952</v>
      </c>
      <c r="E425" s="16" t="s">
        <v>1299</v>
      </c>
      <c r="F425" s="16" t="s">
        <v>954</v>
      </c>
      <c r="G425" s="17">
        <v>48.456400000000002</v>
      </c>
      <c r="H425" s="17">
        <v>-128.710116666999</v>
      </c>
      <c r="I425" s="16" t="s">
        <v>31</v>
      </c>
      <c r="J425" s="16" t="s">
        <v>264</v>
      </c>
      <c r="K425" s="16" t="s">
        <v>523</v>
      </c>
      <c r="L425" s="16" t="s">
        <v>818</v>
      </c>
      <c r="M425" s="16">
        <v>2414</v>
      </c>
      <c r="N425" s="16">
        <v>2.5000000000000001E-2</v>
      </c>
      <c r="O425" s="16">
        <v>6.9157594086021512E-2</v>
      </c>
      <c r="P425" s="46">
        <v>28.6</v>
      </c>
      <c r="Q425" s="16">
        <v>2.7699999999999999E-2</v>
      </c>
      <c r="S425" s="24">
        <f t="shared" si="68"/>
        <v>1.9777799999999998E-2</v>
      </c>
      <c r="T425" s="24">
        <f t="shared" si="69"/>
        <v>1.9777799999999998E-2</v>
      </c>
      <c r="U425" s="24">
        <f t="shared" si="70"/>
        <v>1.5844400000000002E-2</v>
      </c>
      <c r="V425" s="24">
        <f t="shared" si="79"/>
        <v>3.56222E-2</v>
      </c>
      <c r="W425" s="77">
        <f t="shared" si="80"/>
        <v>1.286</v>
      </c>
      <c r="X425" s="24">
        <f t="shared" si="73"/>
        <v>3.4611149999999994E-3</v>
      </c>
      <c r="Y425" s="16">
        <f t="shared" si="74"/>
        <v>1.360705515</v>
      </c>
      <c r="Z425" s="18" t="s">
        <v>524</v>
      </c>
    </row>
    <row r="426" spans="1:26">
      <c r="A426" s="16">
        <v>443</v>
      </c>
      <c r="B426" s="16">
        <v>1098</v>
      </c>
      <c r="C426" s="16" t="s">
        <v>1204</v>
      </c>
      <c r="D426" s="16" t="s">
        <v>952</v>
      </c>
      <c r="E426" s="16" t="s">
        <v>1205</v>
      </c>
      <c r="F426" s="16" t="s">
        <v>954</v>
      </c>
      <c r="G426" s="17">
        <v>-64.861840000000001</v>
      </c>
      <c r="H426" s="17">
        <v>-64.207816666699898</v>
      </c>
      <c r="I426" s="16" t="s">
        <v>135</v>
      </c>
      <c r="J426" s="16" t="s">
        <v>301</v>
      </c>
      <c r="L426" s="16" t="s">
        <v>818</v>
      </c>
      <c r="M426" s="16">
        <v>1010</v>
      </c>
      <c r="P426" s="46">
        <v>29</v>
      </c>
      <c r="Q426" s="16">
        <v>8.1500000000000003E-2</v>
      </c>
      <c r="S426" s="24">
        <f t="shared" si="68"/>
        <v>5.8191E-2</v>
      </c>
      <c r="T426" s="24">
        <f t="shared" si="69"/>
        <v>5.8191E-2</v>
      </c>
      <c r="U426" s="24">
        <f t="shared" si="70"/>
        <v>4.6618000000000007E-2</v>
      </c>
      <c r="V426" s="24">
        <f t="shared" si="79"/>
        <v>0.10480900000000001</v>
      </c>
      <c r="W426" s="77">
        <f t="shared" si="80"/>
        <v>1.286</v>
      </c>
      <c r="X426" s="24">
        <f t="shared" si="73"/>
        <v>1.0183424999999999E-2</v>
      </c>
      <c r="Y426" s="16">
        <f t="shared" si="74"/>
        <v>1.505801425</v>
      </c>
      <c r="Z426" s="18" t="s">
        <v>302</v>
      </c>
    </row>
    <row r="427" spans="1:26">
      <c r="A427" s="16">
        <v>488</v>
      </c>
      <c r="B427" s="16">
        <v>830</v>
      </c>
      <c r="C427" s="16" t="s">
        <v>1344</v>
      </c>
      <c r="D427" s="16" t="s">
        <v>952</v>
      </c>
      <c r="E427" s="16" t="s">
        <v>1345</v>
      </c>
      <c r="F427" s="16" t="s">
        <v>954</v>
      </c>
      <c r="G427" s="17">
        <v>-15.295666666700001</v>
      </c>
      <c r="H427" s="17">
        <v>166.351833333</v>
      </c>
      <c r="I427" s="16" t="s">
        <v>107</v>
      </c>
      <c r="J427" s="16" t="s">
        <v>127</v>
      </c>
      <c r="L427" s="16" t="s">
        <v>818</v>
      </c>
      <c r="M427" s="16">
        <v>1018</v>
      </c>
      <c r="P427" s="46">
        <v>29</v>
      </c>
      <c r="Q427" s="16">
        <v>1.23E-2</v>
      </c>
      <c r="R427" s="16">
        <v>1.41E-2</v>
      </c>
      <c r="S427" s="24">
        <f t="shared" si="68"/>
        <v>8.7822000000000004E-3</v>
      </c>
      <c r="T427" s="24">
        <f t="shared" si="69"/>
        <v>8.7822000000000004E-3</v>
      </c>
      <c r="U427" s="24">
        <f t="shared" si="70"/>
        <v>7.0355999999999995E-3</v>
      </c>
      <c r="V427" s="24">
        <f t="shared" si="79"/>
        <v>1.58178E-2</v>
      </c>
      <c r="W427" s="77">
        <f t="shared" si="80"/>
        <v>1.286</v>
      </c>
      <c r="X427" s="24">
        <f t="shared" si="73"/>
        <v>1.536885E-3</v>
      </c>
      <c r="Y427" s="16">
        <f t="shared" si="74"/>
        <v>1.319172485</v>
      </c>
      <c r="Z427" s="18" t="s">
        <v>307</v>
      </c>
    </row>
    <row r="428" spans="1:26">
      <c r="A428" s="16">
        <v>333</v>
      </c>
      <c r="B428" s="16">
        <v>1229</v>
      </c>
      <c r="C428" s="16" t="s">
        <v>1196</v>
      </c>
      <c r="D428" s="16" t="s">
        <v>952</v>
      </c>
      <c r="E428" s="16" t="s">
        <v>1197</v>
      </c>
      <c r="F428" s="16" t="s">
        <v>954</v>
      </c>
      <c r="G428" s="17">
        <v>-10.9762</v>
      </c>
      <c r="H428" s="17">
        <v>-77.957650000000001</v>
      </c>
      <c r="I428" s="16" t="s">
        <v>107</v>
      </c>
      <c r="J428" s="16" t="s">
        <v>115</v>
      </c>
      <c r="K428" s="16" t="s">
        <v>117</v>
      </c>
      <c r="L428" s="16" t="s">
        <v>818</v>
      </c>
      <c r="M428" s="16">
        <v>152</v>
      </c>
      <c r="N428" s="16">
        <v>1.0897435897435897E-2</v>
      </c>
      <c r="O428" s="16">
        <v>4.6843839031339096E-2</v>
      </c>
      <c r="P428" s="46">
        <v>29.6</v>
      </c>
      <c r="Q428" s="16">
        <v>2.5499999999999998E-2</v>
      </c>
      <c r="S428" s="24">
        <f t="shared" si="68"/>
        <v>1.8206999999999997E-2</v>
      </c>
      <c r="T428" s="24">
        <f t="shared" si="69"/>
        <v>1.8206999999999997E-2</v>
      </c>
      <c r="U428" s="24">
        <f t="shared" si="70"/>
        <v>1.4586000000000002E-2</v>
      </c>
      <c r="V428" s="24">
        <f t="shared" si="79"/>
        <v>3.2793000000000003E-2</v>
      </c>
      <c r="W428" s="77">
        <f t="shared" si="80"/>
        <v>1.2860000000000003</v>
      </c>
      <c r="X428" s="24">
        <f t="shared" si="73"/>
        <v>3.1862249999999996E-3</v>
      </c>
      <c r="Y428" s="16">
        <f t="shared" si="74"/>
        <v>1.3547722250000003</v>
      </c>
      <c r="Z428" s="18" t="s">
        <v>118</v>
      </c>
    </row>
    <row r="429" spans="1:26">
      <c r="A429" s="16">
        <v>457</v>
      </c>
      <c r="B429" s="16">
        <v>681</v>
      </c>
      <c r="C429" s="16" t="s">
        <v>1283</v>
      </c>
      <c r="D429" s="16" t="s">
        <v>952</v>
      </c>
      <c r="E429" s="16" t="s">
        <v>1284</v>
      </c>
      <c r="F429" s="16" t="s">
        <v>954</v>
      </c>
      <c r="G429" s="17">
        <v>-10.9766666667</v>
      </c>
      <c r="H429" s="17">
        <v>-77.957666666700007</v>
      </c>
      <c r="I429" s="16" t="s">
        <v>107</v>
      </c>
      <c r="J429" s="16" t="s">
        <v>115</v>
      </c>
      <c r="L429" s="16" t="s">
        <v>818</v>
      </c>
      <c r="M429" s="16">
        <v>151</v>
      </c>
      <c r="N429" s="16">
        <v>8.0000000000000002E-3</v>
      </c>
      <c r="O429" s="16">
        <v>0.11398814814814803</v>
      </c>
      <c r="P429" s="46">
        <v>29.6</v>
      </c>
      <c r="Q429" s="16">
        <v>1.66E-2</v>
      </c>
      <c r="S429" s="24">
        <f t="shared" si="68"/>
        <v>1.1852399999999999E-2</v>
      </c>
      <c r="T429" s="24">
        <f t="shared" si="69"/>
        <v>1.1852399999999999E-2</v>
      </c>
      <c r="U429" s="24">
        <f t="shared" si="70"/>
        <v>9.4952000000000022E-3</v>
      </c>
      <c r="V429" s="24">
        <f t="shared" si="79"/>
        <v>2.1347600000000001E-2</v>
      </c>
      <c r="W429" s="77">
        <f t="shared" si="80"/>
        <v>1.286</v>
      </c>
      <c r="X429" s="24">
        <f t="shared" si="73"/>
        <v>2.0741699999999997E-3</v>
      </c>
      <c r="Y429" s="16">
        <f t="shared" si="74"/>
        <v>1.3307693700000001</v>
      </c>
      <c r="Z429" s="18" t="s">
        <v>116</v>
      </c>
    </row>
    <row r="430" spans="1:26">
      <c r="A430" s="16">
        <v>435</v>
      </c>
      <c r="B430" s="16">
        <v>1083</v>
      </c>
      <c r="C430" s="16" t="s">
        <v>1226</v>
      </c>
      <c r="D430" s="16" t="s">
        <v>952</v>
      </c>
      <c r="E430" s="16" t="s">
        <v>1227</v>
      </c>
      <c r="F430" s="16" t="s">
        <v>954</v>
      </c>
      <c r="G430" s="17">
        <v>-20.894735000000001</v>
      </c>
      <c r="H430" s="17">
        <v>11.217866666700001</v>
      </c>
      <c r="I430" s="16" t="s">
        <v>68</v>
      </c>
      <c r="J430" s="16" t="s">
        <v>69</v>
      </c>
      <c r="K430" s="16" t="s">
        <v>248</v>
      </c>
      <c r="L430" s="16" t="s">
        <v>818</v>
      </c>
      <c r="M430" s="16">
        <v>2178</v>
      </c>
      <c r="N430" s="16">
        <v>1.2E-2</v>
      </c>
      <c r="O430" s="16">
        <v>0.16607692307692309</v>
      </c>
      <c r="P430" s="46">
        <v>29.8</v>
      </c>
      <c r="Q430" s="16">
        <v>2.2200000000000001E-2</v>
      </c>
      <c r="R430" s="16">
        <v>8.6499999999999997E-3</v>
      </c>
      <c r="S430" s="24">
        <f t="shared" si="68"/>
        <v>1.5850800000000002E-2</v>
      </c>
      <c r="T430" s="24">
        <f t="shared" si="69"/>
        <v>1.5850800000000002E-2</v>
      </c>
      <c r="U430" s="24">
        <f t="shared" si="70"/>
        <v>1.2698399999999999E-2</v>
      </c>
      <c r="V430" s="24">
        <f t="shared" si="79"/>
        <v>2.85492E-2</v>
      </c>
      <c r="W430" s="77">
        <f t="shared" si="80"/>
        <v>1.286</v>
      </c>
      <c r="X430" s="24">
        <f t="shared" si="73"/>
        <v>2.7738900000000002E-3</v>
      </c>
      <c r="Y430" s="16">
        <f t="shared" si="74"/>
        <v>1.3458722900000002</v>
      </c>
      <c r="Z430" s="18" t="s">
        <v>497</v>
      </c>
    </row>
    <row r="431" spans="1:26">
      <c r="A431" s="16">
        <v>454</v>
      </c>
      <c r="B431" s="16">
        <v>645</v>
      </c>
      <c r="C431" s="16" t="s">
        <v>1415</v>
      </c>
      <c r="D431" s="16" t="s">
        <v>952</v>
      </c>
      <c r="E431" s="16" t="s">
        <v>1416</v>
      </c>
      <c r="F431" s="16" t="s">
        <v>954</v>
      </c>
      <c r="G431" s="17">
        <v>70.457999999999899</v>
      </c>
      <c r="H431" s="17">
        <v>-64.655000000000001</v>
      </c>
      <c r="I431" s="16" t="s">
        <v>207</v>
      </c>
      <c r="K431" s="16" t="s">
        <v>463</v>
      </c>
      <c r="L431" s="16" t="s">
        <v>818</v>
      </c>
      <c r="M431" s="16">
        <v>2006</v>
      </c>
      <c r="N431" s="16">
        <v>4.0000000000000001E-3</v>
      </c>
      <c r="O431" s="16">
        <v>1.7916640624999997E-2</v>
      </c>
      <c r="P431" s="46">
        <v>29.9</v>
      </c>
      <c r="R431" s="16">
        <v>5.8399999999999997E-3</v>
      </c>
      <c r="S431" s="24">
        <f t="shared" si="68"/>
        <v>0</v>
      </c>
      <c r="T431" s="24">
        <f t="shared" si="69"/>
        <v>0</v>
      </c>
      <c r="U431" s="24">
        <f t="shared" si="70"/>
        <v>0</v>
      </c>
      <c r="X431" s="24">
        <f t="shared" si="73"/>
        <v>0</v>
      </c>
      <c r="Y431" s="16">
        <f t="shared" si="74"/>
        <v>0</v>
      </c>
      <c r="Z431" s="18" t="s">
        <v>464</v>
      </c>
    </row>
    <row r="432" spans="1:26">
      <c r="A432" s="16">
        <v>408</v>
      </c>
      <c r="B432" s="16">
        <v>1022</v>
      </c>
      <c r="C432" s="16" t="s">
        <v>1250</v>
      </c>
      <c r="D432" s="16" t="s">
        <v>952</v>
      </c>
      <c r="E432" s="16" t="s">
        <v>1251</v>
      </c>
      <c r="F432" s="16" t="s">
        <v>954</v>
      </c>
      <c r="G432" s="17">
        <v>40.0808333332999</v>
      </c>
      <c r="H432" s="17">
        <v>-125.34265000000001</v>
      </c>
      <c r="I432" s="16" t="s">
        <v>31</v>
      </c>
      <c r="J432" s="16" t="s">
        <v>264</v>
      </c>
      <c r="K432" s="16" t="s">
        <v>444</v>
      </c>
      <c r="L432" s="16" t="s">
        <v>818</v>
      </c>
      <c r="M432" s="16">
        <v>1927</v>
      </c>
      <c r="N432" s="16">
        <v>5.8139534883720929E-3</v>
      </c>
      <c r="O432" s="16">
        <v>3.5283682574289404E-2</v>
      </c>
      <c r="P432" s="46">
        <v>30</v>
      </c>
      <c r="Q432" s="16">
        <v>1.49E-2</v>
      </c>
      <c r="R432" s="16">
        <v>1.54E-2</v>
      </c>
      <c r="S432" s="24">
        <f t="shared" si="68"/>
        <v>1.06386E-2</v>
      </c>
      <c r="T432" s="24">
        <f t="shared" si="69"/>
        <v>1.06386E-2</v>
      </c>
      <c r="U432" s="24">
        <f t="shared" si="70"/>
        <v>8.5228000000000005E-3</v>
      </c>
      <c r="V432" s="24">
        <f t="shared" ref="V432:V440" si="81">SUM(T432:U432)</f>
        <v>1.9161400000000002E-2</v>
      </c>
      <c r="W432" s="77">
        <f t="shared" ref="W432:W440" si="82">V432/Q432</f>
        <v>1.286</v>
      </c>
      <c r="X432" s="24">
        <f t="shared" si="73"/>
        <v>1.8617549999999999E-3</v>
      </c>
      <c r="Y432" s="16">
        <f t="shared" si="74"/>
        <v>1.326184555</v>
      </c>
      <c r="Z432" s="18" t="s">
        <v>445</v>
      </c>
    </row>
    <row r="433" spans="1:26">
      <c r="A433" s="16">
        <v>427</v>
      </c>
      <c r="B433" s="16">
        <v>1075</v>
      </c>
      <c r="C433" s="16" t="s">
        <v>1226</v>
      </c>
      <c r="D433" s="16" t="s">
        <v>952</v>
      </c>
      <c r="E433" s="16" t="s">
        <v>1227</v>
      </c>
      <c r="F433" s="16" t="s">
        <v>954</v>
      </c>
      <c r="G433" s="17">
        <v>-4.7853300000000001</v>
      </c>
      <c r="H433" s="17">
        <v>10.0749816666999</v>
      </c>
      <c r="I433" s="16" t="s">
        <v>68</v>
      </c>
      <c r="J433" s="16" t="s">
        <v>402</v>
      </c>
      <c r="L433" s="16" t="s">
        <v>818</v>
      </c>
      <c r="M433" s="16">
        <v>2996</v>
      </c>
      <c r="N433" s="16">
        <v>0.01</v>
      </c>
      <c r="O433" s="16">
        <v>8.4115472560975679E-2</v>
      </c>
      <c r="P433" s="46">
        <v>30.3</v>
      </c>
      <c r="Q433" s="16">
        <v>3.1600000000000003E-2</v>
      </c>
      <c r="R433" s="16">
        <v>2.35E-2</v>
      </c>
      <c r="S433" s="24">
        <f t="shared" si="68"/>
        <v>2.25624E-2</v>
      </c>
      <c r="T433" s="24">
        <f t="shared" si="69"/>
        <v>2.25624E-2</v>
      </c>
      <c r="U433" s="24">
        <f t="shared" si="70"/>
        <v>1.8075200000000007E-2</v>
      </c>
      <c r="V433" s="24">
        <f t="shared" si="81"/>
        <v>4.063760000000001E-2</v>
      </c>
      <c r="W433" s="77">
        <f t="shared" si="82"/>
        <v>1.2860000000000003</v>
      </c>
      <c r="X433" s="24">
        <f t="shared" si="73"/>
        <v>3.9484199999999994E-3</v>
      </c>
      <c r="Y433" s="16">
        <f t="shared" si="74"/>
        <v>1.3712236200000003</v>
      </c>
      <c r="Z433" s="18" t="s">
        <v>603</v>
      </c>
    </row>
    <row r="434" spans="1:26">
      <c r="A434" s="16">
        <v>459</v>
      </c>
      <c r="B434" s="16">
        <v>684</v>
      </c>
      <c r="C434" s="16" t="s">
        <v>1283</v>
      </c>
      <c r="D434" s="16" t="s">
        <v>952</v>
      </c>
      <c r="E434" s="16" t="s">
        <v>1284</v>
      </c>
      <c r="F434" s="16" t="s">
        <v>954</v>
      </c>
      <c r="G434" s="17">
        <v>-8.9931666666699996</v>
      </c>
      <c r="H434" s="17">
        <v>-79.905833333299896</v>
      </c>
      <c r="I434" s="16" t="s">
        <v>107</v>
      </c>
      <c r="J434" s="16" t="s">
        <v>115</v>
      </c>
      <c r="L434" s="16" t="s">
        <v>818</v>
      </c>
      <c r="M434" s="16">
        <v>427</v>
      </c>
      <c r="N434" s="16">
        <v>2E-3</v>
      </c>
      <c r="O434" s="16">
        <v>4.2790370370370347E-2</v>
      </c>
      <c r="P434" s="46">
        <v>30.8</v>
      </c>
      <c r="Q434" s="16">
        <v>1.6199999999999999E-2</v>
      </c>
      <c r="R434" s="16">
        <v>1.43E-2</v>
      </c>
      <c r="S434" s="24">
        <f t="shared" si="68"/>
        <v>1.1566799999999999E-2</v>
      </c>
      <c r="T434" s="24">
        <f t="shared" si="69"/>
        <v>1.1566799999999999E-2</v>
      </c>
      <c r="U434" s="24">
        <f t="shared" si="70"/>
        <v>9.266400000000001E-3</v>
      </c>
      <c r="V434" s="24">
        <f t="shared" si="81"/>
        <v>2.08332E-2</v>
      </c>
      <c r="W434" s="77">
        <f t="shared" si="82"/>
        <v>1.286</v>
      </c>
      <c r="X434" s="24">
        <f t="shared" si="73"/>
        <v>2.0241899999999995E-3</v>
      </c>
      <c r="Y434" s="16">
        <f t="shared" si="74"/>
        <v>1.32969059</v>
      </c>
      <c r="Z434" s="18" t="s">
        <v>184</v>
      </c>
    </row>
    <row r="435" spans="1:26">
      <c r="A435" s="16">
        <v>391</v>
      </c>
      <c r="B435" s="16">
        <v>987</v>
      </c>
      <c r="C435" s="16" t="s">
        <v>1334</v>
      </c>
      <c r="D435" s="16" t="s">
        <v>952</v>
      </c>
      <c r="E435" s="16" t="s">
        <v>1335</v>
      </c>
      <c r="F435" s="16" t="s">
        <v>954</v>
      </c>
      <c r="G435" s="17">
        <v>70.496600000000001</v>
      </c>
      <c r="H435" s="17">
        <v>-17.937383333300001</v>
      </c>
      <c r="I435" s="16" t="s">
        <v>207</v>
      </c>
      <c r="L435" s="16" t="s">
        <v>818</v>
      </c>
      <c r="M435" s="16">
        <v>1672</v>
      </c>
      <c r="N435" s="16">
        <v>1.2E-2</v>
      </c>
      <c r="O435" s="16">
        <v>4.7772199675324686E-2</v>
      </c>
      <c r="P435" s="46">
        <v>31.5</v>
      </c>
      <c r="Q435" s="16">
        <v>1.0699999999999999E-2</v>
      </c>
      <c r="R435" s="16">
        <v>1.0500000000000001E-2</v>
      </c>
      <c r="S435" s="24">
        <f t="shared" si="68"/>
        <v>7.6397999999999995E-3</v>
      </c>
      <c r="T435" s="24">
        <f t="shared" si="69"/>
        <v>7.6397999999999995E-3</v>
      </c>
      <c r="U435" s="24">
        <f t="shared" si="70"/>
        <v>6.1203999999999998E-3</v>
      </c>
      <c r="V435" s="24">
        <f t="shared" si="81"/>
        <v>1.37602E-2</v>
      </c>
      <c r="W435" s="77">
        <f t="shared" si="82"/>
        <v>1.286</v>
      </c>
      <c r="X435" s="24">
        <f t="shared" si="73"/>
        <v>1.3369649999999999E-3</v>
      </c>
      <c r="Y435" s="16">
        <f t="shared" si="74"/>
        <v>1.3148573649999999</v>
      </c>
      <c r="Z435" s="18" t="s">
        <v>431</v>
      </c>
    </row>
    <row r="436" spans="1:26">
      <c r="A436" s="16">
        <v>331</v>
      </c>
      <c r="B436" s="16">
        <v>1178</v>
      </c>
      <c r="C436" s="16" t="s">
        <v>1038</v>
      </c>
      <c r="D436" s="16" t="s">
        <v>952</v>
      </c>
      <c r="E436" s="16" t="s">
        <v>1039</v>
      </c>
      <c r="F436" s="16" t="s">
        <v>954</v>
      </c>
      <c r="G436" s="17">
        <v>32.7310166667</v>
      </c>
      <c r="H436" s="17">
        <v>134.479466667</v>
      </c>
      <c r="I436" s="16" t="s">
        <v>31</v>
      </c>
      <c r="J436" s="16" t="s">
        <v>340</v>
      </c>
      <c r="K436" s="16" t="s">
        <v>436</v>
      </c>
      <c r="L436" s="16" t="s">
        <v>818</v>
      </c>
      <c r="M436" s="16">
        <v>1742</v>
      </c>
      <c r="N436" s="16">
        <v>3.6101083032490976E-3</v>
      </c>
      <c r="O436" s="16">
        <v>1.6371954112315481E-2</v>
      </c>
      <c r="P436" s="46">
        <v>31.7</v>
      </c>
      <c r="Q436" s="16">
        <v>1.3299999999999999E-2</v>
      </c>
      <c r="S436" s="24">
        <f t="shared" si="68"/>
        <v>9.4961999999999998E-3</v>
      </c>
      <c r="T436" s="24">
        <f t="shared" si="69"/>
        <v>9.4961999999999998E-3</v>
      </c>
      <c r="U436" s="24">
        <f t="shared" si="70"/>
        <v>7.6075999999999991E-3</v>
      </c>
      <c r="V436" s="24">
        <f t="shared" si="81"/>
        <v>1.7103799999999999E-2</v>
      </c>
      <c r="W436" s="77">
        <f t="shared" si="82"/>
        <v>1.286</v>
      </c>
      <c r="X436" s="24">
        <f t="shared" si="73"/>
        <v>1.661835E-3</v>
      </c>
      <c r="Y436" s="16">
        <f t="shared" si="74"/>
        <v>1.321869435</v>
      </c>
      <c r="Z436" s="18" t="s">
        <v>437</v>
      </c>
    </row>
    <row r="437" spans="1:26">
      <c r="A437" s="16">
        <v>378</v>
      </c>
      <c r="B437" s="16">
        <v>940</v>
      </c>
      <c r="C437" s="16" t="s">
        <v>1131</v>
      </c>
      <c r="D437" s="16" t="s">
        <v>952</v>
      </c>
      <c r="E437" s="16" t="s">
        <v>574</v>
      </c>
      <c r="F437" s="16" t="s">
        <v>954</v>
      </c>
      <c r="G437" s="17">
        <v>5.1432666666699998</v>
      </c>
      <c r="H437" s="17">
        <v>-47.528799999999897</v>
      </c>
      <c r="I437" s="16" t="s">
        <v>27</v>
      </c>
      <c r="J437" s="16" t="s">
        <v>513</v>
      </c>
      <c r="K437" s="16" t="s">
        <v>574</v>
      </c>
      <c r="L437" s="16" t="s">
        <v>818</v>
      </c>
      <c r="M437" s="16">
        <v>3191</v>
      </c>
      <c r="N437" s="16">
        <v>0.02</v>
      </c>
      <c r="O437" s="16">
        <v>0.11901521739130431</v>
      </c>
      <c r="P437" s="46">
        <v>31.8</v>
      </c>
      <c r="Q437" s="16">
        <v>1.38E-2</v>
      </c>
      <c r="S437" s="24">
        <f t="shared" si="68"/>
        <v>9.8531999999999995E-3</v>
      </c>
      <c r="T437" s="24">
        <f t="shared" si="69"/>
        <v>9.8531999999999995E-3</v>
      </c>
      <c r="U437" s="24">
        <f t="shared" si="70"/>
        <v>7.8936000000000006E-3</v>
      </c>
      <c r="V437" s="24">
        <f t="shared" si="81"/>
        <v>1.77468E-2</v>
      </c>
      <c r="W437" s="77">
        <f t="shared" si="82"/>
        <v>1.286</v>
      </c>
      <c r="X437" s="24">
        <f t="shared" si="73"/>
        <v>1.7243099999999997E-3</v>
      </c>
      <c r="Y437" s="16">
        <f t="shared" si="74"/>
        <v>1.3232179099999999</v>
      </c>
      <c r="Z437" s="18" t="s">
        <v>628</v>
      </c>
    </row>
    <row r="438" spans="1:26">
      <c r="A438" s="16">
        <v>512</v>
      </c>
      <c r="B438" s="16" t="s">
        <v>1361</v>
      </c>
      <c r="C438" s="16" t="s">
        <v>1362</v>
      </c>
      <c r="D438" s="16" t="s">
        <v>952</v>
      </c>
      <c r="E438" s="16" t="s">
        <v>1363</v>
      </c>
      <c r="F438" s="16" t="s">
        <v>954</v>
      </c>
      <c r="G438" s="17">
        <v>43.766493333299898</v>
      </c>
      <c r="H438" s="17">
        <v>138.833338333</v>
      </c>
      <c r="I438" s="16" t="s">
        <v>31</v>
      </c>
      <c r="J438" s="16" t="s">
        <v>32</v>
      </c>
      <c r="K438" s="16" t="s">
        <v>540</v>
      </c>
      <c r="L438" s="16" t="s">
        <v>818</v>
      </c>
      <c r="M438" s="16">
        <v>3429</v>
      </c>
      <c r="N438" s="16">
        <v>5.5000000000000005E-3</v>
      </c>
      <c r="O438" s="16">
        <v>4.3355468750000008E-2</v>
      </c>
      <c r="P438" s="46">
        <v>32.9</v>
      </c>
      <c r="Q438" s="16">
        <v>1.17E-2</v>
      </c>
      <c r="S438" s="24">
        <f t="shared" si="68"/>
        <v>8.3537999999999998E-3</v>
      </c>
      <c r="T438" s="24">
        <f t="shared" si="69"/>
        <v>8.3537999999999998E-3</v>
      </c>
      <c r="U438" s="24">
        <f t="shared" si="70"/>
        <v>6.6924000000000011E-3</v>
      </c>
      <c r="V438" s="24">
        <f t="shared" si="81"/>
        <v>1.5046200000000001E-2</v>
      </c>
      <c r="W438" s="77">
        <f t="shared" si="82"/>
        <v>1.286</v>
      </c>
      <c r="X438" s="24">
        <f t="shared" si="73"/>
        <v>1.4619149999999998E-3</v>
      </c>
      <c r="Y438" s="16">
        <f t="shared" si="74"/>
        <v>1.317554315</v>
      </c>
      <c r="Z438" s="18" t="s">
        <v>661</v>
      </c>
    </row>
    <row r="439" spans="1:26">
      <c r="A439" s="16">
        <v>520</v>
      </c>
      <c r="B439" s="16" t="s">
        <v>1382</v>
      </c>
      <c r="C439" s="16" t="s">
        <v>1383</v>
      </c>
      <c r="D439" s="16" t="s">
        <v>1164</v>
      </c>
      <c r="E439" s="16" t="s">
        <v>1384</v>
      </c>
      <c r="F439" s="16" t="s">
        <v>954</v>
      </c>
      <c r="G439" s="17">
        <v>27.7902633056</v>
      </c>
      <c r="H439" s="17">
        <v>126.900676944</v>
      </c>
      <c r="I439" s="16" t="s">
        <v>31</v>
      </c>
      <c r="J439" s="16" t="s">
        <v>32</v>
      </c>
      <c r="K439" s="16" t="s">
        <v>317</v>
      </c>
      <c r="L439" s="16" t="s">
        <v>818</v>
      </c>
      <c r="M439" s="16">
        <v>1060</v>
      </c>
      <c r="N439" s="16">
        <v>0.05</v>
      </c>
      <c r="O439" s="16">
        <v>6.3983836423992718E-2</v>
      </c>
      <c r="P439" s="46">
        <v>34.299999999999997</v>
      </c>
      <c r="Q439" s="16">
        <v>5.0400000000000002E-3</v>
      </c>
      <c r="S439" s="24">
        <f t="shared" si="68"/>
        <v>3.5985599999999998E-3</v>
      </c>
      <c r="T439" s="24">
        <f t="shared" si="69"/>
        <v>3.5985599999999998E-3</v>
      </c>
      <c r="U439" s="24">
        <f t="shared" si="70"/>
        <v>2.8828800000000009E-3</v>
      </c>
      <c r="V439" s="24">
        <f t="shared" si="81"/>
        <v>6.4814400000000006E-3</v>
      </c>
      <c r="W439" s="77">
        <f t="shared" si="82"/>
        <v>1.286</v>
      </c>
      <c r="X439" s="24">
        <f t="shared" si="73"/>
        <v>6.2974799999999996E-4</v>
      </c>
      <c r="Y439" s="16">
        <f t="shared" si="74"/>
        <v>1.2995926279999999</v>
      </c>
      <c r="Z439" s="18" t="s">
        <v>318</v>
      </c>
    </row>
    <row r="440" spans="1:26">
      <c r="A440" s="16">
        <v>384</v>
      </c>
      <c r="B440" s="16">
        <v>963</v>
      </c>
      <c r="C440" s="16" t="s">
        <v>1341</v>
      </c>
      <c r="D440" s="16" t="s">
        <v>952</v>
      </c>
      <c r="E440" s="16" t="s">
        <v>1342</v>
      </c>
      <c r="F440" s="16" t="s">
        <v>954</v>
      </c>
      <c r="G440" s="17">
        <v>37.0322999999999</v>
      </c>
      <c r="H440" s="17">
        <v>13.1816</v>
      </c>
      <c r="I440" s="16" t="s">
        <v>27</v>
      </c>
      <c r="J440" s="16" t="s">
        <v>38</v>
      </c>
      <c r="K440" s="16" t="s">
        <v>192</v>
      </c>
      <c r="L440" s="16" t="s">
        <v>818</v>
      </c>
      <c r="M440" s="16">
        <v>471</v>
      </c>
      <c r="N440" s="16">
        <v>1.7340000000000001E-2</v>
      </c>
      <c r="O440" s="16">
        <v>4.2639240625000005E-2</v>
      </c>
      <c r="P440" s="46">
        <v>34.6</v>
      </c>
      <c r="Q440" s="16">
        <v>2.2200000000000001E-2</v>
      </c>
      <c r="S440" s="24">
        <f t="shared" si="68"/>
        <v>1.5850800000000002E-2</v>
      </c>
      <c r="T440" s="24">
        <f t="shared" si="69"/>
        <v>1.5850800000000002E-2</v>
      </c>
      <c r="U440" s="24">
        <f t="shared" si="70"/>
        <v>1.2698399999999999E-2</v>
      </c>
      <c r="V440" s="24">
        <f t="shared" si="81"/>
        <v>2.85492E-2</v>
      </c>
      <c r="W440" s="77">
        <f t="shared" si="82"/>
        <v>1.286</v>
      </c>
      <c r="X440" s="24">
        <f t="shared" si="73"/>
        <v>2.7738900000000002E-3</v>
      </c>
      <c r="Y440" s="16">
        <f t="shared" si="74"/>
        <v>1.3458722900000002</v>
      </c>
      <c r="Z440" s="18" t="s">
        <v>193</v>
      </c>
    </row>
    <row r="441" spans="1:26">
      <c r="A441" s="16">
        <v>364</v>
      </c>
      <c r="B441" s="16">
        <v>905</v>
      </c>
      <c r="C441" s="16" t="s">
        <v>1348</v>
      </c>
      <c r="D441" s="16" t="s">
        <v>952</v>
      </c>
      <c r="E441" s="16" t="s">
        <v>1349</v>
      </c>
      <c r="F441" s="16" t="s">
        <v>954</v>
      </c>
      <c r="G441" s="17">
        <v>38.613799999999898</v>
      </c>
      <c r="H441" s="17">
        <v>-72.283733333300006</v>
      </c>
      <c r="I441" s="16" t="s">
        <v>27</v>
      </c>
      <c r="K441" s="16" t="s">
        <v>101</v>
      </c>
      <c r="L441" s="16" t="s">
        <v>818</v>
      </c>
      <c r="M441" s="16">
        <v>2698</v>
      </c>
      <c r="N441" s="16">
        <v>0.01</v>
      </c>
      <c r="O441" s="16">
        <v>3.0265277777777773E-2</v>
      </c>
      <c r="P441" s="46">
        <v>36.1</v>
      </c>
      <c r="R441" s="16">
        <v>1.15E-2</v>
      </c>
      <c r="S441" s="24">
        <f t="shared" si="68"/>
        <v>0</v>
      </c>
      <c r="T441" s="24">
        <f t="shared" si="69"/>
        <v>0</v>
      </c>
      <c r="U441" s="24">
        <f t="shared" si="70"/>
        <v>0</v>
      </c>
      <c r="X441" s="24">
        <f t="shared" si="73"/>
        <v>0</v>
      </c>
      <c r="Y441" s="16">
        <f t="shared" si="74"/>
        <v>0</v>
      </c>
      <c r="Z441" s="18" t="s">
        <v>558</v>
      </c>
    </row>
    <row r="442" spans="1:26">
      <c r="A442" s="16">
        <v>392</v>
      </c>
      <c r="B442" s="16">
        <v>991</v>
      </c>
      <c r="C442" s="16" t="s">
        <v>1214</v>
      </c>
      <c r="D442" s="16" t="s">
        <v>952</v>
      </c>
      <c r="E442" s="16" t="s">
        <v>1215</v>
      </c>
      <c r="F442" s="16" t="s">
        <v>954</v>
      </c>
      <c r="G442" s="17">
        <v>32.983633333299899</v>
      </c>
      <c r="H442" s="17">
        <v>-75.930016666699899</v>
      </c>
      <c r="I442" s="16" t="s">
        <v>27</v>
      </c>
      <c r="J442" s="16" t="s">
        <v>254</v>
      </c>
      <c r="K442" s="16" t="s">
        <v>538</v>
      </c>
      <c r="L442" s="16" t="s">
        <v>818</v>
      </c>
      <c r="M442" s="16">
        <v>2568</v>
      </c>
      <c r="N442" s="16">
        <v>1.7000000000000001E-3</v>
      </c>
      <c r="O442" s="16">
        <v>1.1769487719298246E-2</v>
      </c>
      <c r="P442" s="46">
        <v>36.5</v>
      </c>
      <c r="Q442" s="16">
        <v>0.02</v>
      </c>
      <c r="S442" s="24">
        <f t="shared" si="68"/>
        <v>1.4279999999999999E-2</v>
      </c>
      <c r="T442" s="24">
        <f t="shared" si="69"/>
        <v>1.4279999999999999E-2</v>
      </c>
      <c r="U442" s="24">
        <f t="shared" si="70"/>
        <v>1.1440000000000002E-2</v>
      </c>
      <c r="V442" s="24">
        <f t="shared" ref="V442:V466" si="83">SUM(T442:U442)</f>
        <v>2.572E-2</v>
      </c>
      <c r="W442" s="77">
        <f t="shared" ref="W442:W466" si="84">V442/Q442</f>
        <v>1.286</v>
      </c>
      <c r="X442" s="24">
        <f t="shared" si="73"/>
        <v>2.4989999999999999E-3</v>
      </c>
      <c r="Y442" s="16">
        <f t="shared" si="74"/>
        <v>1.339939</v>
      </c>
      <c r="Z442" s="18" t="s">
        <v>539</v>
      </c>
    </row>
    <row r="443" spans="1:26">
      <c r="A443" s="16">
        <v>463</v>
      </c>
      <c r="B443" s="16">
        <v>720</v>
      </c>
      <c r="C443" s="16" t="s">
        <v>1351</v>
      </c>
      <c r="D443" s="16" t="s">
        <v>952</v>
      </c>
      <c r="E443" s="16" t="s">
        <v>154</v>
      </c>
      <c r="F443" s="16" t="s">
        <v>954</v>
      </c>
      <c r="G443" s="17">
        <v>16.129933333299899</v>
      </c>
      <c r="H443" s="17">
        <v>60.743683333299899</v>
      </c>
      <c r="I443" s="16" t="s">
        <v>152</v>
      </c>
      <c r="J443" s="16" t="s">
        <v>153</v>
      </c>
      <c r="K443" s="16" t="s">
        <v>154</v>
      </c>
      <c r="L443" s="16" t="s">
        <v>818</v>
      </c>
      <c r="M443" s="16">
        <v>4038</v>
      </c>
      <c r="N443" s="16">
        <v>4.0990400000000003E-2</v>
      </c>
      <c r="O443" s="16">
        <v>0.17994371555555561</v>
      </c>
      <c r="P443" s="46">
        <v>37.5</v>
      </c>
      <c r="Q443" s="16">
        <v>1.18E-2</v>
      </c>
      <c r="R443" s="16">
        <v>9.2599999999999991E-3</v>
      </c>
      <c r="S443" s="24">
        <f t="shared" si="68"/>
        <v>8.425199999999999E-3</v>
      </c>
      <c r="T443" s="24">
        <f t="shared" si="69"/>
        <v>8.425199999999999E-3</v>
      </c>
      <c r="U443" s="24">
        <f t="shared" si="70"/>
        <v>6.7496000000000014E-3</v>
      </c>
      <c r="V443" s="24">
        <f t="shared" si="83"/>
        <v>1.51748E-2</v>
      </c>
      <c r="W443" s="77">
        <f t="shared" si="84"/>
        <v>1.286</v>
      </c>
      <c r="X443" s="24">
        <f t="shared" si="73"/>
        <v>1.4744099999999998E-3</v>
      </c>
      <c r="Y443" s="16">
        <f t="shared" si="74"/>
        <v>1.31782401</v>
      </c>
      <c r="Z443" s="18" t="s">
        <v>730</v>
      </c>
    </row>
    <row r="444" spans="1:26">
      <c r="A444" s="16">
        <v>467</v>
      </c>
      <c r="B444" s="16">
        <v>724</v>
      </c>
      <c r="C444" s="16" t="s">
        <v>1351</v>
      </c>
      <c r="D444" s="16" t="s">
        <v>952</v>
      </c>
      <c r="E444" s="16" t="s">
        <v>154</v>
      </c>
      <c r="F444" s="16" t="s">
        <v>954</v>
      </c>
      <c r="G444" s="17">
        <v>18.461883333300001</v>
      </c>
      <c r="H444" s="17">
        <v>57.785783333300003</v>
      </c>
      <c r="I444" s="16" t="s">
        <v>152</v>
      </c>
      <c r="J444" s="16" t="s">
        <v>153</v>
      </c>
      <c r="K444" s="16" t="s">
        <v>154</v>
      </c>
      <c r="L444" s="16" t="s">
        <v>818</v>
      </c>
      <c r="M444" s="16">
        <v>593</v>
      </c>
      <c r="N444" s="16">
        <v>8.2240000000000004E-3</v>
      </c>
      <c r="O444" s="16">
        <v>9.3900994592074599E-2</v>
      </c>
      <c r="P444" s="46">
        <v>38.9</v>
      </c>
      <c r="Q444" s="16">
        <v>7.5500000000000003E-3</v>
      </c>
      <c r="R444" s="16">
        <v>7.2500000000000004E-3</v>
      </c>
      <c r="S444" s="24">
        <f t="shared" si="68"/>
        <v>5.3907E-3</v>
      </c>
      <c r="T444" s="24">
        <f t="shared" si="69"/>
        <v>5.3907E-3</v>
      </c>
      <c r="U444" s="24">
        <f t="shared" si="70"/>
        <v>4.3186000000000006E-3</v>
      </c>
      <c r="V444" s="24">
        <f t="shared" si="83"/>
        <v>9.7093000000000006E-3</v>
      </c>
      <c r="W444" s="77">
        <f t="shared" si="84"/>
        <v>1.286</v>
      </c>
      <c r="X444" s="24">
        <f t="shared" si="73"/>
        <v>9.4337249999999989E-4</v>
      </c>
      <c r="Y444" s="16">
        <f t="shared" si="74"/>
        <v>1.3063619725000002</v>
      </c>
      <c r="Z444" s="18" t="s">
        <v>223</v>
      </c>
    </row>
    <row r="445" spans="1:26">
      <c r="A445" s="16">
        <v>425</v>
      </c>
      <c r="B445" s="16">
        <v>1063</v>
      </c>
      <c r="C445" s="16" t="s">
        <v>1267</v>
      </c>
      <c r="D445" s="16" t="s">
        <v>952</v>
      </c>
      <c r="E445" s="16" t="s">
        <v>1268</v>
      </c>
      <c r="F445" s="16" t="s">
        <v>954</v>
      </c>
      <c r="G445" s="17">
        <v>33.6867383332999</v>
      </c>
      <c r="H445" s="17">
        <v>-57.614964999999899</v>
      </c>
      <c r="I445" s="16" t="s">
        <v>27</v>
      </c>
      <c r="K445" s="16" t="s">
        <v>753</v>
      </c>
      <c r="L445" s="16" t="s">
        <v>818</v>
      </c>
      <c r="M445" s="16">
        <v>4595</v>
      </c>
      <c r="N445" s="16">
        <v>1.7500000000000002E-2</v>
      </c>
      <c r="O445" s="16">
        <v>5.7779317677514798E-2</v>
      </c>
      <c r="P445" s="46">
        <v>40.200000000000003</v>
      </c>
      <c r="Q445" s="16">
        <v>9.1000000000000004E-3</v>
      </c>
      <c r="R445" s="16">
        <v>8.3499999999999998E-3</v>
      </c>
      <c r="S445" s="24">
        <f t="shared" si="68"/>
        <v>6.4974000000000004E-3</v>
      </c>
      <c r="T445" s="24">
        <f t="shared" si="69"/>
        <v>6.4974000000000004E-3</v>
      </c>
      <c r="U445" s="24">
        <f t="shared" si="70"/>
        <v>5.2052000000000001E-3</v>
      </c>
      <c r="V445" s="24">
        <f t="shared" si="83"/>
        <v>1.1702600000000001E-2</v>
      </c>
      <c r="W445" s="77">
        <f t="shared" si="84"/>
        <v>1.286</v>
      </c>
      <c r="X445" s="24">
        <f t="shared" si="73"/>
        <v>1.1370449999999999E-3</v>
      </c>
      <c r="Y445" s="16">
        <f t="shared" si="74"/>
        <v>1.3105422449999999</v>
      </c>
      <c r="Z445" s="18" t="s">
        <v>754</v>
      </c>
    </row>
    <row r="446" spans="1:26">
      <c r="A446" s="16">
        <v>409</v>
      </c>
      <c r="B446" s="16">
        <v>1023</v>
      </c>
      <c r="C446" s="16" t="s">
        <v>1355</v>
      </c>
      <c r="D446" s="16" t="s">
        <v>952</v>
      </c>
      <c r="E446" s="16" t="s">
        <v>523</v>
      </c>
      <c r="F446" s="16" t="s">
        <v>954</v>
      </c>
      <c r="G446" s="17">
        <v>47.9173333333</v>
      </c>
      <c r="H446" s="17">
        <v>-128.792149999999</v>
      </c>
      <c r="I446" s="16" t="s">
        <v>31</v>
      </c>
      <c r="J446" s="16" t="s">
        <v>264</v>
      </c>
      <c r="K446" s="16" t="s">
        <v>523</v>
      </c>
      <c r="L446" s="16" t="s">
        <v>818</v>
      </c>
      <c r="M446" s="16">
        <v>2593</v>
      </c>
      <c r="N446" s="16">
        <v>4.2857142857142858E-2</v>
      </c>
      <c r="O446" s="16">
        <v>0.22265100250626574</v>
      </c>
      <c r="P446" s="46">
        <v>41.1</v>
      </c>
      <c r="Q446" s="16">
        <v>6.2399999999999999E-3</v>
      </c>
      <c r="S446" s="24">
        <f t="shared" si="68"/>
        <v>4.4553599999999994E-3</v>
      </c>
      <c r="T446" s="24">
        <f t="shared" si="69"/>
        <v>4.4553599999999994E-3</v>
      </c>
      <c r="U446" s="24">
        <f t="shared" si="70"/>
        <v>3.5692800000000011E-3</v>
      </c>
      <c r="V446" s="24">
        <f t="shared" si="83"/>
        <v>8.0246399999999996E-3</v>
      </c>
      <c r="W446" s="77">
        <f t="shared" si="84"/>
        <v>1.286</v>
      </c>
      <c r="X446" s="24">
        <f t="shared" si="73"/>
        <v>7.7968799999999984E-4</v>
      </c>
      <c r="Y446" s="16">
        <f t="shared" si="74"/>
        <v>1.302828968</v>
      </c>
      <c r="Z446" s="18" t="s">
        <v>547</v>
      </c>
    </row>
    <row r="447" spans="1:26">
      <c r="A447" s="16">
        <v>437</v>
      </c>
      <c r="B447" s="16">
        <v>1085</v>
      </c>
      <c r="C447" s="16" t="s">
        <v>1226</v>
      </c>
      <c r="D447" s="16" t="s">
        <v>952</v>
      </c>
      <c r="E447" s="16" t="s">
        <v>1227</v>
      </c>
      <c r="F447" s="16" t="s">
        <v>954</v>
      </c>
      <c r="G447" s="17">
        <v>-29.374441666700001</v>
      </c>
      <c r="H447" s="17">
        <v>13.9901066666999</v>
      </c>
      <c r="I447" s="16" t="s">
        <v>68</v>
      </c>
      <c r="J447" s="16" t="s">
        <v>69</v>
      </c>
      <c r="L447" s="16" t="s">
        <v>818</v>
      </c>
      <c r="M447" s="16">
        <v>1713</v>
      </c>
      <c r="N447" s="16">
        <v>5.4000000000000003E-3</v>
      </c>
      <c r="O447" s="16">
        <v>4.4211824999999982E-2</v>
      </c>
      <c r="P447" s="46">
        <v>41.8</v>
      </c>
      <c r="Q447" s="16">
        <v>1.14E-2</v>
      </c>
      <c r="R447" s="16">
        <v>6.6600000000000001E-3</v>
      </c>
      <c r="S447" s="24">
        <f t="shared" si="68"/>
        <v>8.1396000000000003E-3</v>
      </c>
      <c r="T447" s="24">
        <f t="shared" si="69"/>
        <v>8.1396000000000003E-3</v>
      </c>
      <c r="U447" s="24">
        <f t="shared" si="70"/>
        <v>6.5208000000000002E-3</v>
      </c>
      <c r="V447" s="24">
        <f t="shared" si="83"/>
        <v>1.4660400000000001E-2</v>
      </c>
      <c r="W447" s="77">
        <f t="shared" si="84"/>
        <v>1.286</v>
      </c>
      <c r="X447" s="24">
        <f t="shared" si="73"/>
        <v>1.42443E-3</v>
      </c>
      <c r="Y447" s="16">
        <f t="shared" si="74"/>
        <v>1.31674523</v>
      </c>
      <c r="Z447" s="18" t="s">
        <v>435</v>
      </c>
    </row>
    <row r="448" spans="1:26">
      <c r="A448" s="16">
        <v>332</v>
      </c>
      <c r="B448" s="16">
        <v>1227</v>
      </c>
      <c r="C448" s="16" t="s">
        <v>1196</v>
      </c>
      <c r="D448" s="16" t="s">
        <v>952</v>
      </c>
      <c r="E448" s="16" t="s">
        <v>1197</v>
      </c>
      <c r="F448" s="16" t="s">
        <v>954</v>
      </c>
      <c r="G448" s="17">
        <v>-8.9910499999999995</v>
      </c>
      <c r="H448" s="17">
        <v>-79.955833333300006</v>
      </c>
      <c r="I448" s="16" t="s">
        <v>107</v>
      </c>
      <c r="J448" s="16" t="s">
        <v>115</v>
      </c>
      <c r="K448" s="16" t="s">
        <v>117</v>
      </c>
      <c r="L448" s="16" t="s">
        <v>818</v>
      </c>
      <c r="M448" s="16">
        <v>428</v>
      </c>
      <c r="N448" s="16">
        <v>2E-3</v>
      </c>
      <c r="O448" s="16">
        <v>5.0267350260416635E-2</v>
      </c>
      <c r="P448" s="46">
        <v>42.8</v>
      </c>
      <c r="Q448" s="16">
        <v>4.1200000000000004E-3</v>
      </c>
      <c r="R448" s="16">
        <v>7.9900000000000006E-3</v>
      </c>
      <c r="S448" s="24">
        <f t="shared" si="68"/>
        <v>2.9416800000000003E-3</v>
      </c>
      <c r="T448" s="24">
        <f t="shared" si="69"/>
        <v>2.9416800000000003E-3</v>
      </c>
      <c r="U448" s="24">
        <f t="shared" si="70"/>
        <v>2.3566400000000001E-3</v>
      </c>
      <c r="V448" s="24">
        <f t="shared" si="83"/>
        <v>5.2983200000000005E-3</v>
      </c>
      <c r="W448" s="77">
        <f t="shared" si="84"/>
        <v>1.286</v>
      </c>
      <c r="X448" s="24">
        <f t="shared" si="73"/>
        <v>5.1479400000000006E-4</v>
      </c>
      <c r="Y448" s="16">
        <f t="shared" si="74"/>
        <v>1.2971114340000001</v>
      </c>
      <c r="Z448" s="18" t="s">
        <v>185</v>
      </c>
    </row>
    <row r="449" spans="1:26">
      <c r="A449" s="16">
        <v>466</v>
      </c>
      <c r="B449" s="16">
        <v>723</v>
      </c>
      <c r="C449" s="16" t="s">
        <v>1351</v>
      </c>
      <c r="D449" s="16" t="s">
        <v>952</v>
      </c>
      <c r="E449" s="16" t="s">
        <v>154</v>
      </c>
      <c r="F449" s="16" t="s">
        <v>954</v>
      </c>
      <c r="G449" s="17">
        <v>18.0631666666999</v>
      </c>
      <c r="H449" s="17">
        <v>57.6093499999999</v>
      </c>
      <c r="I449" s="16" t="s">
        <v>152</v>
      </c>
      <c r="J449" s="16" t="s">
        <v>153</v>
      </c>
      <c r="K449" s="16" t="s">
        <v>154</v>
      </c>
      <c r="L449" s="16" t="s">
        <v>818</v>
      </c>
      <c r="M449" s="16">
        <v>808</v>
      </c>
      <c r="N449" s="16">
        <v>1.797E-2</v>
      </c>
      <c r="O449" s="16">
        <v>0.37871858194444435</v>
      </c>
      <c r="P449" s="46">
        <v>43.2</v>
      </c>
      <c r="Q449" s="16">
        <v>1.8700000000000001E-2</v>
      </c>
      <c r="S449" s="24">
        <f t="shared" si="68"/>
        <v>1.33518E-2</v>
      </c>
      <c r="T449" s="24">
        <f t="shared" si="69"/>
        <v>1.33518E-2</v>
      </c>
      <c r="U449" s="24">
        <f t="shared" si="70"/>
        <v>1.0696400000000002E-2</v>
      </c>
      <c r="V449" s="24">
        <f t="shared" si="83"/>
        <v>2.4048200000000002E-2</v>
      </c>
      <c r="W449" s="77">
        <f t="shared" si="84"/>
        <v>1.286</v>
      </c>
      <c r="X449" s="24">
        <f t="shared" si="73"/>
        <v>2.3365650000000001E-3</v>
      </c>
      <c r="Y449" s="16">
        <f t="shared" si="74"/>
        <v>1.336432965</v>
      </c>
      <c r="Z449" s="18" t="s">
        <v>258</v>
      </c>
    </row>
    <row r="450" spans="1:26">
      <c r="A450" s="16">
        <v>486</v>
      </c>
      <c r="B450" s="16">
        <v>823</v>
      </c>
      <c r="C450" s="16" t="s">
        <v>1346</v>
      </c>
      <c r="D450" s="16" t="s">
        <v>952</v>
      </c>
      <c r="E450" s="16" t="s">
        <v>1347</v>
      </c>
      <c r="F450" s="16" t="s">
        <v>954</v>
      </c>
      <c r="G450" s="17">
        <v>-16.616350000000001</v>
      </c>
      <c r="H450" s="17">
        <v>146.78395</v>
      </c>
      <c r="I450" s="16" t="s">
        <v>107</v>
      </c>
      <c r="J450" s="16" t="s">
        <v>127</v>
      </c>
      <c r="L450" s="16" t="s">
        <v>818</v>
      </c>
      <c r="M450" s="16">
        <v>1638</v>
      </c>
      <c r="N450" s="16">
        <v>1.0999999999999999E-2</v>
      </c>
      <c r="O450" s="16">
        <v>7.4792142857142861E-3</v>
      </c>
      <c r="P450" s="46">
        <v>43.2</v>
      </c>
      <c r="Q450" s="16">
        <v>1.5299999999999999E-2</v>
      </c>
      <c r="R450" s="16">
        <v>1.6199999999999999E-2</v>
      </c>
      <c r="S450" s="24">
        <f t="shared" ref="S450:S513" si="85">0.714*Q450</f>
        <v>1.0924199999999998E-2</v>
      </c>
      <c r="T450" s="24">
        <f t="shared" ref="T450:T513" si="86">S450</f>
        <v>1.0924199999999998E-2</v>
      </c>
      <c r="U450" s="24">
        <f t="shared" ref="U450:U513" si="87" xml:space="preserve"> (Q450-S450)*2</f>
        <v>8.7516000000000017E-3</v>
      </c>
      <c r="V450" s="24">
        <f t="shared" si="83"/>
        <v>1.96758E-2</v>
      </c>
      <c r="W450" s="77">
        <f t="shared" si="84"/>
        <v>1.286</v>
      </c>
      <c r="X450" s="24">
        <f t="shared" ref="X450:X513" si="88">0.175*S450</f>
        <v>1.9117349999999997E-3</v>
      </c>
      <c r="Y450" s="16">
        <f t="shared" ref="Y450:Y513" si="89">SUM(T450:X450)</f>
        <v>1.327263335</v>
      </c>
      <c r="Z450" s="18" t="s">
        <v>427</v>
      </c>
    </row>
    <row r="451" spans="1:26">
      <c r="A451" s="16">
        <v>386</v>
      </c>
      <c r="B451" s="16">
        <v>977</v>
      </c>
      <c r="C451" s="16" t="s">
        <v>1280</v>
      </c>
      <c r="D451" s="16" t="s">
        <v>952</v>
      </c>
      <c r="E451" s="16" t="s">
        <v>1281</v>
      </c>
      <c r="F451" s="16" t="s">
        <v>954</v>
      </c>
      <c r="G451" s="17">
        <v>36.031783333299899</v>
      </c>
      <c r="H451" s="17">
        <v>-1.9553166666699999</v>
      </c>
      <c r="I451" s="16" t="s">
        <v>27</v>
      </c>
      <c r="J451" s="16" t="s">
        <v>38</v>
      </c>
      <c r="L451" s="16" t="s">
        <v>818</v>
      </c>
      <c r="M451" s="16">
        <v>1984</v>
      </c>
      <c r="N451" s="16">
        <v>1.54E-2</v>
      </c>
      <c r="O451" s="16">
        <v>7.5319504947380503E-2</v>
      </c>
      <c r="P451" s="46">
        <v>44.1</v>
      </c>
      <c r="Q451" s="16">
        <v>9.3100000000000006E-3</v>
      </c>
      <c r="R451" s="16">
        <v>5.2700000000000004E-3</v>
      </c>
      <c r="S451" s="24">
        <f t="shared" si="85"/>
        <v>6.6473399999999998E-3</v>
      </c>
      <c r="T451" s="24">
        <f t="shared" si="86"/>
        <v>6.6473399999999998E-3</v>
      </c>
      <c r="U451" s="24">
        <f t="shared" si="87"/>
        <v>5.3253200000000014E-3</v>
      </c>
      <c r="V451" s="24">
        <f t="shared" si="83"/>
        <v>1.1972660000000001E-2</v>
      </c>
      <c r="W451" s="77">
        <f t="shared" si="84"/>
        <v>1.286</v>
      </c>
      <c r="X451" s="24">
        <f t="shared" si="88"/>
        <v>1.1632844999999998E-3</v>
      </c>
      <c r="Y451" s="16">
        <f t="shared" si="89"/>
        <v>1.3111086045</v>
      </c>
      <c r="Z451" s="18" t="s">
        <v>459</v>
      </c>
    </row>
    <row r="452" spans="1:26">
      <c r="A452" s="16">
        <v>401</v>
      </c>
      <c r="B452" s="16">
        <v>1011</v>
      </c>
      <c r="C452" s="16" t="s">
        <v>1250</v>
      </c>
      <c r="D452" s="16" t="s">
        <v>952</v>
      </c>
      <c r="E452" s="16" t="s">
        <v>1251</v>
      </c>
      <c r="F452" s="16" t="s">
        <v>954</v>
      </c>
      <c r="G452" s="17">
        <v>31.280283333300002</v>
      </c>
      <c r="H452" s="17">
        <v>-117.633466666999</v>
      </c>
      <c r="I452" s="16" t="s">
        <v>31</v>
      </c>
      <c r="J452" s="16" t="s">
        <v>264</v>
      </c>
      <c r="K452" s="16" t="s">
        <v>466</v>
      </c>
      <c r="L452" s="16" t="s">
        <v>818</v>
      </c>
      <c r="M452" s="16">
        <v>2022</v>
      </c>
      <c r="N452" s="16">
        <v>3.0000000000000001E-3</v>
      </c>
      <c r="O452" s="16">
        <v>2.76780625E-2</v>
      </c>
      <c r="P452" s="46">
        <v>44.9</v>
      </c>
      <c r="Q452" s="16">
        <v>7.1399999999999996E-3</v>
      </c>
      <c r="S452" s="24">
        <f t="shared" si="85"/>
        <v>5.0979599999999995E-3</v>
      </c>
      <c r="T452" s="24">
        <f t="shared" si="86"/>
        <v>5.0979599999999995E-3</v>
      </c>
      <c r="U452" s="24">
        <f t="shared" si="87"/>
        <v>4.0840800000000003E-3</v>
      </c>
      <c r="V452" s="24">
        <f t="shared" si="83"/>
        <v>9.182039999999999E-3</v>
      </c>
      <c r="W452" s="77">
        <f t="shared" si="84"/>
        <v>1.2859999999999998</v>
      </c>
      <c r="X452" s="24">
        <f t="shared" si="88"/>
        <v>8.9214299999999986E-4</v>
      </c>
      <c r="Y452" s="16">
        <f t="shared" si="89"/>
        <v>1.3052562229999998</v>
      </c>
      <c r="Z452" s="18" t="s">
        <v>467</v>
      </c>
    </row>
    <row r="453" spans="1:26">
      <c r="A453" s="16">
        <v>440</v>
      </c>
      <c r="B453" s="16">
        <v>1089</v>
      </c>
      <c r="C453" s="16" t="s">
        <v>1368</v>
      </c>
      <c r="D453" s="16" t="s">
        <v>952</v>
      </c>
      <c r="E453" s="16" t="s">
        <v>1369</v>
      </c>
      <c r="F453" s="16" t="s">
        <v>954</v>
      </c>
      <c r="G453" s="17">
        <v>-40.936450000000001</v>
      </c>
      <c r="H453" s="17">
        <v>9.8940833333300002</v>
      </c>
      <c r="I453" s="16" t="s">
        <v>68</v>
      </c>
      <c r="J453" s="16" t="s">
        <v>69</v>
      </c>
      <c r="L453" s="16" t="s">
        <v>818</v>
      </c>
      <c r="M453" s="16">
        <v>4619</v>
      </c>
      <c r="N453" s="16">
        <v>1.2E-2</v>
      </c>
      <c r="O453" s="16">
        <v>2.5524158653846152E-2</v>
      </c>
      <c r="P453" s="46">
        <v>45.1</v>
      </c>
      <c r="Q453" s="16">
        <v>8.8900000000000003E-3</v>
      </c>
      <c r="R453" s="16">
        <v>7.0299999999999998E-3</v>
      </c>
      <c r="S453" s="24">
        <f t="shared" si="85"/>
        <v>6.3474600000000001E-3</v>
      </c>
      <c r="T453" s="24">
        <f t="shared" si="86"/>
        <v>6.3474600000000001E-3</v>
      </c>
      <c r="U453" s="24">
        <f t="shared" si="87"/>
        <v>5.0850800000000005E-3</v>
      </c>
      <c r="V453" s="24">
        <f t="shared" si="83"/>
        <v>1.1432540000000001E-2</v>
      </c>
      <c r="W453" s="77">
        <f t="shared" si="84"/>
        <v>1.286</v>
      </c>
      <c r="X453" s="24">
        <f t="shared" si="88"/>
        <v>1.1108055E-3</v>
      </c>
      <c r="Y453" s="16">
        <f t="shared" si="89"/>
        <v>1.3099758855000001</v>
      </c>
      <c r="Z453" s="18" t="s">
        <v>755</v>
      </c>
    </row>
    <row r="454" spans="1:26">
      <c r="A454" s="16">
        <v>416</v>
      </c>
      <c r="B454" s="16">
        <v>1054</v>
      </c>
      <c r="C454" s="16" t="s">
        <v>1267</v>
      </c>
      <c r="D454" s="16" t="s">
        <v>952</v>
      </c>
      <c r="E454" s="16" t="s">
        <v>1268</v>
      </c>
      <c r="F454" s="16" t="s">
        <v>954</v>
      </c>
      <c r="G454" s="17">
        <v>33.000001666700001</v>
      </c>
      <c r="H454" s="17">
        <v>-76.283326666700006</v>
      </c>
      <c r="I454" s="16" t="s">
        <v>27</v>
      </c>
      <c r="J454" s="16" t="s">
        <v>254</v>
      </c>
      <c r="K454" s="16" t="s">
        <v>371</v>
      </c>
      <c r="L454" s="16" t="s">
        <v>818</v>
      </c>
      <c r="M454" s="16">
        <v>1303</v>
      </c>
      <c r="N454" s="16">
        <v>1.0686666666666667E-2</v>
      </c>
      <c r="O454" s="16">
        <v>7.0536373263888896E-2</v>
      </c>
      <c r="P454" s="46">
        <v>46</v>
      </c>
      <c r="Q454" s="16">
        <v>1.4800000000000001E-2</v>
      </c>
      <c r="R454" s="16">
        <v>1.5100000000000001E-2</v>
      </c>
      <c r="S454" s="24">
        <f t="shared" si="85"/>
        <v>1.0567200000000001E-2</v>
      </c>
      <c r="T454" s="24">
        <f t="shared" si="86"/>
        <v>1.0567200000000001E-2</v>
      </c>
      <c r="U454" s="24">
        <f t="shared" si="87"/>
        <v>8.4656000000000002E-3</v>
      </c>
      <c r="V454" s="24">
        <f t="shared" si="83"/>
        <v>1.9032800000000002E-2</v>
      </c>
      <c r="W454" s="77">
        <f t="shared" si="84"/>
        <v>1.286</v>
      </c>
      <c r="X454" s="24">
        <f t="shared" si="88"/>
        <v>1.8492599999999999E-3</v>
      </c>
      <c r="Y454" s="16">
        <f t="shared" si="89"/>
        <v>1.3259148599999999</v>
      </c>
      <c r="Z454" s="18" t="s">
        <v>372</v>
      </c>
    </row>
    <row r="455" spans="1:26">
      <c r="A455" s="16">
        <v>442</v>
      </c>
      <c r="B455" s="16">
        <v>1096</v>
      </c>
      <c r="C455" s="16" t="s">
        <v>1204</v>
      </c>
      <c r="D455" s="16" t="s">
        <v>952</v>
      </c>
      <c r="E455" s="16" t="s">
        <v>1205</v>
      </c>
      <c r="F455" s="16" t="s">
        <v>954</v>
      </c>
      <c r="G455" s="17">
        <v>-67.566810000000004</v>
      </c>
      <c r="H455" s="17">
        <v>-76.963226666699896</v>
      </c>
      <c r="I455" s="16" t="s">
        <v>135</v>
      </c>
      <c r="J455" s="16" t="s">
        <v>301</v>
      </c>
      <c r="L455" s="16" t="s">
        <v>818</v>
      </c>
      <c r="M455" s="16">
        <v>3152</v>
      </c>
      <c r="N455" s="16">
        <v>8.0000000000000002E-3</v>
      </c>
      <c r="O455" s="16">
        <v>6.0588461538461516E-3</v>
      </c>
      <c r="P455" s="46">
        <v>48</v>
      </c>
      <c r="Q455" s="16">
        <v>8.7299999999999999E-3</v>
      </c>
      <c r="R455" s="16">
        <v>7.7999999999999996E-3</v>
      </c>
      <c r="S455" s="24">
        <f t="shared" si="85"/>
        <v>6.2332199999999994E-3</v>
      </c>
      <c r="T455" s="24">
        <f t="shared" si="86"/>
        <v>6.2332199999999994E-3</v>
      </c>
      <c r="U455" s="24">
        <f t="shared" si="87"/>
        <v>4.9935600000000011E-3</v>
      </c>
      <c r="V455" s="24">
        <f t="shared" si="83"/>
        <v>1.122678E-2</v>
      </c>
      <c r="W455" s="77">
        <f t="shared" si="84"/>
        <v>1.286</v>
      </c>
      <c r="X455" s="24">
        <f t="shared" si="88"/>
        <v>1.0908134999999999E-3</v>
      </c>
      <c r="Y455" s="16">
        <f t="shared" si="89"/>
        <v>1.3095443735000001</v>
      </c>
      <c r="Z455" s="18" t="s">
        <v>623</v>
      </c>
    </row>
    <row r="456" spans="1:26">
      <c r="A456" s="16">
        <v>484</v>
      </c>
      <c r="B456" s="16">
        <v>820</v>
      </c>
      <c r="C456" s="16" t="s">
        <v>1346</v>
      </c>
      <c r="D456" s="16" t="s">
        <v>952</v>
      </c>
      <c r="E456" s="16" t="s">
        <v>1347</v>
      </c>
      <c r="F456" s="16" t="s">
        <v>954</v>
      </c>
      <c r="G456" s="17">
        <v>-16.6370166666999</v>
      </c>
      <c r="H456" s="17">
        <v>146.30381666700001</v>
      </c>
      <c r="I456" s="16" t="s">
        <v>107</v>
      </c>
      <c r="J456" s="16" t="s">
        <v>127</v>
      </c>
      <c r="L456" s="16" t="s">
        <v>818</v>
      </c>
      <c r="M456" s="16">
        <v>278</v>
      </c>
      <c r="N456" s="16">
        <v>5.8500000000000002E-3</v>
      </c>
      <c r="O456" s="16">
        <v>1.6575443181818181E-2</v>
      </c>
      <c r="P456" s="46">
        <v>49.8</v>
      </c>
      <c r="Q456" s="16">
        <v>8.1700000000000002E-3</v>
      </c>
      <c r="R456" s="16">
        <v>8.9700000000000005E-3</v>
      </c>
      <c r="S456" s="24">
        <f t="shared" si="85"/>
        <v>5.83338E-3</v>
      </c>
      <c r="T456" s="24">
        <f t="shared" si="86"/>
        <v>5.83338E-3</v>
      </c>
      <c r="U456" s="24">
        <f t="shared" si="87"/>
        <v>4.6732400000000004E-3</v>
      </c>
      <c r="V456" s="24">
        <f t="shared" si="83"/>
        <v>1.0506620000000001E-2</v>
      </c>
      <c r="W456" s="77">
        <f t="shared" si="84"/>
        <v>1.286</v>
      </c>
      <c r="X456" s="24">
        <f t="shared" si="88"/>
        <v>1.0208414999999999E-3</v>
      </c>
      <c r="Y456" s="16">
        <f t="shared" si="89"/>
        <v>1.3080340815</v>
      </c>
      <c r="Z456" s="18" t="s">
        <v>144</v>
      </c>
    </row>
    <row r="457" spans="1:26">
      <c r="A457" s="16">
        <v>433</v>
      </c>
      <c r="B457" s="16">
        <v>1081</v>
      </c>
      <c r="C457" s="16" t="s">
        <v>1226</v>
      </c>
      <c r="D457" s="16" t="s">
        <v>952</v>
      </c>
      <c r="E457" s="16" t="s">
        <v>1227</v>
      </c>
      <c r="F457" s="16" t="s">
        <v>954</v>
      </c>
      <c r="G457" s="17">
        <v>-19.619696666700001</v>
      </c>
      <c r="H457" s="17">
        <v>11.319330000000001</v>
      </c>
      <c r="I457" s="16" t="s">
        <v>68</v>
      </c>
      <c r="J457" s="16" t="s">
        <v>69</v>
      </c>
      <c r="K457" s="16" t="s">
        <v>248</v>
      </c>
      <c r="L457" s="16" t="s">
        <v>818</v>
      </c>
      <c r="M457" s="16">
        <v>794</v>
      </c>
      <c r="N457" s="16">
        <v>9.6666666666666654E-3</v>
      </c>
      <c r="O457" s="16">
        <v>0.30397106182795691</v>
      </c>
      <c r="P457" s="46">
        <v>50.3</v>
      </c>
      <c r="Q457" s="16">
        <v>1.8499999999999999E-2</v>
      </c>
      <c r="R457" s="16">
        <v>1.43E-2</v>
      </c>
      <c r="S457" s="24">
        <f t="shared" si="85"/>
        <v>1.3208999999999999E-2</v>
      </c>
      <c r="T457" s="24">
        <f t="shared" si="86"/>
        <v>1.3208999999999999E-2</v>
      </c>
      <c r="U457" s="24">
        <f t="shared" si="87"/>
        <v>1.0582000000000001E-2</v>
      </c>
      <c r="V457" s="24">
        <f t="shared" si="83"/>
        <v>2.3791E-2</v>
      </c>
      <c r="W457" s="77">
        <f t="shared" si="84"/>
        <v>1.286</v>
      </c>
      <c r="X457" s="24">
        <f t="shared" si="88"/>
        <v>2.3115749999999997E-3</v>
      </c>
      <c r="Y457" s="16">
        <f t="shared" si="89"/>
        <v>1.3358935750000001</v>
      </c>
      <c r="Z457" s="18" t="s">
        <v>249</v>
      </c>
    </row>
    <row r="458" spans="1:26">
      <c r="A458" s="16">
        <v>504</v>
      </c>
      <c r="B458" s="16" t="s">
        <v>1360</v>
      </c>
      <c r="C458" s="16" t="s">
        <v>1317</v>
      </c>
      <c r="D458" s="16" t="s">
        <v>952</v>
      </c>
      <c r="E458" s="16" t="s">
        <v>1318</v>
      </c>
      <c r="F458" s="16" t="s">
        <v>954</v>
      </c>
      <c r="G458" s="17">
        <v>37.571489999999898</v>
      </c>
      <c r="H458" s="17">
        <v>-10.12618</v>
      </c>
      <c r="I458" s="16" t="s">
        <v>27</v>
      </c>
      <c r="J458" s="16" t="s">
        <v>295</v>
      </c>
      <c r="L458" s="16" t="s">
        <v>818</v>
      </c>
      <c r="M458" s="16">
        <v>2578</v>
      </c>
      <c r="N458" s="16">
        <v>0.01</v>
      </c>
      <c r="O458" s="16">
        <v>6.9085006313131303E-2</v>
      </c>
      <c r="P458" s="46">
        <v>50.8</v>
      </c>
      <c r="Q458" s="16">
        <v>1.26E-2</v>
      </c>
      <c r="R458" s="16">
        <v>1.29E-2</v>
      </c>
      <c r="S458" s="24">
        <f t="shared" si="85"/>
        <v>8.9963999999999999E-3</v>
      </c>
      <c r="T458" s="24">
        <f t="shared" si="86"/>
        <v>8.9963999999999999E-3</v>
      </c>
      <c r="U458" s="24">
        <f t="shared" si="87"/>
        <v>7.2072000000000004E-3</v>
      </c>
      <c r="V458" s="24">
        <f t="shared" si="83"/>
        <v>1.6203599999999999E-2</v>
      </c>
      <c r="W458" s="77">
        <f t="shared" si="84"/>
        <v>1.2859999999999998</v>
      </c>
      <c r="X458" s="24">
        <f t="shared" si="88"/>
        <v>1.5743699999999998E-3</v>
      </c>
      <c r="Y458" s="16">
        <f t="shared" si="89"/>
        <v>1.3199815699999997</v>
      </c>
      <c r="Z458" s="18" t="s">
        <v>296</v>
      </c>
    </row>
    <row r="459" spans="1:26">
      <c r="A459" s="16">
        <v>431</v>
      </c>
      <c r="B459" s="16">
        <v>1079</v>
      </c>
      <c r="C459" s="16" t="s">
        <v>1226</v>
      </c>
      <c r="D459" s="16" t="s">
        <v>952</v>
      </c>
      <c r="E459" s="16" t="s">
        <v>1227</v>
      </c>
      <c r="F459" s="16" t="s">
        <v>954</v>
      </c>
      <c r="G459" s="17">
        <v>-11.9296416667</v>
      </c>
      <c r="H459" s="17">
        <v>13.309055000000001</v>
      </c>
      <c r="I459" s="16" t="s">
        <v>68</v>
      </c>
      <c r="J459" s="16" t="s">
        <v>182</v>
      </c>
      <c r="L459" s="16" t="s">
        <v>818</v>
      </c>
      <c r="M459" s="16">
        <v>738</v>
      </c>
      <c r="N459" s="16">
        <v>2.9749999999999999E-2</v>
      </c>
      <c r="O459" s="16">
        <v>0.69837831252584803</v>
      </c>
      <c r="P459" s="46">
        <v>51.7</v>
      </c>
      <c r="Q459" s="16">
        <v>1.03E-2</v>
      </c>
      <c r="S459" s="24">
        <f t="shared" si="85"/>
        <v>7.3542E-3</v>
      </c>
      <c r="T459" s="24">
        <f t="shared" si="86"/>
        <v>7.3542E-3</v>
      </c>
      <c r="U459" s="24">
        <f t="shared" si="87"/>
        <v>5.8916000000000003E-3</v>
      </c>
      <c r="V459" s="24">
        <f t="shared" si="83"/>
        <v>1.32458E-2</v>
      </c>
      <c r="W459" s="77">
        <f t="shared" si="84"/>
        <v>1.286</v>
      </c>
      <c r="X459" s="24">
        <f t="shared" si="88"/>
        <v>1.2869849999999998E-3</v>
      </c>
      <c r="Y459" s="16">
        <f t="shared" si="89"/>
        <v>1.3137785849999999</v>
      </c>
      <c r="Z459" s="18" t="s">
        <v>236</v>
      </c>
    </row>
    <row r="460" spans="1:26">
      <c r="A460" s="16">
        <v>361</v>
      </c>
      <c r="B460" s="16">
        <v>898</v>
      </c>
      <c r="C460" s="16" t="s">
        <v>1375</v>
      </c>
      <c r="D460" s="16" t="s">
        <v>952</v>
      </c>
      <c r="E460" s="16" t="s">
        <v>1376</v>
      </c>
      <c r="F460" s="16" t="s">
        <v>954</v>
      </c>
      <c r="G460" s="17">
        <v>41.685000000000002</v>
      </c>
      <c r="H460" s="17">
        <v>-12.1229999999999</v>
      </c>
      <c r="I460" s="16" t="s">
        <v>27</v>
      </c>
      <c r="J460" s="16" t="s">
        <v>585</v>
      </c>
      <c r="L460" s="16" t="s">
        <v>818</v>
      </c>
      <c r="M460" s="16">
        <v>5279</v>
      </c>
      <c r="N460" s="16">
        <v>4.7176470588235295E-3</v>
      </c>
      <c r="O460" s="16">
        <v>1.0396866208809906E-2</v>
      </c>
      <c r="P460" s="46">
        <v>51.7</v>
      </c>
      <c r="Q460" s="16">
        <v>7.5399999999999998E-3</v>
      </c>
      <c r="R460" s="16">
        <v>4.5700000000000003E-3</v>
      </c>
      <c r="S460" s="24">
        <f t="shared" si="85"/>
        <v>5.3835599999999999E-3</v>
      </c>
      <c r="T460" s="24">
        <f t="shared" si="86"/>
        <v>5.3835599999999999E-3</v>
      </c>
      <c r="U460" s="24">
        <f t="shared" si="87"/>
        <v>4.3128799999999998E-3</v>
      </c>
      <c r="V460" s="24">
        <f t="shared" si="83"/>
        <v>9.6964400000000006E-3</v>
      </c>
      <c r="W460" s="77">
        <f t="shared" si="84"/>
        <v>1.286</v>
      </c>
      <c r="X460" s="24">
        <f t="shared" si="88"/>
        <v>9.421229999999999E-4</v>
      </c>
      <c r="Y460" s="16">
        <f t="shared" si="89"/>
        <v>1.3063350030000001</v>
      </c>
      <c r="Z460" s="18" t="s">
        <v>784</v>
      </c>
    </row>
    <row r="461" spans="1:26">
      <c r="A461" s="16">
        <v>350</v>
      </c>
      <c r="B461" s="16" t="s">
        <v>1372</v>
      </c>
      <c r="C461" s="16" t="s">
        <v>1373</v>
      </c>
      <c r="D461" s="16" t="s">
        <v>1302</v>
      </c>
      <c r="E461" s="16" t="s">
        <v>1374</v>
      </c>
      <c r="F461" s="16" t="s">
        <v>954</v>
      </c>
      <c r="G461" s="17">
        <v>57.475116666700004</v>
      </c>
      <c r="H461" s="17">
        <v>-48.530700000000003</v>
      </c>
      <c r="I461" s="16" t="s">
        <v>27</v>
      </c>
      <c r="J461" s="16" t="s">
        <v>504</v>
      </c>
      <c r="K461" s="16" t="s">
        <v>666</v>
      </c>
      <c r="L461" s="16" t="s">
        <v>818</v>
      </c>
      <c r="M461" s="16">
        <v>3463</v>
      </c>
      <c r="N461" s="16">
        <v>1.7500000000000002E-2</v>
      </c>
      <c r="O461" s="16">
        <v>3.3465468749999998E-2</v>
      </c>
      <c r="P461" s="46">
        <v>52.4</v>
      </c>
      <c r="Q461" s="16">
        <v>7.5599999999999999E-3</v>
      </c>
      <c r="R461" s="16">
        <v>6.2399999999999999E-3</v>
      </c>
      <c r="S461" s="24">
        <f t="shared" si="85"/>
        <v>5.3978400000000001E-3</v>
      </c>
      <c r="T461" s="24">
        <f t="shared" si="86"/>
        <v>5.3978400000000001E-3</v>
      </c>
      <c r="U461" s="24">
        <f t="shared" si="87"/>
        <v>4.3243199999999996E-3</v>
      </c>
      <c r="V461" s="24">
        <f t="shared" si="83"/>
        <v>9.7221600000000005E-3</v>
      </c>
      <c r="W461" s="77">
        <f t="shared" si="84"/>
        <v>1.286</v>
      </c>
      <c r="X461" s="24">
        <f t="shared" si="88"/>
        <v>9.44622E-4</v>
      </c>
      <c r="Y461" s="16">
        <f t="shared" si="89"/>
        <v>1.3063889420000001</v>
      </c>
      <c r="Z461" s="18" t="s">
        <v>667</v>
      </c>
    </row>
    <row r="462" spans="1:26">
      <c r="A462" s="16">
        <v>393</v>
      </c>
      <c r="B462" s="16">
        <v>992</v>
      </c>
      <c r="C462" s="16" t="s">
        <v>1214</v>
      </c>
      <c r="D462" s="16" t="s">
        <v>952</v>
      </c>
      <c r="E462" s="16" t="s">
        <v>1215</v>
      </c>
      <c r="F462" s="16" t="s">
        <v>954</v>
      </c>
      <c r="G462" s="17">
        <v>32.975700000000003</v>
      </c>
      <c r="H462" s="17">
        <v>-75.916016666700003</v>
      </c>
      <c r="I462" s="16" t="s">
        <v>27</v>
      </c>
      <c r="J462" s="16" t="s">
        <v>254</v>
      </c>
      <c r="K462" s="16" t="s">
        <v>538</v>
      </c>
      <c r="L462" s="16" t="s">
        <v>818</v>
      </c>
      <c r="M462" s="16">
        <v>2587</v>
      </c>
      <c r="N462" s="16">
        <v>1.7000000000000001E-3</v>
      </c>
      <c r="O462" s="16">
        <v>3.0872539682539696E-2</v>
      </c>
      <c r="P462" s="46">
        <v>53.2</v>
      </c>
      <c r="Q462" s="16">
        <v>1.3599999999999999E-2</v>
      </c>
      <c r="S462" s="24">
        <f t="shared" si="85"/>
        <v>9.7103999999999992E-3</v>
      </c>
      <c r="T462" s="24">
        <f t="shared" si="86"/>
        <v>9.7103999999999992E-3</v>
      </c>
      <c r="U462" s="24">
        <f t="shared" si="87"/>
        <v>7.7792E-3</v>
      </c>
      <c r="V462" s="24">
        <f t="shared" si="83"/>
        <v>1.7489600000000001E-2</v>
      </c>
      <c r="W462" s="77">
        <f t="shared" si="84"/>
        <v>1.2860000000000003</v>
      </c>
      <c r="X462" s="24">
        <f t="shared" si="88"/>
        <v>1.6993199999999998E-3</v>
      </c>
      <c r="Y462" s="16">
        <f t="shared" si="89"/>
        <v>1.3226785200000002</v>
      </c>
      <c r="Z462" s="18" t="s">
        <v>539</v>
      </c>
    </row>
    <row r="463" spans="1:26">
      <c r="A463" s="16">
        <v>469</v>
      </c>
      <c r="B463" s="16">
        <v>727</v>
      </c>
      <c r="C463" s="16" t="s">
        <v>1351</v>
      </c>
      <c r="D463" s="16" t="s">
        <v>952</v>
      </c>
      <c r="E463" s="16" t="s">
        <v>154</v>
      </c>
      <c r="F463" s="16" t="s">
        <v>954</v>
      </c>
      <c r="G463" s="17">
        <v>17.768266666700001</v>
      </c>
      <c r="H463" s="17">
        <v>57.586933333300003</v>
      </c>
      <c r="I463" s="16" t="s">
        <v>152</v>
      </c>
      <c r="J463" s="16" t="s">
        <v>153</v>
      </c>
      <c r="K463" s="16" t="s">
        <v>154</v>
      </c>
      <c r="L463" s="16" t="s">
        <v>818</v>
      </c>
      <c r="M463" s="16">
        <v>915</v>
      </c>
      <c r="N463" s="16">
        <v>1.02925E-2</v>
      </c>
      <c r="O463" s="16">
        <v>0.16979194166666667</v>
      </c>
      <c r="P463" s="46">
        <v>53.5</v>
      </c>
      <c r="Q463" s="16">
        <v>7.2700000000000004E-3</v>
      </c>
      <c r="S463" s="24">
        <f t="shared" si="85"/>
        <v>5.1907799999999999E-3</v>
      </c>
      <c r="T463" s="24">
        <f t="shared" si="86"/>
        <v>5.1907799999999999E-3</v>
      </c>
      <c r="U463" s="24">
        <f t="shared" si="87"/>
        <v>4.1584400000000011E-3</v>
      </c>
      <c r="V463" s="24">
        <f t="shared" si="83"/>
        <v>9.3492200000000018E-3</v>
      </c>
      <c r="W463" s="77">
        <f t="shared" si="84"/>
        <v>1.2860000000000003</v>
      </c>
      <c r="X463" s="24">
        <f t="shared" si="88"/>
        <v>9.0838649999999991E-4</v>
      </c>
      <c r="Y463" s="16">
        <f t="shared" si="89"/>
        <v>1.3056068265000003</v>
      </c>
      <c r="Z463" s="18" t="s">
        <v>282</v>
      </c>
    </row>
    <row r="464" spans="1:26">
      <c r="A464" s="16">
        <v>424</v>
      </c>
      <c r="B464" s="16">
        <v>1062</v>
      </c>
      <c r="C464" s="16" t="s">
        <v>1267</v>
      </c>
      <c r="D464" s="16" t="s">
        <v>952</v>
      </c>
      <c r="E464" s="16" t="s">
        <v>1268</v>
      </c>
      <c r="F464" s="16" t="s">
        <v>954</v>
      </c>
      <c r="G464" s="17">
        <v>28.246365000000001</v>
      </c>
      <c r="H464" s="17">
        <v>-74.406986666700007</v>
      </c>
      <c r="I464" s="16" t="s">
        <v>27</v>
      </c>
      <c r="J464" s="16" t="s">
        <v>254</v>
      </c>
      <c r="K464" s="16" t="s">
        <v>494</v>
      </c>
      <c r="L464" s="16" t="s">
        <v>818</v>
      </c>
      <c r="M464" s="16">
        <v>4775</v>
      </c>
      <c r="N464" s="16">
        <v>8.5000000000000006E-3</v>
      </c>
      <c r="O464" s="16">
        <v>3.132062344527365E-2</v>
      </c>
      <c r="P464" s="46">
        <v>54.7</v>
      </c>
      <c r="Q464" s="16">
        <v>5.2100000000000002E-3</v>
      </c>
      <c r="R464" s="16">
        <v>4.3499999999999997E-3</v>
      </c>
      <c r="S464" s="24">
        <f t="shared" si="85"/>
        <v>3.7199400000000001E-3</v>
      </c>
      <c r="T464" s="24">
        <f t="shared" si="86"/>
        <v>3.7199400000000001E-3</v>
      </c>
      <c r="U464" s="24">
        <f t="shared" si="87"/>
        <v>2.9801200000000002E-3</v>
      </c>
      <c r="V464" s="24">
        <f t="shared" si="83"/>
        <v>6.7000600000000007E-3</v>
      </c>
      <c r="W464" s="77">
        <f t="shared" si="84"/>
        <v>1.286</v>
      </c>
      <c r="X464" s="24">
        <f t="shared" si="88"/>
        <v>6.5098949999999999E-4</v>
      </c>
      <c r="Y464" s="16">
        <f t="shared" si="89"/>
        <v>1.3000511095</v>
      </c>
      <c r="Z464" s="18" t="s">
        <v>673</v>
      </c>
    </row>
    <row r="465" spans="1:26">
      <c r="A465" s="16">
        <v>461</v>
      </c>
      <c r="B465" s="16">
        <v>687</v>
      </c>
      <c r="C465" s="16" t="s">
        <v>1283</v>
      </c>
      <c r="D465" s="16" t="s">
        <v>952</v>
      </c>
      <c r="E465" s="16" t="s">
        <v>1284</v>
      </c>
      <c r="F465" s="16" t="s">
        <v>954</v>
      </c>
      <c r="G465" s="17">
        <v>-12.863</v>
      </c>
      <c r="H465" s="17">
        <v>-76.990499999999898</v>
      </c>
      <c r="I465" s="16" t="s">
        <v>107</v>
      </c>
      <c r="J465" s="16" t="s">
        <v>115</v>
      </c>
      <c r="L465" s="16" t="s">
        <v>818</v>
      </c>
      <c r="M465" s="16">
        <v>307</v>
      </c>
      <c r="N465" s="16">
        <v>5.7499999999999999E-3</v>
      </c>
      <c r="O465" s="16">
        <v>8.6537463141025658E-2</v>
      </c>
      <c r="P465" s="46">
        <v>55</v>
      </c>
      <c r="Q465" s="16">
        <v>3.2699999999999999E-3</v>
      </c>
      <c r="S465" s="24">
        <f t="shared" si="85"/>
        <v>2.3347799999999998E-3</v>
      </c>
      <c r="T465" s="24">
        <f t="shared" si="86"/>
        <v>2.3347799999999998E-3</v>
      </c>
      <c r="U465" s="24">
        <f t="shared" si="87"/>
        <v>1.8704400000000001E-3</v>
      </c>
      <c r="V465" s="24">
        <f t="shared" si="83"/>
        <v>4.20522E-3</v>
      </c>
      <c r="W465" s="77">
        <f t="shared" si="84"/>
        <v>1.286</v>
      </c>
      <c r="X465" s="24">
        <f t="shared" si="88"/>
        <v>4.0858649999999996E-4</v>
      </c>
      <c r="Y465" s="16">
        <f t="shared" si="89"/>
        <v>1.2948190265000001</v>
      </c>
      <c r="Z465" s="18" t="s">
        <v>148</v>
      </c>
    </row>
    <row r="466" spans="1:26">
      <c r="A466" s="16">
        <v>347</v>
      </c>
      <c r="B466" s="16" t="s">
        <v>1406</v>
      </c>
      <c r="C466" s="16" t="s">
        <v>1407</v>
      </c>
      <c r="D466" s="16" t="s">
        <v>1302</v>
      </c>
      <c r="E466" s="16" t="s">
        <v>1408</v>
      </c>
      <c r="F466" s="16" t="s">
        <v>954</v>
      </c>
      <c r="G466" s="17">
        <v>47.754666666699897</v>
      </c>
      <c r="H466" s="17">
        <v>-127.76333333300001</v>
      </c>
      <c r="I466" s="16" t="s">
        <v>31</v>
      </c>
      <c r="J466" s="16" t="s">
        <v>264</v>
      </c>
      <c r="K466" s="16" t="s">
        <v>289</v>
      </c>
      <c r="L466" s="16" t="s">
        <v>818</v>
      </c>
      <c r="M466" s="16">
        <v>2656</v>
      </c>
      <c r="P466" s="46">
        <v>57.3</v>
      </c>
      <c r="Q466" s="16">
        <v>1.7700000000000001E-3</v>
      </c>
      <c r="R466" s="16">
        <v>2.1099999999999999E-3</v>
      </c>
      <c r="S466" s="24">
        <f t="shared" si="85"/>
        <v>1.2637799999999999E-3</v>
      </c>
      <c r="T466" s="24">
        <f t="shared" si="86"/>
        <v>1.2637799999999999E-3</v>
      </c>
      <c r="U466" s="24">
        <f t="shared" si="87"/>
        <v>1.0124400000000003E-3</v>
      </c>
      <c r="V466" s="24">
        <f t="shared" si="83"/>
        <v>2.2762200000000002E-3</v>
      </c>
      <c r="W466" s="77">
        <f t="shared" si="84"/>
        <v>1.286</v>
      </c>
      <c r="X466" s="24">
        <f t="shared" si="88"/>
        <v>2.2116149999999997E-4</v>
      </c>
      <c r="Y466" s="16">
        <f t="shared" si="89"/>
        <v>1.2907736015000002</v>
      </c>
      <c r="Z466" s="18" t="s">
        <v>552</v>
      </c>
    </row>
    <row r="467" spans="1:26">
      <c r="A467" s="16">
        <v>487</v>
      </c>
      <c r="B467" s="16">
        <v>827</v>
      </c>
      <c r="C467" s="16" t="s">
        <v>1344</v>
      </c>
      <c r="D467" s="16" t="s">
        <v>952</v>
      </c>
      <c r="E467" s="16" t="s">
        <v>1345</v>
      </c>
      <c r="F467" s="16" t="s">
        <v>954</v>
      </c>
      <c r="G467" s="17">
        <v>-15.295666666700001</v>
      </c>
      <c r="H467" s="17">
        <v>166.351833333</v>
      </c>
      <c r="I467" s="16" t="s">
        <v>107</v>
      </c>
      <c r="J467" s="16" t="s">
        <v>127</v>
      </c>
      <c r="L467" s="16" t="s">
        <v>818</v>
      </c>
      <c r="M467" s="16">
        <v>2803</v>
      </c>
      <c r="N467" s="16">
        <v>2.0766666666666666E-2</v>
      </c>
      <c r="O467" s="16">
        <v>8.5820784652076321E-2</v>
      </c>
      <c r="P467" s="46">
        <v>57.8</v>
      </c>
      <c r="R467" s="16">
        <v>1.6500000000000001E-2</v>
      </c>
      <c r="S467" s="24">
        <f t="shared" si="85"/>
        <v>0</v>
      </c>
      <c r="T467" s="24">
        <f t="shared" si="86"/>
        <v>0</v>
      </c>
      <c r="U467" s="24">
        <f t="shared" si="87"/>
        <v>0</v>
      </c>
      <c r="X467" s="24">
        <f t="shared" si="88"/>
        <v>0</v>
      </c>
      <c r="Y467" s="16">
        <f t="shared" si="89"/>
        <v>0</v>
      </c>
      <c r="Z467" s="18" t="s">
        <v>577</v>
      </c>
    </row>
    <row r="468" spans="1:26">
      <c r="A468" s="16">
        <v>382</v>
      </c>
      <c r="B468" s="16">
        <v>955</v>
      </c>
      <c r="C468" s="16" t="s">
        <v>1378</v>
      </c>
      <c r="D468" s="16" t="s">
        <v>952</v>
      </c>
      <c r="E468" s="16" t="s">
        <v>1379</v>
      </c>
      <c r="F468" s="16" t="s">
        <v>954</v>
      </c>
      <c r="G468" s="17">
        <v>27.325800000000001</v>
      </c>
      <c r="H468" s="17">
        <v>-15.2308</v>
      </c>
      <c r="I468" s="16" t="s">
        <v>27</v>
      </c>
      <c r="J468" s="16" t="s">
        <v>585</v>
      </c>
      <c r="K468" s="16" t="s">
        <v>586</v>
      </c>
      <c r="L468" s="16" t="s">
        <v>818</v>
      </c>
      <c r="M468" s="16">
        <v>2854</v>
      </c>
      <c r="N468" s="16">
        <v>3.1007751937984496E-3</v>
      </c>
      <c r="O468" s="16">
        <v>0.12260662474292035</v>
      </c>
      <c r="P468" s="46">
        <v>63.1</v>
      </c>
      <c r="Q468" s="16">
        <v>6.7499999999999999E-3</v>
      </c>
      <c r="R468" s="16">
        <v>6.11E-3</v>
      </c>
      <c r="S468" s="24">
        <f t="shared" si="85"/>
        <v>4.8195E-3</v>
      </c>
      <c r="T468" s="24">
        <f t="shared" si="86"/>
        <v>4.8195E-3</v>
      </c>
      <c r="U468" s="24">
        <f t="shared" si="87"/>
        <v>3.8609999999999998E-3</v>
      </c>
      <c r="V468" s="24">
        <f t="shared" ref="V468:V499" si="90">SUM(T468:U468)</f>
        <v>8.6805000000000007E-3</v>
      </c>
      <c r="W468" s="77">
        <f t="shared" ref="W468:W499" si="91">V468/Q468</f>
        <v>1.286</v>
      </c>
      <c r="X468" s="24">
        <f t="shared" si="88"/>
        <v>8.4341249999999993E-4</v>
      </c>
      <c r="Y468" s="16">
        <f t="shared" si="89"/>
        <v>1.3042044125000001</v>
      </c>
      <c r="Z468" s="18" t="s">
        <v>587</v>
      </c>
    </row>
    <row r="469" spans="1:26">
      <c r="A469" s="16">
        <v>336</v>
      </c>
      <c r="B469" s="16">
        <v>1239</v>
      </c>
      <c r="C469" s="16" t="s">
        <v>1292</v>
      </c>
      <c r="D469" s="16" t="s">
        <v>952</v>
      </c>
      <c r="E469" s="16" t="s">
        <v>1293</v>
      </c>
      <c r="F469" s="16" t="s">
        <v>954</v>
      </c>
      <c r="G469" s="17">
        <v>-0.67200000000000004</v>
      </c>
      <c r="H469" s="17">
        <v>-82.081000000000003</v>
      </c>
      <c r="I469" s="16" t="s">
        <v>107</v>
      </c>
      <c r="J469" s="16" t="s">
        <v>390</v>
      </c>
      <c r="K469" s="16" t="s">
        <v>391</v>
      </c>
      <c r="L469" s="16" t="s">
        <v>818</v>
      </c>
      <c r="M469" s="16">
        <v>1414</v>
      </c>
      <c r="N469" s="16">
        <v>5.2500000000000003E-3</v>
      </c>
      <c r="O469" s="16">
        <v>4.0405369223736713E-2</v>
      </c>
      <c r="P469" s="46">
        <v>65.5</v>
      </c>
      <c r="Q469" s="16">
        <v>9.9000000000000008E-3</v>
      </c>
      <c r="R469" s="16">
        <v>9.1199999999999996E-3</v>
      </c>
      <c r="S469" s="24">
        <f t="shared" si="85"/>
        <v>7.0686000000000004E-3</v>
      </c>
      <c r="T469" s="24">
        <f t="shared" si="86"/>
        <v>7.0686000000000004E-3</v>
      </c>
      <c r="U469" s="24">
        <f t="shared" si="87"/>
        <v>5.6628000000000008E-3</v>
      </c>
      <c r="V469" s="24">
        <f t="shared" si="90"/>
        <v>1.27314E-2</v>
      </c>
      <c r="W469" s="77">
        <f t="shared" si="91"/>
        <v>1.286</v>
      </c>
      <c r="X469" s="24">
        <f t="shared" si="88"/>
        <v>1.237005E-3</v>
      </c>
      <c r="Y469" s="16">
        <f t="shared" si="89"/>
        <v>1.3126998049999998</v>
      </c>
      <c r="Z469" s="18" t="s">
        <v>404</v>
      </c>
    </row>
    <row r="470" spans="1:26">
      <c r="A470" s="16">
        <v>405</v>
      </c>
      <c r="B470" s="16">
        <v>1016</v>
      </c>
      <c r="C470" s="16" t="s">
        <v>1250</v>
      </c>
      <c r="D470" s="16" t="s">
        <v>952</v>
      </c>
      <c r="E470" s="16" t="s">
        <v>1251</v>
      </c>
      <c r="F470" s="16" t="s">
        <v>954</v>
      </c>
      <c r="G470" s="17">
        <v>34.54025</v>
      </c>
      <c r="H470" s="17">
        <v>-122.276566667</v>
      </c>
      <c r="I470" s="16" t="s">
        <v>31</v>
      </c>
      <c r="J470" s="16" t="s">
        <v>264</v>
      </c>
      <c r="K470" s="16" t="s">
        <v>712</v>
      </c>
      <c r="L470" s="16" t="s">
        <v>818</v>
      </c>
      <c r="M470" s="16">
        <v>3834</v>
      </c>
      <c r="N470" s="16">
        <v>1.9E-3</v>
      </c>
      <c r="O470" s="16">
        <v>1.0549066134751785E-2</v>
      </c>
      <c r="P470" s="46">
        <v>66.400000000000006</v>
      </c>
      <c r="Q470" s="16">
        <v>6.45E-3</v>
      </c>
      <c r="S470" s="24">
        <f t="shared" si="85"/>
        <v>4.6052999999999997E-3</v>
      </c>
      <c r="T470" s="24">
        <f t="shared" si="86"/>
        <v>4.6052999999999997E-3</v>
      </c>
      <c r="U470" s="24">
        <f t="shared" si="87"/>
        <v>3.6894000000000007E-3</v>
      </c>
      <c r="V470" s="24">
        <f t="shared" si="90"/>
        <v>8.2947000000000003E-3</v>
      </c>
      <c r="W470" s="77">
        <f t="shared" si="91"/>
        <v>1.286</v>
      </c>
      <c r="X470" s="24">
        <f t="shared" si="88"/>
        <v>8.0592749999999986E-4</v>
      </c>
      <c r="Y470" s="16">
        <f t="shared" si="89"/>
        <v>1.3033953275000001</v>
      </c>
      <c r="Z470" s="18" t="s">
        <v>713</v>
      </c>
    </row>
    <row r="471" spans="1:26">
      <c r="A471" s="16">
        <v>357</v>
      </c>
      <c r="B471" s="16" t="s">
        <v>1364</v>
      </c>
      <c r="C471" s="16" t="s">
        <v>1301</v>
      </c>
      <c r="D471" s="16" t="s">
        <v>1302</v>
      </c>
      <c r="E471" s="16" t="s">
        <v>1303</v>
      </c>
      <c r="F471" s="16" t="s">
        <v>954</v>
      </c>
      <c r="G471" s="17">
        <v>28.0993999999999</v>
      </c>
      <c r="H471" s="17">
        <v>-89.025000000000006</v>
      </c>
      <c r="I471" s="16" t="s">
        <v>27</v>
      </c>
      <c r="J471" s="16" t="s">
        <v>268</v>
      </c>
      <c r="K471" s="16" t="s">
        <v>378</v>
      </c>
      <c r="L471" s="16" t="s">
        <v>818</v>
      </c>
      <c r="M471" s="16">
        <v>1320</v>
      </c>
      <c r="P471" s="46">
        <v>67.3</v>
      </c>
      <c r="Q471" s="16">
        <v>1.09E-2</v>
      </c>
      <c r="R471" s="16">
        <v>3.5999999999999997E-2</v>
      </c>
      <c r="S471" s="24">
        <f t="shared" si="85"/>
        <v>7.7825999999999998E-3</v>
      </c>
      <c r="T471" s="24">
        <f t="shared" si="86"/>
        <v>7.7825999999999998E-3</v>
      </c>
      <c r="U471" s="24">
        <f t="shared" si="87"/>
        <v>6.2348000000000004E-3</v>
      </c>
      <c r="V471" s="24">
        <f t="shared" si="90"/>
        <v>1.4017399999999999E-2</v>
      </c>
      <c r="W471" s="77">
        <f t="shared" si="91"/>
        <v>1.286</v>
      </c>
      <c r="X471" s="24">
        <f t="shared" si="88"/>
        <v>1.361955E-3</v>
      </c>
      <c r="Y471" s="16">
        <f t="shared" si="89"/>
        <v>1.3153967549999999</v>
      </c>
      <c r="Z471" s="18" t="s">
        <v>379</v>
      </c>
    </row>
    <row r="472" spans="1:26">
      <c r="A472" s="16">
        <v>458</v>
      </c>
      <c r="B472" s="16">
        <v>682</v>
      </c>
      <c r="C472" s="16" t="s">
        <v>1283</v>
      </c>
      <c r="D472" s="16" t="s">
        <v>952</v>
      </c>
      <c r="E472" s="16" t="s">
        <v>1284</v>
      </c>
      <c r="F472" s="16" t="s">
        <v>954</v>
      </c>
      <c r="G472" s="17">
        <v>-11.266500000000001</v>
      </c>
      <c r="H472" s="17">
        <v>-79.062166666699895</v>
      </c>
      <c r="I472" s="16" t="s">
        <v>107</v>
      </c>
      <c r="J472" s="16" t="s">
        <v>115</v>
      </c>
      <c r="L472" s="16" t="s">
        <v>818</v>
      </c>
      <c r="M472" s="16">
        <v>3789</v>
      </c>
      <c r="N472" s="16">
        <v>2.5000000000000001E-3</v>
      </c>
      <c r="O472" s="16">
        <v>6.4666819852941176E-2</v>
      </c>
      <c r="P472" s="46">
        <v>67.5</v>
      </c>
      <c r="Q472" s="16">
        <v>7.0299999999999998E-3</v>
      </c>
      <c r="R472" s="16">
        <v>8.9499999999999996E-3</v>
      </c>
      <c r="S472" s="24">
        <f t="shared" si="85"/>
        <v>5.0194199999999993E-3</v>
      </c>
      <c r="T472" s="24">
        <f t="shared" si="86"/>
        <v>5.0194199999999993E-3</v>
      </c>
      <c r="U472" s="24">
        <f t="shared" si="87"/>
        <v>4.0211600000000011E-3</v>
      </c>
      <c r="V472" s="24">
        <f t="shared" si="90"/>
        <v>9.0405799999999994E-3</v>
      </c>
      <c r="W472" s="77">
        <f t="shared" si="91"/>
        <v>1.286</v>
      </c>
      <c r="X472" s="24">
        <f t="shared" si="88"/>
        <v>8.7839849999999981E-4</v>
      </c>
      <c r="Y472" s="16">
        <f t="shared" si="89"/>
        <v>1.3049595585</v>
      </c>
      <c r="Z472" s="18" t="s">
        <v>707</v>
      </c>
    </row>
    <row r="473" spans="1:26">
      <c r="A473" s="16">
        <v>399</v>
      </c>
      <c r="B473" s="16">
        <v>1004</v>
      </c>
      <c r="C473" s="16" t="s">
        <v>1352</v>
      </c>
      <c r="D473" s="16" t="s">
        <v>952</v>
      </c>
      <c r="E473" s="16" t="s">
        <v>1353</v>
      </c>
      <c r="F473" s="16" t="s">
        <v>954</v>
      </c>
      <c r="G473" s="17">
        <v>24.5547166666999</v>
      </c>
      <c r="H473" s="17">
        <v>-79.249166666700006</v>
      </c>
      <c r="I473" s="16" t="s">
        <v>27</v>
      </c>
      <c r="K473" s="16" t="s">
        <v>149</v>
      </c>
      <c r="L473" s="16" t="s">
        <v>818</v>
      </c>
      <c r="M473" s="16">
        <v>419</v>
      </c>
      <c r="N473" s="16">
        <v>7.4999999999999997E-3</v>
      </c>
      <c r="O473" s="16">
        <v>4.5932953124999974E-2</v>
      </c>
      <c r="P473" s="46">
        <v>74.099999999999994</v>
      </c>
      <c r="Q473" s="16">
        <v>1.8499999999999999E-2</v>
      </c>
      <c r="R473" s="16">
        <v>6.7000000000000002E-3</v>
      </c>
      <c r="S473" s="24">
        <f t="shared" si="85"/>
        <v>1.3208999999999999E-2</v>
      </c>
      <c r="T473" s="24">
        <f t="shared" si="86"/>
        <v>1.3208999999999999E-2</v>
      </c>
      <c r="U473" s="24">
        <f t="shared" si="87"/>
        <v>1.0582000000000001E-2</v>
      </c>
      <c r="V473" s="24">
        <f t="shared" si="90"/>
        <v>2.3791E-2</v>
      </c>
      <c r="W473" s="77">
        <f t="shared" si="91"/>
        <v>1.286</v>
      </c>
      <c r="X473" s="24">
        <f t="shared" si="88"/>
        <v>2.3115749999999997E-3</v>
      </c>
      <c r="Y473" s="16">
        <f t="shared" si="89"/>
        <v>1.3358935750000001</v>
      </c>
      <c r="Z473" s="18" t="s">
        <v>179</v>
      </c>
    </row>
    <row r="474" spans="1:26">
      <c r="A474" s="16">
        <v>439</v>
      </c>
      <c r="B474" s="16">
        <v>1087</v>
      </c>
      <c r="C474" s="16" t="s">
        <v>1226</v>
      </c>
      <c r="D474" s="16" t="s">
        <v>952</v>
      </c>
      <c r="E474" s="16" t="s">
        <v>1227</v>
      </c>
      <c r="F474" s="16" t="s">
        <v>954</v>
      </c>
      <c r="G474" s="17">
        <v>-31.4646883333</v>
      </c>
      <c r="H474" s="17">
        <v>15.3109016667</v>
      </c>
      <c r="I474" s="16" t="s">
        <v>68</v>
      </c>
      <c r="J474" s="16" t="s">
        <v>69</v>
      </c>
      <c r="L474" s="16" t="s">
        <v>818</v>
      </c>
      <c r="M474" s="16">
        <v>1372</v>
      </c>
      <c r="N474" s="16">
        <v>4.9000000000000007E-3</v>
      </c>
      <c r="P474" s="46">
        <v>74.400000000000006</v>
      </c>
      <c r="Q474" s="16">
        <v>4.1099999999999999E-3</v>
      </c>
      <c r="S474" s="24">
        <f t="shared" si="85"/>
        <v>2.9345399999999998E-3</v>
      </c>
      <c r="T474" s="24">
        <f t="shared" si="86"/>
        <v>2.9345399999999998E-3</v>
      </c>
      <c r="U474" s="24">
        <f t="shared" si="87"/>
        <v>2.3509200000000003E-3</v>
      </c>
      <c r="V474" s="24">
        <f t="shared" si="90"/>
        <v>5.2854600000000005E-3</v>
      </c>
      <c r="W474" s="77">
        <f t="shared" si="91"/>
        <v>1.286</v>
      </c>
      <c r="X474" s="24">
        <f t="shared" si="88"/>
        <v>5.1354449999999996E-4</v>
      </c>
      <c r="Y474" s="16">
        <f t="shared" si="89"/>
        <v>1.2970844644999999</v>
      </c>
      <c r="Z474" s="18" t="s">
        <v>396</v>
      </c>
    </row>
    <row r="475" spans="1:26">
      <c r="A475" s="16">
        <v>478</v>
      </c>
      <c r="B475" s="16">
        <v>795</v>
      </c>
      <c r="C475" s="16" t="s">
        <v>1340</v>
      </c>
      <c r="D475" s="16" t="s">
        <v>952</v>
      </c>
      <c r="E475" s="16" t="s">
        <v>272</v>
      </c>
      <c r="F475" s="16" t="s">
        <v>954</v>
      </c>
      <c r="G475" s="17">
        <v>40.987166666699899</v>
      </c>
      <c r="H475" s="17">
        <v>138.96716666699899</v>
      </c>
      <c r="I475" s="16" t="s">
        <v>31</v>
      </c>
      <c r="J475" s="16" t="s">
        <v>272</v>
      </c>
      <c r="K475" s="16" t="s">
        <v>540</v>
      </c>
      <c r="L475" s="16" t="s">
        <v>818</v>
      </c>
      <c r="M475" s="16">
        <v>3300</v>
      </c>
      <c r="N475" s="16">
        <v>6.0000000000000001E-3</v>
      </c>
      <c r="O475" s="16">
        <v>3.6807704081632704E-2</v>
      </c>
      <c r="P475" s="46">
        <v>76.599999999999994</v>
      </c>
      <c r="Q475" s="16">
        <v>5.9100000000000003E-3</v>
      </c>
      <c r="R475" s="16">
        <v>6.96E-3</v>
      </c>
      <c r="S475" s="24">
        <f t="shared" si="85"/>
        <v>4.2197400000000005E-3</v>
      </c>
      <c r="T475" s="24">
        <f t="shared" si="86"/>
        <v>4.2197400000000005E-3</v>
      </c>
      <c r="U475" s="24">
        <f t="shared" si="87"/>
        <v>3.3805199999999997E-3</v>
      </c>
      <c r="V475" s="24">
        <f t="shared" si="90"/>
        <v>7.6002600000000002E-3</v>
      </c>
      <c r="W475" s="77">
        <f t="shared" si="91"/>
        <v>1.286</v>
      </c>
      <c r="X475" s="24">
        <f t="shared" si="88"/>
        <v>7.384545E-4</v>
      </c>
      <c r="Y475" s="16">
        <f t="shared" si="89"/>
        <v>1.3019389745000001</v>
      </c>
      <c r="Z475" s="18" t="s">
        <v>644</v>
      </c>
    </row>
    <row r="476" spans="1:26">
      <c r="A476" s="16">
        <v>410</v>
      </c>
      <c r="B476" s="16">
        <v>1024</v>
      </c>
      <c r="C476" s="16" t="s">
        <v>1355</v>
      </c>
      <c r="D476" s="16" t="s">
        <v>952</v>
      </c>
      <c r="E476" s="16" t="s">
        <v>523</v>
      </c>
      <c r="F476" s="16" t="s">
        <v>954</v>
      </c>
      <c r="G476" s="17">
        <v>47.9045666666999</v>
      </c>
      <c r="H476" s="17">
        <v>-128.75219999999899</v>
      </c>
      <c r="I476" s="16" t="s">
        <v>31</v>
      </c>
      <c r="J476" s="16" t="s">
        <v>264</v>
      </c>
      <c r="K476" s="16" t="s">
        <v>523</v>
      </c>
      <c r="L476" s="16" t="s">
        <v>818</v>
      </c>
      <c r="M476" s="16">
        <v>2614</v>
      </c>
      <c r="N476" s="16">
        <v>2.1428571428571429E-2</v>
      </c>
      <c r="O476" s="16">
        <v>0.1097718586672474</v>
      </c>
      <c r="P476" s="46">
        <v>77.3</v>
      </c>
      <c r="Q476" s="16">
        <v>3.6700000000000001E-3</v>
      </c>
      <c r="S476" s="24">
        <f t="shared" si="85"/>
        <v>2.6203799999999998E-3</v>
      </c>
      <c r="T476" s="24">
        <f t="shared" si="86"/>
        <v>2.6203799999999998E-3</v>
      </c>
      <c r="U476" s="24">
        <f t="shared" si="87"/>
        <v>2.0992400000000005E-3</v>
      </c>
      <c r="V476" s="24">
        <f t="shared" si="90"/>
        <v>4.7196200000000008E-3</v>
      </c>
      <c r="W476" s="77">
        <f t="shared" si="91"/>
        <v>1.2860000000000003</v>
      </c>
      <c r="X476" s="24">
        <f t="shared" si="88"/>
        <v>4.5856649999999994E-4</v>
      </c>
      <c r="Y476" s="16">
        <f t="shared" si="89"/>
        <v>1.2958978065000004</v>
      </c>
      <c r="Z476" s="18" t="s">
        <v>547</v>
      </c>
    </row>
    <row r="477" spans="1:26">
      <c r="A477" s="16">
        <v>470</v>
      </c>
      <c r="B477" s="16">
        <v>728</v>
      </c>
      <c r="C477" s="16" t="s">
        <v>1351</v>
      </c>
      <c r="D477" s="16" t="s">
        <v>952</v>
      </c>
      <c r="E477" s="16" t="s">
        <v>154</v>
      </c>
      <c r="F477" s="16" t="s">
        <v>954</v>
      </c>
      <c r="G477" s="17">
        <v>17.6798333333</v>
      </c>
      <c r="H477" s="17">
        <v>57.825883333299899</v>
      </c>
      <c r="I477" s="16" t="s">
        <v>152</v>
      </c>
      <c r="J477" s="16" t="s">
        <v>153</v>
      </c>
      <c r="K477" s="16" t="s">
        <v>154</v>
      </c>
      <c r="L477" s="16" t="s">
        <v>818</v>
      </c>
      <c r="M477" s="16">
        <v>1428</v>
      </c>
      <c r="N477" s="16">
        <v>5.8628571428571427E-3</v>
      </c>
      <c r="O477" s="16">
        <v>0.1052759085882353</v>
      </c>
      <c r="P477" s="46">
        <v>78.3</v>
      </c>
      <c r="Q477" s="16">
        <v>6.8900000000000003E-3</v>
      </c>
      <c r="R477" s="16">
        <v>4.4400000000000004E-3</v>
      </c>
      <c r="S477" s="24">
        <f t="shared" si="85"/>
        <v>4.9194599999999996E-3</v>
      </c>
      <c r="T477" s="24">
        <f t="shared" si="86"/>
        <v>4.9194599999999996E-3</v>
      </c>
      <c r="U477" s="24">
        <f t="shared" si="87"/>
        <v>3.9410800000000013E-3</v>
      </c>
      <c r="V477" s="24">
        <f t="shared" si="90"/>
        <v>8.8605400000000001E-3</v>
      </c>
      <c r="W477" s="77">
        <f t="shared" si="91"/>
        <v>1.286</v>
      </c>
      <c r="X477" s="24">
        <f t="shared" si="88"/>
        <v>8.6090549999999987E-4</v>
      </c>
      <c r="Y477" s="16">
        <f t="shared" si="89"/>
        <v>1.3045819855</v>
      </c>
      <c r="Z477" s="18" t="s">
        <v>405</v>
      </c>
    </row>
    <row r="478" spans="1:26">
      <c r="A478" s="16">
        <v>372</v>
      </c>
      <c r="B478" s="16">
        <v>918</v>
      </c>
      <c r="C478" s="16" t="s">
        <v>1388</v>
      </c>
      <c r="D478" s="16" t="s">
        <v>952</v>
      </c>
      <c r="E478" s="16" t="s">
        <v>208</v>
      </c>
      <c r="F478" s="16" t="s">
        <v>954</v>
      </c>
      <c r="G478" s="17">
        <v>63.092816666700003</v>
      </c>
      <c r="H478" s="17">
        <v>-38.638933333300002</v>
      </c>
      <c r="I478" s="16" t="s">
        <v>207</v>
      </c>
      <c r="K478" s="16" t="s">
        <v>208</v>
      </c>
      <c r="L478" s="16" t="s">
        <v>818</v>
      </c>
      <c r="M478" s="16">
        <v>1869</v>
      </c>
      <c r="N478" s="16">
        <v>8.0000000000000002E-3</v>
      </c>
      <c r="O478" s="16">
        <v>1.2821070135746609E-2</v>
      </c>
      <c r="P478" s="46">
        <v>79.599999999999994</v>
      </c>
      <c r="Q478" s="16">
        <v>4.3800000000000002E-3</v>
      </c>
      <c r="R478" s="16">
        <v>6.0000000000000001E-3</v>
      </c>
      <c r="S478" s="24">
        <f t="shared" si="85"/>
        <v>3.1273199999999998E-3</v>
      </c>
      <c r="T478" s="24">
        <f t="shared" si="86"/>
        <v>3.1273199999999998E-3</v>
      </c>
      <c r="U478" s="24">
        <f t="shared" si="87"/>
        <v>2.5053600000000007E-3</v>
      </c>
      <c r="V478" s="24">
        <f t="shared" si="90"/>
        <v>5.632680000000001E-3</v>
      </c>
      <c r="W478" s="77">
        <f t="shared" si="91"/>
        <v>1.2860000000000003</v>
      </c>
      <c r="X478" s="24">
        <f t="shared" si="88"/>
        <v>5.4728099999999994E-4</v>
      </c>
      <c r="Y478" s="16">
        <f t="shared" si="89"/>
        <v>1.2978126410000004</v>
      </c>
      <c r="Z478" s="18" t="s">
        <v>443</v>
      </c>
    </row>
    <row r="479" spans="1:26">
      <c r="A479" s="16">
        <v>412</v>
      </c>
      <c r="B479" s="16">
        <v>1037</v>
      </c>
      <c r="C479" s="16" t="s">
        <v>1298</v>
      </c>
      <c r="D479" s="16" t="s">
        <v>952</v>
      </c>
      <c r="E479" s="16" t="s">
        <v>1299</v>
      </c>
      <c r="F479" s="16" t="s">
        <v>954</v>
      </c>
      <c r="G479" s="17">
        <v>40.954986666700002</v>
      </c>
      <c r="H479" s="17">
        <v>-127.515</v>
      </c>
      <c r="I479" s="16" t="s">
        <v>31</v>
      </c>
      <c r="J479" s="16" t="s">
        <v>264</v>
      </c>
      <c r="L479" s="16" t="s">
        <v>818</v>
      </c>
      <c r="M479" s="16">
        <v>3300</v>
      </c>
      <c r="P479" s="46">
        <v>81</v>
      </c>
      <c r="Q479" s="16">
        <v>8.0000000000000002E-3</v>
      </c>
      <c r="S479" s="24">
        <f t="shared" si="85"/>
        <v>5.7120000000000001E-3</v>
      </c>
      <c r="T479" s="24">
        <f t="shared" si="86"/>
        <v>5.7120000000000001E-3</v>
      </c>
      <c r="U479" s="24">
        <f t="shared" si="87"/>
        <v>4.5760000000000002E-3</v>
      </c>
      <c r="V479" s="24">
        <f t="shared" si="90"/>
        <v>1.0288E-2</v>
      </c>
      <c r="W479" s="77">
        <f t="shared" si="91"/>
        <v>1.286</v>
      </c>
      <c r="X479" s="24">
        <f t="shared" si="88"/>
        <v>9.9960000000000001E-4</v>
      </c>
      <c r="Y479" s="16">
        <f t="shared" si="89"/>
        <v>1.3075756000000001</v>
      </c>
      <c r="Z479" s="18" t="s">
        <v>645</v>
      </c>
    </row>
    <row r="480" spans="1:26">
      <c r="A480" s="16">
        <v>524</v>
      </c>
      <c r="B480" s="16">
        <v>888</v>
      </c>
      <c r="C480" s="16" t="s">
        <v>1241</v>
      </c>
      <c r="D480" s="16" t="s">
        <v>952</v>
      </c>
      <c r="E480" s="16" t="s">
        <v>1242</v>
      </c>
      <c r="F480" s="16" t="s">
        <v>954</v>
      </c>
      <c r="G480" s="17">
        <v>48.166816666700001</v>
      </c>
      <c r="H480" s="17">
        <v>-126.663233332999</v>
      </c>
      <c r="I480" s="16" t="s">
        <v>31</v>
      </c>
      <c r="J480" s="16" t="s">
        <v>289</v>
      </c>
      <c r="L480" s="16" t="s">
        <v>818</v>
      </c>
      <c r="M480" s="16">
        <v>2516</v>
      </c>
      <c r="N480" s="16">
        <v>0.09</v>
      </c>
      <c r="O480" s="16">
        <v>0.381999701544944</v>
      </c>
      <c r="P480" s="46">
        <v>82</v>
      </c>
      <c r="Q480" s="16">
        <v>6.6699999999999997E-3</v>
      </c>
      <c r="S480" s="24">
        <f t="shared" si="85"/>
        <v>4.7623799999999992E-3</v>
      </c>
      <c r="T480" s="24">
        <f t="shared" si="86"/>
        <v>4.7623799999999992E-3</v>
      </c>
      <c r="U480" s="24">
        <f t="shared" si="87"/>
        <v>3.815240000000001E-3</v>
      </c>
      <c r="V480" s="24">
        <f t="shared" si="90"/>
        <v>8.5776200000000011E-3</v>
      </c>
      <c r="W480" s="77">
        <f t="shared" si="91"/>
        <v>1.2860000000000003</v>
      </c>
      <c r="X480" s="24">
        <f t="shared" si="88"/>
        <v>8.3341649999999986E-4</v>
      </c>
      <c r="Y480" s="16">
        <f t="shared" si="89"/>
        <v>1.3039886565000001</v>
      </c>
      <c r="Z480" s="18" t="s">
        <v>532</v>
      </c>
    </row>
    <row r="481" spans="1:26">
      <c r="A481" s="16">
        <v>509</v>
      </c>
      <c r="B481" s="16" t="s">
        <v>1393</v>
      </c>
      <c r="C481" s="16" t="s">
        <v>1357</v>
      </c>
      <c r="D481" s="16" t="s">
        <v>952</v>
      </c>
      <c r="E481" s="16" t="s">
        <v>1358</v>
      </c>
      <c r="F481" s="16" t="s">
        <v>954</v>
      </c>
      <c r="G481" s="17">
        <v>58.7764833333</v>
      </c>
      <c r="H481" s="17">
        <v>-144.492951667</v>
      </c>
      <c r="I481" s="16" t="s">
        <v>31</v>
      </c>
      <c r="J481" s="16" t="s">
        <v>231</v>
      </c>
      <c r="L481" s="16" t="s">
        <v>818</v>
      </c>
      <c r="M481" s="16">
        <v>3667</v>
      </c>
      <c r="N481" s="16">
        <v>0.1</v>
      </c>
      <c r="O481" s="16">
        <v>0.43399251700680275</v>
      </c>
      <c r="P481" s="46">
        <v>82.1</v>
      </c>
      <c r="Q481" s="16">
        <v>3.6099999999999999E-3</v>
      </c>
      <c r="R481" s="16">
        <v>4.9800000000000001E-3</v>
      </c>
      <c r="S481" s="24">
        <f t="shared" si="85"/>
        <v>2.5775399999999997E-3</v>
      </c>
      <c r="T481" s="24">
        <f t="shared" si="86"/>
        <v>2.5775399999999997E-3</v>
      </c>
      <c r="U481" s="24">
        <f t="shared" si="87"/>
        <v>2.0649200000000005E-3</v>
      </c>
      <c r="V481" s="24">
        <f t="shared" si="90"/>
        <v>4.6424600000000002E-3</v>
      </c>
      <c r="W481" s="77">
        <f t="shared" si="91"/>
        <v>1.286</v>
      </c>
      <c r="X481" s="24">
        <f t="shared" si="88"/>
        <v>4.5106949999999991E-4</v>
      </c>
      <c r="Y481" s="16">
        <f t="shared" si="89"/>
        <v>1.2957359895</v>
      </c>
      <c r="Z481" s="18" t="s">
        <v>232</v>
      </c>
    </row>
    <row r="482" spans="1:26">
      <c r="A482" s="16">
        <v>358</v>
      </c>
      <c r="B482" s="16" t="s">
        <v>1365</v>
      </c>
      <c r="C482" s="16" t="s">
        <v>1301</v>
      </c>
      <c r="D482" s="16" t="s">
        <v>1302</v>
      </c>
      <c r="E482" s="16" t="s">
        <v>1303</v>
      </c>
      <c r="F482" s="16" t="s">
        <v>954</v>
      </c>
      <c r="G482" s="17">
        <v>28.079750000000001</v>
      </c>
      <c r="H482" s="17">
        <v>-89.139066666700003</v>
      </c>
      <c r="I482" s="16" t="s">
        <v>27</v>
      </c>
      <c r="J482" s="16" t="s">
        <v>268</v>
      </c>
      <c r="K482" s="16" t="s">
        <v>315</v>
      </c>
      <c r="L482" s="16" t="s">
        <v>818</v>
      </c>
      <c r="M482" s="16">
        <v>1057</v>
      </c>
      <c r="P482" s="46">
        <v>84.2</v>
      </c>
      <c r="Q482" s="16">
        <v>1.09E-2</v>
      </c>
      <c r="S482" s="24">
        <f t="shared" si="85"/>
        <v>7.7825999999999998E-3</v>
      </c>
      <c r="T482" s="24">
        <f t="shared" si="86"/>
        <v>7.7825999999999998E-3</v>
      </c>
      <c r="U482" s="24">
        <f t="shared" si="87"/>
        <v>6.2348000000000004E-3</v>
      </c>
      <c r="V482" s="24">
        <f t="shared" si="90"/>
        <v>1.4017399999999999E-2</v>
      </c>
      <c r="W482" s="77">
        <f t="shared" si="91"/>
        <v>1.286</v>
      </c>
      <c r="X482" s="24">
        <f t="shared" si="88"/>
        <v>1.361955E-3</v>
      </c>
      <c r="Y482" s="16">
        <f t="shared" si="89"/>
        <v>1.3153967549999999</v>
      </c>
      <c r="Z482" s="18" t="s">
        <v>316</v>
      </c>
    </row>
    <row r="483" spans="1:26">
      <c r="A483" s="16">
        <v>352</v>
      </c>
      <c r="B483" s="16" t="s">
        <v>1377</v>
      </c>
      <c r="C483" s="16" t="s">
        <v>1373</v>
      </c>
      <c r="D483" s="16" t="s">
        <v>1302</v>
      </c>
      <c r="E483" s="16" t="s">
        <v>1374</v>
      </c>
      <c r="F483" s="16" t="s">
        <v>954</v>
      </c>
      <c r="G483" s="17">
        <v>58.505783333300002</v>
      </c>
      <c r="H483" s="17">
        <v>-46.400550000000003</v>
      </c>
      <c r="I483" s="16" t="s">
        <v>27</v>
      </c>
      <c r="J483" s="16" t="s">
        <v>504</v>
      </c>
      <c r="K483" s="16" t="s">
        <v>505</v>
      </c>
      <c r="L483" s="16" t="s">
        <v>818</v>
      </c>
      <c r="M483" s="16">
        <v>2575</v>
      </c>
      <c r="N483" s="16">
        <v>4.7999999999999996E-3</v>
      </c>
      <c r="O483" s="16">
        <v>2.7621122994652414E-3</v>
      </c>
      <c r="P483" s="46">
        <v>84.5</v>
      </c>
      <c r="Q483" s="16">
        <v>6.9100000000000003E-3</v>
      </c>
      <c r="R483" s="16">
        <v>6.4400000000000004E-3</v>
      </c>
      <c r="S483" s="24">
        <f t="shared" si="85"/>
        <v>4.9337399999999998E-3</v>
      </c>
      <c r="T483" s="24">
        <f t="shared" si="86"/>
        <v>4.9337399999999998E-3</v>
      </c>
      <c r="U483" s="24">
        <f t="shared" si="87"/>
        <v>3.952520000000001E-3</v>
      </c>
      <c r="V483" s="24">
        <f t="shared" si="90"/>
        <v>8.88626E-3</v>
      </c>
      <c r="W483" s="77">
        <f t="shared" si="91"/>
        <v>1.286</v>
      </c>
      <c r="X483" s="24">
        <f t="shared" si="88"/>
        <v>8.6340449999999986E-4</v>
      </c>
      <c r="Y483" s="16">
        <f t="shared" si="89"/>
        <v>1.3046359245000001</v>
      </c>
      <c r="Z483" s="18" t="s">
        <v>544</v>
      </c>
    </row>
    <row r="484" spans="1:26">
      <c r="A484" s="16">
        <v>407</v>
      </c>
      <c r="B484" s="16">
        <v>1020</v>
      </c>
      <c r="C484" s="16" t="s">
        <v>1250</v>
      </c>
      <c r="D484" s="16" t="s">
        <v>952</v>
      </c>
      <c r="E484" s="16" t="s">
        <v>1251</v>
      </c>
      <c r="F484" s="16" t="s">
        <v>954</v>
      </c>
      <c r="G484" s="17">
        <v>41.00085</v>
      </c>
      <c r="H484" s="17">
        <v>-126.4344</v>
      </c>
      <c r="I484" s="16" t="s">
        <v>31</v>
      </c>
      <c r="J484" s="16" t="s">
        <v>264</v>
      </c>
      <c r="K484" s="16" t="s">
        <v>606</v>
      </c>
      <c r="L484" s="16" t="s">
        <v>818</v>
      </c>
      <c r="M484" s="16">
        <v>3038</v>
      </c>
      <c r="N484" s="16">
        <v>0.01</v>
      </c>
      <c r="O484" s="16">
        <v>4.6755392759562836E-2</v>
      </c>
      <c r="P484" s="46">
        <v>86</v>
      </c>
      <c r="Q484" s="16">
        <v>5.6600000000000001E-3</v>
      </c>
      <c r="S484" s="24">
        <f t="shared" si="85"/>
        <v>4.0412399999999998E-3</v>
      </c>
      <c r="T484" s="24">
        <f t="shared" si="86"/>
        <v>4.0412399999999998E-3</v>
      </c>
      <c r="U484" s="24">
        <f t="shared" si="87"/>
        <v>3.2375200000000007E-3</v>
      </c>
      <c r="V484" s="24">
        <f t="shared" si="90"/>
        <v>7.2787600000000004E-3</v>
      </c>
      <c r="W484" s="77">
        <f t="shared" si="91"/>
        <v>1.286</v>
      </c>
      <c r="X484" s="24">
        <f t="shared" si="88"/>
        <v>7.0721699999999989E-4</v>
      </c>
      <c r="Y484" s="16">
        <f t="shared" si="89"/>
        <v>1.3012647370000001</v>
      </c>
      <c r="Z484" s="18" t="s">
        <v>607</v>
      </c>
    </row>
    <row r="485" spans="1:26">
      <c r="A485" s="16">
        <v>351</v>
      </c>
      <c r="B485" s="16" t="s">
        <v>1400</v>
      </c>
      <c r="C485" s="16" t="s">
        <v>1373</v>
      </c>
      <c r="D485" s="16" t="s">
        <v>1302</v>
      </c>
      <c r="E485" s="16" t="s">
        <v>1374</v>
      </c>
      <c r="F485" s="16" t="s">
        <v>954</v>
      </c>
      <c r="G485" s="17">
        <v>58.237133333300001</v>
      </c>
      <c r="H485" s="17">
        <v>-45.6431333333</v>
      </c>
      <c r="I485" s="16" t="s">
        <v>27</v>
      </c>
      <c r="J485" s="16" t="s">
        <v>504</v>
      </c>
      <c r="K485" s="16" t="s">
        <v>505</v>
      </c>
      <c r="L485" s="16" t="s">
        <v>818</v>
      </c>
      <c r="M485" s="16">
        <v>2271</v>
      </c>
      <c r="N485" s="16">
        <v>1.5599999999999999E-2</v>
      </c>
      <c r="O485" s="16">
        <v>1.8344733333333318E-2</v>
      </c>
      <c r="P485" s="46">
        <v>88.6</v>
      </c>
      <c r="Q485" s="16">
        <v>2.0400000000000001E-3</v>
      </c>
      <c r="R485" s="16">
        <v>2.2200000000000002E-3</v>
      </c>
      <c r="S485" s="24">
        <f t="shared" si="85"/>
        <v>1.45656E-3</v>
      </c>
      <c r="T485" s="24">
        <f t="shared" si="86"/>
        <v>1.45656E-3</v>
      </c>
      <c r="U485" s="24">
        <f t="shared" si="87"/>
        <v>1.1668800000000003E-3</v>
      </c>
      <c r="V485" s="24">
        <f t="shared" si="90"/>
        <v>2.6234400000000003E-3</v>
      </c>
      <c r="W485" s="77">
        <f t="shared" si="91"/>
        <v>1.286</v>
      </c>
      <c r="X485" s="24">
        <f t="shared" si="88"/>
        <v>2.5489799999999998E-4</v>
      </c>
      <c r="Y485" s="16">
        <f t="shared" si="89"/>
        <v>1.291501778</v>
      </c>
      <c r="Z485" s="18" t="s">
        <v>506</v>
      </c>
    </row>
    <row r="486" spans="1:26">
      <c r="A486" s="16">
        <v>373</v>
      </c>
      <c r="B486" s="16">
        <v>919</v>
      </c>
      <c r="C486" s="16" t="s">
        <v>1388</v>
      </c>
      <c r="D486" s="16" t="s">
        <v>952</v>
      </c>
      <c r="E486" s="16" t="s">
        <v>208</v>
      </c>
      <c r="F486" s="16" t="s">
        <v>954</v>
      </c>
      <c r="G486" s="17">
        <v>62.67</v>
      </c>
      <c r="H486" s="17">
        <v>-37.460183333300002</v>
      </c>
      <c r="I486" s="16" t="s">
        <v>207</v>
      </c>
      <c r="K486" s="16" t="s">
        <v>208</v>
      </c>
      <c r="L486" s="16" t="s">
        <v>818</v>
      </c>
      <c r="M486" s="16">
        <v>2088</v>
      </c>
      <c r="N486" s="16">
        <v>7.0999999999999995E-3</v>
      </c>
      <c r="O486" s="16">
        <v>9.3375477430555631E-3</v>
      </c>
      <c r="P486" s="46">
        <v>90.3</v>
      </c>
      <c r="Q486" s="16">
        <v>4.3299999999999996E-3</v>
      </c>
      <c r="R486" s="16">
        <v>3.29E-3</v>
      </c>
      <c r="S486" s="24">
        <f t="shared" si="85"/>
        <v>3.0916199999999998E-3</v>
      </c>
      <c r="T486" s="24">
        <f t="shared" si="86"/>
        <v>3.0916199999999998E-3</v>
      </c>
      <c r="U486" s="24">
        <f t="shared" si="87"/>
        <v>2.4767599999999997E-3</v>
      </c>
      <c r="V486" s="24">
        <f t="shared" si="90"/>
        <v>5.5683799999999995E-3</v>
      </c>
      <c r="W486" s="77">
        <f t="shared" si="91"/>
        <v>1.286</v>
      </c>
      <c r="X486" s="24">
        <f t="shared" si="88"/>
        <v>5.4103349999999996E-4</v>
      </c>
      <c r="Y486" s="16">
        <f t="shared" si="89"/>
        <v>1.2976777935000001</v>
      </c>
      <c r="Z486" s="18" t="s">
        <v>483</v>
      </c>
    </row>
    <row r="487" spans="1:26">
      <c r="A487" s="16">
        <v>542</v>
      </c>
      <c r="B487" s="16">
        <v>673</v>
      </c>
      <c r="C487" s="16" t="s">
        <v>1385</v>
      </c>
      <c r="D487" s="16" t="s">
        <v>952</v>
      </c>
      <c r="E487" s="16" t="s">
        <v>762</v>
      </c>
      <c r="F487" s="16" t="s">
        <v>954</v>
      </c>
      <c r="G487" s="17">
        <v>15.532</v>
      </c>
      <c r="H487" s="17">
        <v>-58.808166666699897</v>
      </c>
      <c r="I487" s="16" t="s">
        <v>27</v>
      </c>
      <c r="J487" s="16" t="s">
        <v>254</v>
      </c>
      <c r="K487" s="16" t="s">
        <v>762</v>
      </c>
      <c r="L487" s="16" t="s">
        <v>818</v>
      </c>
      <c r="M487" s="16">
        <v>4680</v>
      </c>
      <c r="P487" s="46">
        <v>96</v>
      </c>
      <c r="Q487" s="16">
        <v>4.9399999999999999E-3</v>
      </c>
      <c r="S487" s="24">
        <f t="shared" si="85"/>
        <v>3.5271599999999997E-3</v>
      </c>
      <c r="T487" s="24">
        <f t="shared" si="86"/>
        <v>3.5271599999999997E-3</v>
      </c>
      <c r="U487" s="24">
        <f t="shared" si="87"/>
        <v>2.8256800000000006E-3</v>
      </c>
      <c r="V487" s="24">
        <f t="shared" si="90"/>
        <v>6.3528400000000002E-3</v>
      </c>
      <c r="W487" s="77">
        <f t="shared" si="91"/>
        <v>1.286</v>
      </c>
      <c r="X487" s="24">
        <f t="shared" si="88"/>
        <v>6.172529999999999E-4</v>
      </c>
      <c r="Y487" s="16">
        <f t="shared" si="89"/>
        <v>1.299322933</v>
      </c>
      <c r="Z487" s="18" t="s">
        <v>763</v>
      </c>
    </row>
    <row r="488" spans="1:26">
      <c r="A488" s="16">
        <v>464</v>
      </c>
      <c r="B488" s="16">
        <v>721</v>
      </c>
      <c r="C488" s="16" t="s">
        <v>1351</v>
      </c>
      <c r="D488" s="16" t="s">
        <v>952</v>
      </c>
      <c r="E488" s="16" t="s">
        <v>154</v>
      </c>
      <c r="F488" s="16" t="s">
        <v>954</v>
      </c>
      <c r="G488" s="17">
        <v>16.6772666667</v>
      </c>
      <c r="H488" s="17">
        <v>59.864649999999898</v>
      </c>
      <c r="I488" s="16" t="s">
        <v>152</v>
      </c>
      <c r="J488" s="16" t="s">
        <v>153</v>
      </c>
      <c r="K488" s="16" t="s">
        <v>154</v>
      </c>
      <c r="L488" s="16" t="s">
        <v>818</v>
      </c>
      <c r="M488" s="16">
        <v>1945</v>
      </c>
      <c r="N488" s="16">
        <v>3.3E-3</v>
      </c>
      <c r="O488" s="16">
        <v>2.4413371794871797E-2</v>
      </c>
      <c r="P488" s="46">
        <v>97.8</v>
      </c>
      <c r="Q488" s="16">
        <v>2.7399999999999998E-3</v>
      </c>
      <c r="R488" s="16">
        <v>2.6700000000000001E-3</v>
      </c>
      <c r="S488" s="24">
        <f t="shared" si="85"/>
        <v>1.9563599999999999E-3</v>
      </c>
      <c r="T488" s="24">
        <f t="shared" si="86"/>
        <v>1.9563599999999999E-3</v>
      </c>
      <c r="U488" s="24">
        <f t="shared" si="87"/>
        <v>1.5672799999999999E-3</v>
      </c>
      <c r="V488" s="24">
        <f t="shared" si="90"/>
        <v>3.5236399999999998E-3</v>
      </c>
      <c r="W488" s="77">
        <f t="shared" si="91"/>
        <v>1.286</v>
      </c>
      <c r="X488" s="24">
        <f t="shared" si="88"/>
        <v>3.4236299999999993E-4</v>
      </c>
      <c r="Y488" s="16">
        <f t="shared" si="89"/>
        <v>1.293389643</v>
      </c>
      <c r="Z488" s="18" t="s">
        <v>448</v>
      </c>
    </row>
    <row r="489" spans="1:26">
      <c r="A489" s="16">
        <v>465</v>
      </c>
      <c r="B489" s="16">
        <v>722</v>
      </c>
      <c r="C489" s="16" t="s">
        <v>1351</v>
      </c>
      <c r="D489" s="16" t="s">
        <v>952</v>
      </c>
      <c r="E489" s="16" t="s">
        <v>154</v>
      </c>
      <c r="F489" s="16" t="s">
        <v>954</v>
      </c>
      <c r="G489" s="17">
        <v>16.621866666700001</v>
      </c>
      <c r="H489" s="17">
        <v>59.795916666700002</v>
      </c>
      <c r="I489" s="16" t="s">
        <v>152</v>
      </c>
      <c r="J489" s="16" t="s">
        <v>153</v>
      </c>
      <c r="K489" s="16" t="s">
        <v>154</v>
      </c>
      <c r="L489" s="16" t="s">
        <v>818</v>
      </c>
      <c r="M489" s="16">
        <v>2028</v>
      </c>
      <c r="N489" s="16">
        <v>3.0000000000000001E-3</v>
      </c>
      <c r="O489" s="16">
        <v>2.1863034722222209E-2</v>
      </c>
      <c r="P489" s="46">
        <v>98.2</v>
      </c>
      <c r="Q489" s="16">
        <v>3.1700000000000001E-3</v>
      </c>
      <c r="S489" s="24">
        <f t="shared" si="85"/>
        <v>2.2633800000000002E-3</v>
      </c>
      <c r="T489" s="24">
        <f t="shared" si="86"/>
        <v>2.2633800000000002E-3</v>
      </c>
      <c r="U489" s="24">
        <f t="shared" si="87"/>
        <v>1.8132399999999998E-3</v>
      </c>
      <c r="V489" s="24">
        <f t="shared" si="90"/>
        <v>4.0766199999999995E-3</v>
      </c>
      <c r="W489" s="77">
        <f t="shared" si="91"/>
        <v>1.2859999999999998</v>
      </c>
      <c r="X489" s="24">
        <f t="shared" si="88"/>
        <v>3.9609150000000001E-4</v>
      </c>
      <c r="Y489" s="16">
        <f t="shared" si="89"/>
        <v>1.2945493314999998</v>
      </c>
      <c r="Z489" s="18" t="s">
        <v>470</v>
      </c>
    </row>
    <row r="490" spans="1:26">
      <c r="A490" s="16">
        <v>366</v>
      </c>
      <c r="B490" s="16">
        <v>908</v>
      </c>
      <c r="C490" s="16" t="s">
        <v>1401</v>
      </c>
      <c r="D490" s="16" t="s">
        <v>952</v>
      </c>
      <c r="E490" s="16" t="s">
        <v>1402</v>
      </c>
      <c r="F490" s="16" t="s">
        <v>954</v>
      </c>
      <c r="G490" s="17">
        <v>78.385199999999898</v>
      </c>
      <c r="H490" s="17">
        <v>1.3606166666699999</v>
      </c>
      <c r="I490" s="16" t="s">
        <v>207</v>
      </c>
      <c r="J490" s="16" t="s">
        <v>214</v>
      </c>
      <c r="K490" s="16" t="s">
        <v>215</v>
      </c>
      <c r="L490" s="16" t="s">
        <v>818</v>
      </c>
      <c r="M490" s="16">
        <v>1274</v>
      </c>
      <c r="N490" s="16">
        <v>6.0000000000000001E-3</v>
      </c>
      <c r="O490" s="16">
        <v>4.2355932203389839E-2</v>
      </c>
      <c r="P490" s="46">
        <v>99.1</v>
      </c>
      <c r="Q490" s="16">
        <v>2.0200000000000001E-3</v>
      </c>
      <c r="R490" s="16">
        <v>1.1900000000000001E-3</v>
      </c>
      <c r="S490" s="24">
        <f t="shared" si="85"/>
        <v>1.44228E-3</v>
      </c>
      <c r="T490" s="24">
        <f t="shared" si="86"/>
        <v>1.44228E-3</v>
      </c>
      <c r="U490" s="24">
        <f t="shared" si="87"/>
        <v>1.1554400000000002E-3</v>
      </c>
      <c r="V490" s="24">
        <f t="shared" si="90"/>
        <v>2.5977200000000004E-3</v>
      </c>
      <c r="W490" s="77">
        <f t="shared" si="91"/>
        <v>1.2860000000000003</v>
      </c>
      <c r="X490" s="24">
        <f t="shared" si="88"/>
        <v>2.5239899999999999E-4</v>
      </c>
      <c r="Y490" s="16">
        <f t="shared" si="89"/>
        <v>1.2914478390000004</v>
      </c>
      <c r="Z490" s="18" t="s">
        <v>364</v>
      </c>
    </row>
    <row r="491" spans="1:26">
      <c r="A491" s="16">
        <v>389</v>
      </c>
      <c r="B491" s="16">
        <v>984</v>
      </c>
      <c r="C491" s="16" t="s">
        <v>1334</v>
      </c>
      <c r="D491" s="16" t="s">
        <v>952</v>
      </c>
      <c r="E491" s="16" t="s">
        <v>1335</v>
      </c>
      <c r="F491" s="16" t="s">
        <v>954</v>
      </c>
      <c r="G491" s="17">
        <v>61.4251166666999</v>
      </c>
      <c r="H491" s="17">
        <v>-24.082316666699899</v>
      </c>
      <c r="I491" s="16" t="s">
        <v>27</v>
      </c>
      <c r="L491" s="16" t="s">
        <v>818</v>
      </c>
      <c r="M491" s="16">
        <v>1649</v>
      </c>
      <c r="N491" s="16">
        <v>1.2E-2</v>
      </c>
      <c r="O491" s="16">
        <v>1.9624662162162115E-2</v>
      </c>
      <c r="P491" s="46">
        <v>101.9</v>
      </c>
      <c r="Q491" s="16">
        <v>4.3E-3</v>
      </c>
      <c r="S491" s="24">
        <f t="shared" si="85"/>
        <v>3.0701999999999999E-3</v>
      </c>
      <c r="T491" s="24">
        <f t="shared" si="86"/>
        <v>3.0701999999999999E-3</v>
      </c>
      <c r="U491" s="24">
        <f t="shared" si="87"/>
        <v>2.4596000000000002E-3</v>
      </c>
      <c r="V491" s="24">
        <f t="shared" si="90"/>
        <v>5.5297999999999996E-3</v>
      </c>
      <c r="W491" s="77">
        <f t="shared" si="91"/>
        <v>1.2859999999999998</v>
      </c>
      <c r="X491" s="24">
        <f t="shared" si="88"/>
        <v>5.3728499999999998E-4</v>
      </c>
      <c r="Y491" s="16">
        <f t="shared" si="89"/>
        <v>1.2975968849999999</v>
      </c>
      <c r="Z491" s="18" t="s">
        <v>429</v>
      </c>
    </row>
    <row r="492" spans="1:26">
      <c r="A492" s="16">
        <v>446</v>
      </c>
      <c r="B492" s="16">
        <v>1109</v>
      </c>
      <c r="C492" s="16" t="s">
        <v>1389</v>
      </c>
      <c r="D492" s="16" t="s">
        <v>952</v>
      </c>
      <c r="E492" s="16" t="s">
        <v>1390</v>
      </c>
      <c r="F492" s="16" t="s">
        <v>954</v>
      </c>
      <c r="G492" s="17">
        <v>-9.5066000000000006</v>
      </c>
      <c r="H492" s="17">
        <v>151.573183333</v>
      </c>
      <c r="I492" s="16" t="s">
        <v>135</v>
      </c>
      <c r="K492" s="16" t="s">
        <v>170</v>
      </c>
      <c r="L492" s="16" t="s">
        <v>818</v>
      </c>
      <c r="M492" s="16">
        <v>2211</v>
      </c>
      <c r="N492" s="16">
        <v>7.6923076923076927E-3</v>
      </c>
      <c r="O492" s="16">
        <v>1.9382652243589749E-2</v>
      </c>
      <c r="P492" s="46">
        <v>110.2</v>
      </c>
      <c r="Q492" s="16">
        <v>4.1900000000000001E-3</v>
      </c>
      <c r="S492" s="24">
        <f t="shared" si="85"/>
        <v>2.9916600000000002E-3</v>
      </c>
      <c r="T492" s="24">
        <f t="shared" si="86"/>
        <v>2.9916600000000002E-3</v>
      </c>
      <c r="U492" s="24">
        <f t="shared" si="87"/>
        <v>2.39668E-3</v>
      </c>
      <c r="V492" s="24">
        <f t="shared" si="90"/>
        <v>5.3883400000000001E-3</v>
      </c>
      <c r="W492" s="77">
        <f t="shared" si="91"/>
        <v>1.286</v>
      </c>
      <c r="X492" s="24">
        <f t="shared" si="88"/>
        <v>5.2354050000000003E-4</v>
      </c>
      <c r="Y492" s="16">
        <f t="shared" si="89"/>
        <v>1.2973002204999999</v>
      </c>
      <c r="Z492" s="18" t="s">
        <v>500</v>
      </c>
    </row>
    <row r="493" spans="1:26">
      <c r="A493" s="16">
        <v>388</v>
      </c>
      <c r="B493" s="16">
        <v>983</v>
      </c>
      <c r="C493" s="16" t="s">
        <v>1334</v>
      </c>
      <c r="D493" s="16" t="s">
        <v>952</v>
      </c>
      <c r="E493" s="16" t="s">
        <v>1335</v>
      </c>
      <c r="F493" s="16" t="s">
        <v>954</v>
      </c>
      <c r="G493" s="17">
        <v>60.403333333299898</v>
      </c>
      <c r="H493" s="17">
        <v>-23.640616666700002</v>
      </c>
      <c r="I493" s="16" t="s">
        <v>27</v>
      </c>
      <c r="L493" s="16" t="s">
        <v>818</v>
      </c>
      <c r="M493" s="16">
        <v>1983</v>
      </c>
      <c r="N493" s="16">
        <v>1.302E-2</v>
      </c>
      <c r="O493" s="16">
        <v>1.3190196078431377E-2</v>
      </c>
      <c r="P493" s="46">
        <v>117.5</v>
      </c>
      <c r="Q493" s="16">
        <v>2.2200000000000002E-3</v>
      </c>
      <c r="S493" s="24">
        <f t="shared" si="85"/>
        <v>1.58508E-3</v>
      </c>
      <c r="T493" s="24">
        <f t="shared" si="86"/>
        <v>1.58508E-3</v>
      </c>
      <c r="U493" s="24">
        <f t="shared" si="87"/>
        <v>1.2698400000000004E-3</v>
      </c>
      <c r="V493" s="24">
        <f t="shared" si="90"/>
        <v>2.8549200000000004E-3</v>
      </c>
      <c r="W493" s="77">
        <f t="shared" si="91"/>
        <v>1.286</v>
      </c>
      <c r="X493" s="24">
        <f t="shared" si="88"/>
        <v>2.7738899999999996E-4</v>
      </c>
      <c r="Y493" s="16">
        <f t="shared" si="89"/>
        <v>1.2919872290000001</v>
      </c>
      <c r="Z493" s="18" t="s">
        <v>457</v>
      </c>
    </row>
    <row r="494" spans="1:26">
      <c r="A494" s="16">
        <v>468</v>
      </c>
      <c r="B494" s="16">
        <v>725</v>
      </c>
      <c r="C494" s="16" t="s">
        <v>1351</v>
      </c>
      <c r="D494" s="16" t="s">
        <v>952</v>
      </c>
      <c r="E494" s="16" t="s">
        <v>154</v>
      </c>
      <c r="F494" s="16" t="s">
        <v>954</v>
      </c>
      <c r="G494" s="17">
        <v>18.4866666667</v>
      </c>
      <c r="H494" s="17">
        <v>57.700499999999899</v>
      </c>
      <c r="I494" s="16" t="s">
        <v>152</v>
      </c>
      <c r="J494" s="16" t="s">
        <v>153</v>
      </c>
      <c r="K494" s="16" t="s">
        <v>154</v>
      </c>
      <c r="L494" s="16" t="s">
        <v>818</v>
      </c>
      <c r="M494" s="16">
        <v>312</v>
      </c>
      <c r="N494" s="16">
        <v>1.2E-2</v>
      </c>
      <c r="O494" s="16">
        <v>0.11488104166666667</v>
      </c>
      <c r="P494" s="46">
        <v>119</v>
      </c>
      <c r="Q494" s="16">
        <v>3.2599999999999999E-3</v>
      </c>
      <c r="S494" s="24">
        <f t="shared" si="85"/>
        <v>2.3276399999999997E-3</v>
      </c>
      <c r="T494" s="24">
        <f t="shared" si="86"/>
        <v>2.3276399999999997E-3</v>
      </c>
      <c r="U494" s="24">
        <f t="shared" si="87"/>
        <v>1.8647200000000003E-3</v>
      </c>
      <c r="V494" s="24">
        <f t="shared" si="90"/>
        <v>4.19236E-3</v>
      </c>
      <c r="W494" s="77">
        <f t="shared" si="91"/>
        <v>1.286</v>
      </c>
      <c r="X494" s="24">
        <f t="shared" si="88"/>
        <v>4.0733699999999991E-4</v>
      </c>
      <c r="Y494" s="16">
        <f t="shared" si="89"/>
        <v>1.294792057</v>
      </c>
      <c r="Z494" s="18" t="s">
        <v>155</v>
      </c>
    </row>
    <row r="495" spans="1:26">
      <c r="A495" s="16">
        <v>445</v>
      </c>
      <c r="B495" s="16">
        <v>1101</v>
      </c>
      <c r="C495" s="16" t="s">
        <v>1204</v>
      </c>
      <c r="D495" s="16" t="s">
        <v>952</v>
      </c>
      <c r="E495" s="16" t="s">
        <v>1205</v>
      </c>
      <c r="F495" s="16" t="s">
        <v>954</v>
      </c>
      <c r="G495" s="17">
        <v>-64.372191666700004</v>
      </c>
      <c r="H495" s="17">
        <v>-70.261176666699896</v>
      </c>
      <c r="I495" s="16" t="s">
        <v>135</v>
      </c>
      <c r="J495" s="16" t="s">
        <v>301</v>
      </c>
      <c r="L495" s="16" t="s">
        <v>818</v>
      </c>
      <c r="M495" s="16">
        <v>3280</v>
      </c>
      <c r="N495" s="16">
        <v>7.1000000000000004E-3</v>
      </c>
      <c r="O495" s="16">
        <v>8.8079059620596225E-3</v>
      </c>
      <c r="P495" s="46">
        <v>130.19999999999999</v>
      </c>
      <c r="Q495" s="16">
        <v>3.14E-3</v>
      </c>
      <c r="S495" s="24">
        <f t="shared" si="85"/>
        <v>2.2419599999999999E-3</v>
      </c>
      <c r="T495" s="24">
        <f t="shared" si="86"/>
        <v>2.2419599999999999E-3</v>
      </c>
      <c r="U495" s="24">
        <f t="shared" si="87"/>
        <v>1.7960800000000002E-3</v>
      </c>
      <c r="V495" s="24">
        <f t="shared" si="90"/>
        <v>4.0380399999999997E-3</v>
      </c>
      <c r="W495" s="77">
        <f t="shared" si="91"/>
        <v>1.2859999999999998</v>
      </c>
      <c r="X495" s="24">
        <f t="shared" si="88"/>
        <v>3.9234299999999997E-4</v>
      </c>
      <c r="Y495" s="16">
        <f t="shared" si="89"/>
        <v>1.2944684229999996</v>
      </c>
      <c r="Z495" s="18" t="s">
        <v>637</v>
      </c>
    </row>
    <row r="496" spans="1:26">
      <c r="A496" s="16">
        <v>485</v>
      </c>
      <c r="B496" s="16">
        <v>821</v>
      </c>
      <c r="C496" s="16" t="s">
        <v>1346</v>
      </c>
      <c r="D496" s="16" t="s">
        <v>952</v>
      </c>
      <c r="E496" s="16" t="s">
        <v>1347</v>
      </c>
      <c r="F496" s="16" t="s">
        <v>954</v>
      </c>
      <c r="G496" s="17">
        <v>-16.646550000000001</v>
      </c>
      <c r="H496" s="17">
        <v>146.28960000000001</v>
      </c>
      <c r="I496" s="16" t="s">
        <v>107</v>
      </c>
      <c r="J496" s="16" t="s">
        <v>127</v>
      </c>
      <c r="L496" s="16" t="s">
        <v>818</v>
      </c>
      <c r="M496" s="16">
        <v>213</v>
      </c>
      <c r="N496" s="16">
        <v>5.5999999999999999E-3</v>
      </c>
      <c r="O496" s="16">
        <v>1.5075123287671226E-2</v>
      </c>
      <c r="P496" s="46">
        <v>134.30000000000001</v>
      </c>
      <c r="Q496" s="16">
        <v>1.6800000000000001E-3</v>
      </c>
      <c r="R496" s="16">
        <v>4.1799999999999997E-3</v>
      </c>
      <c r="S496" s="24">
        <f t="shared" si="85"/>
        <v>1.1995199999999999E-3</v>
      </c>
      <c r="T496" s="24">
        <f t="shared" si="86"/>
        <v>1.1995199999999999E-3</v>
      </c>
      <c r="U496" s="24">
        <f t="shared" si="87"/>
        <v>9.6096000000000029E-4</v>
      </c>
      <c r="V496" s="24">
        <f t="shared" si="90"/>
        <v>2.1604800000000002E-3</v>
      </c>
      <c r="W496" s="77">
        <f t="shared" si="91"/>
        <v>1.286</v>
      </c>
      <c r="X496" s="24">
        <f t="shared" si="88"/>
        <v>2.0991599999999999E-4</v>
      </c>
      <c r="Y496" s="16">
        <f t="shared" si="89"/>
        <v>1.290530876</v>
      </c>
      <c r="Z496" s="18" t="s">
        <v>128</v>
      </c>
    </row>
    <row r="497" spans="1:26">
      <c r="A497" s="16">
        <v>348</v>
      </c>
      <c r="B497" s="16" t="s">
        <v>1414</v>
      </c>
      <c r="C497" s="16" t="s">
        <v>1373</v>
      </c>
      <c r="D497" s="16" t="s">
        <v>1302</v>
      </c>
      <c r="E497" s="16" t="s">
        <v>1374</v>
      </c>
      <c r="F497" s="16" t="s">
        <v>954</v>
      </c>
      <c r="G497" s="17">
        <v>50.166416666700002</v>
      </c>
      <c r="H497" s="17">
        <v>-45.63785</v>
      </c>
      <c r="I497" s="16" t="s">
        <v>27</v>
      </c>
      <c r="J497" s="16" t="s">
        <v>504</v>
      </c>
      <c r="K497" s="16" t="s">
        <v>683</v>
      </c>
      <c r="L497" s="16" t="s">
        <v>818</v>
      </c>
      <c r="M497" s="16">
        <v>3569</v>
      </c>
      <c r="N497" s="16">
        <v>9.8000000000000014E-3</v>
      </c>
      <c r="O497" s="16">
        <v>4.6827666666666677E-2</v>
      </c>
      <c r="P497" s="46">
        <v>143.30000000000001</v>
      </c>
      <c r="Q497" s="16">
        <v>1.3699999999999999E-3</v>
      </c>
      <c r="S497" s="24">
        <f t="shared" si="85"/>
        <v>9.7817999999999993E-4</v>
      </c>
      <c r="T497" s="24">
        <f t="shared" si="86"/>
        <v>9.7817999999999993E-4</v>
      </c>
      <c r="U497" s="24">
        <f t="shared" si="87"/>
        <v>7.8363999999999994E-4</v>
      </c>
      <c r="V497" s="24">
        <f t="shared" si="90"/>
        <v>1.7618199999999999E-3</v>
      </c>
      <c r="W497" s="77">
        <f t="shared" si="91"/>
        <v>1.286</v>
      </c>
      <c r="X497" s="24">
        <f t="shared" si="88"/>
        <v>1.7118149999999997E-4</v>
      </c>
      <c r="Y497" s="16">
        <f t="shared" si="89"/>
        <v>1.2896948215000001</v>
      </c>
      <c r="Z497" s="18" t="s">
        <v>684</v>
      </c>
    </row>
    <row r="498" spans="1:26">
      <c r="A498" s="16">
        <v>326</v>
      </c>
      <c r="B498" s="16">
        <v>1165</v>
      </c>
      <c r="C498" s="16" t="s">
        <v>1386</v>
      </c>
      <c r="D498" s="16" t="s">
        <v>952</v>
      </c>
      <c r="E498" s="16" t="s">
        <v>1387</v>
      </c>
      <c r="F498" s="16" t="s">
        <v>954</v>
      </c>
      <c r="G498" s="17">
        <v>-64.379999999999896</v>
      </c>
      <c r="H498" s="17">
        <v>67.218333333299896</v>
      </c>
      <c r="I498" s="16" t="s">
        <v>135</v>
      </c>
      <c r="K498" s="16" t="s">
        <v>177</v>
      </c>
      <c r="L498" s="16" t="s">
        <v>818</v>
      </c>
      <c r="M498" s="16">
        <v>3537</v>
      </c>
      <c r="N498" s="16">
        <v>1.5E-3</v>
      </c>
      <c r="O498" s="16">
        <v>6.3204347363945597E-3</v>
      </c>
      <c r="P498" s="46">
        <v>146.9</v>
      </c>
      <c r="Q498" s="16">
        <v>4.7200000000000002E-3</v>
      </c>
      <c r="R498" s="16">
        <v>3.49E-3</v>
      </c>
      <c r="S498" s="24">
        <f t="shared" si="85"/>
        <v>3.3700800000000001E-3</v>
      </c>
      <c r="T498" s="24">
        <f t="shared" si="86"/>
        <v>3.3700800000000001E-3</v>
      </c>
      <c r="U498" s="24">
        <f t="shared" si="87"/>
        <v>2.6998400000000002E-3</v>
      </c>
      <c r="V498" s="24">
        <f t="shared" si="90"/>
        <v>6.0699200000000003E-3</v>
      </c>
      <c r="W498" s="77">
        <f t="shared" si="91"/>
        <v>1.286</v>
      </c>
      <c r="X498" s="24">
        <f t="shared" si="88"/>
        <v>5.89764E-4</v>
      </c>
      <c r="Y498" s="16">
        <f t="shared" si="89"/>
        <v>1.298729604</v>
      </c>
      <c r="Z498" s="18" t="s">
        <v>680</v>
      </c>
    </row>
    <row r="499" spans="1:26">
      <c r="A499" s="16">
        <v>353</v>
      </c>
      <c r="B499" s="16" t="s">
        <v>1417</v>
      </c>
      <c r="C499" s="16" t="s">
        <v>1418</v>
      </c>
      <c r="D499" s="16" t="s">
        <v>1302</v>
      </c>
      <c r="E499" s="16" t="s">
        <v>1419</v>
      </c>
      <c r="F499" s="16" t="s">
        <v>954</v>
      </c>
      <c r="G499" s="17">
        <v>51.375866666699899</v>
      </c>
      <c r="H499" s="17">
        <v>-11.7300333333</v>
      </c>
      <c r="I499" s="16" t="s">
        <v>27</v>
      </c>
      <c r="J499" s="16" t="s">
        <v>45</v>
      </c>
      <c r="K499" s="16" t="s">
        <v>175</v>
      </c>
      <c r="L499" s="16" t="s">
        <v>818</v>
      </c>
      <c r="M499" s="16">
        <v>948</v>
      </c>
      <c r="N499" s="16">
        <v>3.0000000000000001E-3</v>
      </c>
      <c r="O499" s="16">
        <v>6.0841314935064931E-3</v>
      </c>
      <c r="P499" s="46">
        <v>147.9</v>
      </c>
      <c r="Q499" s="16">
        <v>1.24E-3</v>
      </c>
      <c r="S499" s="24">
        <f t="shared" si="85"/>
        <v>8.8535999999999997E-4</v>
      </c>
      <c r="T499" s="24">
        <f t="shared" si="86"/>
        <v>8.8535999999999997E-4</v>
      </c>
      <c r="U499" s="24">
        <f t="shared" si="87"/>
        <v>7.0928000000000007E-4</v>
      </c>
      <c r="V499" s="24">
        <f t="shared" si="90"/>
        <v>1.59464E-3</v>
      </c>
      <c r="W499" s="77">
        <f t="shared" si="91"/>
        <v>1.286</v>
      </c>
      <c r="X499" s="24">
        <f t="shared" si="88"/>
        <v>1.5493799999999997E-4</v>
      </c>
      <c r="Y499" s="16">
        <f t="shared" si="89"/>
        <v>1.2893442180000001</v>
      </c>
      <c r="Z499" s="18" t="s">
        <v>288</v>
      </c>
    </row>
    <row r="500" spans="1:26">
      <c r="A500" s="16">
        <v>343</v>
      </c>
      <c r="B500" s="16">
        <v>1257</v>
      </c>
      <c r="C500" s="16" t="s">
        <v>1403</v>
      </c>
      <c r="D500" s="16" t="s">
        <v>952</v>
      </c>
      <c r="E500" s="16" t="s">
        <v>1404</v>
      </c>
      <c r="F500" s="16" t="s">
        <v>954</v>
      </c>
      <c r="G500" s="17">
        <v>9.4538333333299995</v>
      </c>
      <c r="H500" s="17">
        <v>-54.341966666700003</v>
      </c>
      <c r="I500" s="16" t="s">
        <v>27</v>
      </c>
      <c r="J500" s="16" t="s">
        <v>513</v>
      </c>
      <c r="K500" s="16" t="s">
        <v>514</v>
      </c>
      <c r="L500" s="16" t="s">
        <v>818</v>
      </c>
      <c r="M500" s="16">
        <v>2951</v>
      </c>
      <c r="N500" s="16">
        <v>9.0000000000000008E-4</v>
      </c>
      <c r="O500" s="16">
        <v>5.4920478110599084E-4</v>
      </c>
      <c r="P500" s="46">
        <v>149</v>
      </c>
      <c r="Q500" s="16">
        <v>1.97E-3</v>
      </c>
      <c r="R500" s="16">
        <v>1.97E-3</v>
      </c>
      <c r="S500" s="24">
        <f t="shared" si="85"/>
        <v>1.4065799999999999E-3</v>
      </c>
      <c r="T500" s="24">
        <f t="shared" si="86"/>
        <v>1.4065799999999999E-3</v>
      </c>
      <c r="U500" s="24">
        <f t="shared" si="87"/>
        <v>1.12684E-3</v>
      </c>
      <c r="V500" s="24">
        <f t="shared" ref="V500:V519" si="92">SUM(T500:U500)</f>
        <v>2.5334199999999998E-3</v>
      </c>
      <c r="W500" s="77">
        <f t="shared" ref="W500:W519" si="93">V500/Q500</f>
        <v>1.2859999999999998</v>
      </c>
      <c r="X500" s="24">
        <f t="shared" si="88"/>
        <v>2.4615149999999996E-4</v>
      </c>
      <c r="Y500" s="16">
        <f t="shared" si="89"/>
        <v>1.2913129914999999</v>
      </c>
      <c r="Z500" s="18" t="s">
        <v>601</v>
      </c>
    </row>
    <row r="501" spans="1:26">
      <c r="A501" s="16">
        <v>507</v>
      </c>
      <c r="B501" s="16" t="s">
        <v>1395</v>
      </c>
      <c r="C501" s="16" t="s">
        <v>1396</v>
      </c>
      <c r="D501" s="16" t="s">
        <v>952</v>
      </c>
      <c r="E501" s="16" t="s">
        <v>1397</v>
      </c>
      <c r="F501" s="16" t="s">
        <v>954</v>
      </c>
      <c r="G501" s="17">
        <v>14.278306666700001</v>
      </c>
      <c r="H501" s="17">
        <v>-61.889036666700001</v>
      </c>
      <c r="I501" s="16" t="s">
        <v>27</v>
      </c>
      <c r="J501" s="16" t="s">
        <v>582</v>
      </c>
      <c r="L501" s="16" t="s">
        <v>818</v>
      </c>
      <c r="M501" s="16">
        <v>2935</v>
      </c>
      <c r="P501" s="46">
        <v>151.6</v>
      </c>
      <c r="Q501" s="16">
        <v>2.2000000000000001E-3</v>
      </c>
      <c r="S501" s="24">
        <f t="shared" si="85"/>
        <v>1.5708E-3</v>
      </c>
      <c r="T501" s="24">
        <f t="shared" si="86"/>
        <v>1.5708E-3</v>
      </c>
      <c r="U501" s="24">
        <f t="shared" si="87"/>
        <v>1.2584000000000002E-3</v>
      </c>
      <c r="V501" s="24">
        <f t="shared" si="92"/>
        <v>2.8292000000000005E-3</v>
      </c>
      <c r="W501" s="77">
        <f t="shared" si="93"/>
        <v>1.286</v>
      </c>
      <c r="X501" s="24">
        <f t="shared" si="88"/>
        <v>2.7488999999999997E-4</v>
      </c>
      <c r="Y501" s="16">
        <f t="shared" si="89"/>
        <v>1.29193329</v>
      </c>
      <c r="Z501" s="18" t="s">
        <v>591</v>
      </c>
    </row>
    <row r="502" spans="1:26">
      <c r="A502" s="16">
        <v>441</v>
      </c>
      <c r="B502" s="16">
        <v>1095</v>
      </c>
      <c r="C502" s="16" t="s">
        <v>1204</v>
      </c>
      <c r="D502" s="16" t="s">
        <v>952</v>
      </c>
      <c r="E502" s="16" t="s">
        <v>1205</v>
      </c>
      <c r="F502" s="16" t="s">
        <v>954</v>
      </c>
      <c r="G502" s="17">
        <v>-66.985443333299898</v>
      </c>
      <c r="H502" s="17">
        <v>-78.487311666699895</v>
      </c>
      <c r="I502" s="16" t="s">
        <v>135</v>
      </c>
      <c r="J502" s="16" t="s">
        <v>301</v>
      </c>
      <c r="L502" s="16" t="s">
        <v>818</v>
      </c>
      <c r="M502" s="16">
        <v>3842</v>
      </c>
      <c r="N502" s="16">
        <v>5.0000000000000001E-3</v>
      </c>
      <c r="O502" s="16">
        <v>6.939756944444448E-3</v>
      </c>
      <c r="P502" s="46">
        <v>155.1</v>
      </c>
      <c r="Q502" s="16">
        <v>1.5E-3</v>
      </c>
      <c r="S502" s="24">
        <f t="shared" si="85"/>
        <v>1.0709999999999999E-3</v>
      </c>
      <c r="T502" s="24">
        <f t="shared" si="86"/>
        <v>1.0709999999999999E-3</v>
      </c>
      <c r="U502" s="24">
        <f t="shared" si="87"/>
        <v>8.5800000000000026E-4</v>
      </c>
      <c r="V502" s="24">
        <f t="shared" si="92"/>
        <v>1.9290000000000002E-3</v>
      </c>
      <c r="W502" s="77">
        <f t="shared" si="93"/>
        <v>1.286</v>
      </c>
      <c r="X502" s="24">
        <f t="shared" si="88"/>
        <v>1.8742499999999996E-4</v>
      </c>
      <c r="Y502" s="16">
        <f t="shared" si="89"/>
        <v>1.290045425</v>
      </c>
      <c r="Z502" s="18" t="s">
        <v>715</v>
      </c>
    </row>
    <row r="503" spans="1:26">
      <c r="A503" s="16">
        <v>438</v>
      </c>
      <c r="B503" s="16">
        <v>1086</v>
      </c>
      <c r="C503" s="16" t="s">
        <v>1226</v>
      </c>
      <c r="D503" s="16" t="s">
        <v>952</v>
      </c>
      <c r="E503" s="16" t="s">
        <v>1227</v>
      </c>
      <c r="F503" s="16" t="s">
        <v>954</v>
      </c>
      <c r="G503" s="17">
        <v>-31.552679999999899</v>
      </c>
      <c r="H503" s="17">
        <v>15.660391666700001</v>
      </c>
      <c r="I503" s="16" t="s">
        <v>68</v>
      </c>
      <c r="J503" s="16" t="s">
        <v>69</v>
      </c>
      <c r="L503" s="16" t="s">
        <v>818</v>
      </c>
      <c r="M503" s="16">
        <v>781</v>
      </c>
      <c r="N503" s="16">
        <v>5.0000000000000001E-3</v>
      </c>
      <c r="O503" s="16">
        <v>5.4708660273883714E-2</v>
      </c>
      <c r="P503" s="46">
        <v>159.30000000000001</v>
      </c>
      <c r="Q503" s="16">
        <v>1.554E-3</v>
      </c>
      <c r="S503" s="24">
        <f t="shared" si="85"/>
        <v>1.109556E-3</v>
      </c>
      <c r="T503" s="24">
        <f t="shared" si="86"/>
        <v>1.109556E-3</v>
      </c>
      <c r="U503" s="24">
        <f t="shared" si="87"/>
        <v>8.88888E-4</v>
      </c>
      <c r="V503" s="24">
        <f t="shared" si="92"/>
        <v>1.9984440000000003E-3</v>
      </c>
      <c r="W503" s="77">
        <f t="shared" si="93"/>
        <v>1.286</v>
      </c>
      <c r="X503" s="24">
        <f t="shared" si="88"/>
        <v>1.9417229999999999E-4</v>
      </c>
      <c r="Y503" s="16">
        <f t="shared" si="89"/>
        <v>1.2901910603000002</v>
      </c>
      <c r="Z503" s="18" t="s">
        <v>242</v>
      </c>
    </row>
    <row r="504" spans="1:26">
      <c r="A504" s="16">
        <v>477</v>
      </c>
      <c r="B504" s="16">
        <v>783</v>
      </c>
      <c r="C504" s="16" t="s">
        <v>1412</v>
      </c>
      <c r="D504" s="16" t="s">
        <v>952</v>
      </c>
      <c r="E504" s="16" t="s">
        <v>1413</v>
      </c>
      <c r="F504" s="16" t="s">
        <v>954</v>
      </c>
      <c r="G504" s="17">
        <v>30.964333333300001</v>
      </c>
      <c r="H504" s="17">
        <v>141.78783333300001</v>
      </c>
      <c r="I504" s="16" t="s">
        <v>31</v>
      </c>
      <c r="J504" s="16" t="s">
        <v>340</v>
      </c>
      <c r="L504" s="16" t="s">
        <v>818</v>
      </c>
      <c r="M504" s="16">
        <v>4649</v>
      </c>
      <c r="N504" s="16">
        <v>1.5094339622641509E-3</v>
      </c>
      <c r="O504" s="16">
        <v>3.8663570391872298E-3</v>
      </c>
      <c r="P504" s="46">
        <v>168.5</v>
      </c>
      <c r="Q504" s="16">
        <v>1.5200000000000001E-3</v>
      </c>
      <c r="S504" s="24">
        <f t="shared" si="85"/>
        <v>1.0852800000000001E-3</v>
      </c>
      <c r="T504" s="24">
        <f t="shared" si="86"/>
        <v>1.0852800000000001E-3</v>
      </c>
      <c r="U504" s="24">
        <f t="shared" si="87"/>
        <v>8.6943999999999997E-4</v>
      </c>
      <c r="V504" s="24">
        <f t="shared" si="92"/>
        <v>1.9547200000000001E-3</v>
      </c>
      <c r="W504" s="77">
        <f t="shared" si="93"/>
        <v>1.286</v>
      </c>
      <c r="X504" s="24">
        <f t="shared" si="88"/>
        <v>1.8992400000000001E-4</v>
      </c>
      <c r="Y504" s="16">
        <f t="shared" si="89"/>
        <v>1.290099364</v>
      </c>
      <c r="Z504" s="18" t="s">
        <v>759</v>
      </c>
    </row>
    <row r="505" spans="1:26">
      <c r="A505" s="16">
        <v>456</v>
      </c>
      <c r="B505" s="16">
        <v>679</v>
      </c>
      <c r="C505" s="16" t="s">
        <v>1283</v>
      </c>
      <c r="D505" s="16" t="s">
        <v>952</v>
      </c>
      <c r="E505" s="16" t="s">
        <v>1284</v>
      </c>
      <c r="F505" s="16" t="s">
        <v>954</v>
      </c>
      <c r="G505" s="17">
        <v>-11.0638333333</v>
      </c>
      <c r="H505" s="17">
        <v>-78.272166666700002</v>
      </c>
      <c r="I505" s="16" t="s">
        <v>107</v>
      </c>
      <c r="J505" s="16" t="s">
        <v>115</v>
      </c>
      <c r="L505" s="16" t="s">
        <v>818</v>
      </c>
      <c r="M505" s="16">
        <v>440</v>
      </c>
      <c r="N505" s="16">
        <v>6.0000000000000001E-3</v>
      </c>
      <c r="O505" s="16">
        <v>0.12266618421052644</v>
      </c>
      <c r="P505" s="46">
        <v>169.9</v>
      </c>
      <c r="Q505" s="16">
        <v>3.2599999999999999E-3</v>
      </c>
      <c r="R505" s="16">
        <v>3.3500000000000001E-3</v>
      </c>
      <c r="S505" s="24">
        <f t="shared" si="85"/>
        <v>2.3276399999999997E-3</v>
      </c>
      <c r="T505" s="24">
        <f t="shared" si="86"/>
        <v>2.3276399999999997E-3</v>
      </c>
      <c r="U505" s="24">
        <f t="shared" si="87"/>
        <v>1.8647200000000003E-3</v>
      </c>
      <c r="V505" s="24">
        <f t="shared" si="92"/>
        <v>4.19236E-3</v>
      </c>
      <c r="W505" s="77">
        <f t="shared" si="93"/>
        <v>1.286</v>
      </c>
      <c r="X505" s="24">
        <f t="shared" si="88"/>
        <v>4.0733699999999991E-4</v>
      </c>
      <c r="Y505" s="16">
        <f t="shared" si="89"/>
        <v>1.294792057</v>
      </c>
      <c r="Z505" s="18" t="s">
        <v>187</v>
      </c>
    </row>
    <row r="506" spans="1:26">
      <c r="A506" s="16">
        <v>476</v>
      </c>
      <c r="B506" s="16">
        <v>768</v>
      </c>
      <c r="C506" s="16" t="s">
        <v>1391</v>
      </c>
      <c r="D506" s="16" t="s">
        <v>952</v>
      </c>
      <c r="E506" s="16" t="s">
        <v>1392</v>
      </c>
      <c r="F506" s="16" t="s">
        <v>954</v>
      </c>
      <c r="G506" s="17">
        <v>8.0008333333300001</v>
      </c>
      <c r="H506" s="17">
        <v>121.219833333</v>
      </c>
      <c r="I506" s="16" t="s">
        <v>31</v>
      </c>
      <c r="J506" s="16" t="s">
        <v>694</v>
      </c>
      <c r="K506" s="16" t="s">
        <v>695</v>
      </c>
      <c r="L506" s="16" t="s">
        <v>818</v>
      </c>
      <c r="M506" s="16">
        <v>4384</v>
      </c>
      <c r="N506" s="16">
        <v>5.9475000000000005E-3</v>
      </c>
      <c r="O506" s="16">
        <v>3.8474212291666732E-3</v>
      </c>
      <c r="P506" s="46">
        <v>177.4</v>
      </c>
      <c r="Q506" s="16">
        <v>3.6800000000000001E-3</v>
      </c>
      <c r="R506" s="16">
        <v>2.16E-3</v>
      </c>
      <c r="S506" s="24">
        <f t="shared" si="85"/>
        <v>2.6275199999999999E-3</v>
      </c>
      <c r="T506" s="24">
        <f t="shared" si="86"/>
        <v>2.6275199999999999E-3</v>
      </c>
      <c r="U506" s="24">
        <f t="shared" si="87"/>
        <v>2.1049600000000003E-3</v>
      </c>
      <c r="V506" s="24">
        <f t="shared" si="92"/>
        <v>4.7324800000000007E-3</v>
      </c>
      <c r="W506" s="77">
        <f t="shared" si="93"/>
        <v>1.2860000000000003</v>
      </c>
      <c r="X506" s="24">
        <f t="shared" si="88"/>
        <v>4.5981599999999994E-4</v>
      </c>
      <c r="Y506" s="16">
        <f t="shared" si="89"/>
        <v>1.2959247760000003</v>
      </c>
      <c r="Z506" s="18" t="s">
        <v>744</v>
      </c>
    </row>
    <row r="507" spans="1:26">
      <c r="A507" s="16">
        <v>363</v>
      </c>
      <c r="B507" s="16">
        <v>904</v>
      </c>
      <c r="C507" s="16" t="s">
        <v>1348</v>
      </c>
      <c r="D507" s="16" t="s">
        <v>952</v>
      </c>
      <c r="E507" s="16" t="s">
        <v>1349</v>
      </c>
      <c r="F507" s="16" t="s">
        <v>954</v>
      </c>
      <c r="G507" s="17">
        <v>38.863433333300001</v>
      </c>
      <c r="H507" s="17">
        <v>-72.768066666699895</v>
      </c>
      <c r="I507" s="16" t="s">
        <v>27</v>
      </c>
      <c r="K507" s="16" t="s">
        <v>101</v>
      </c>
      <c r="L507" s="16" t="s">
        <v>818</v>
      </c>
      <c r="M507" s="16">
        <v>1123</v>
      </c>
      <c r="N507" s="16">
        <v>1.5384615384615385E-3</v>
      </c>
      <c r="O507" s="16">
        <v>1.1363638052768485E-2</v>
      </c>
      <c r="P507" s="46">
        <v>178.7</v>
      </c>
      <c r="Q507" s="16">
        <v>8.0699999999999999E-4</v>
      </c>
      <c r="S507" s="24">
        <f t="shared" si="85"/>
        <v>5.7619799999999999E-4</v>
      </c>
      <c r="T507" s="24">
        <f t="shared" si="86"/>
        <v>5.7619799999999999E-4</v>
      </c>
      <c r="U507" s="24">
        <f t="shared" si="87"/>
        <v>4.6160400000000001E-4</v>
      </c>
      <c r="V507" s="24">
        <f t="shared" si="92"/>
        <v>1.037802E-3</v>
      </c>
      <c r="W507" s="77">
        <f t="shared" si="93"/>
        <v>1.286</v>
      </c>
      <c r="X507" s="24">
        <f t="shared" si="88"/>
        <v>1.0083465E-4</v>
      </c>
      <c r="Y507" s="16">
        <f t="shared" si="89"/>
        <v>1.2881764386500001</v>
      </c>
      <c r="Z507" s="18" t="s">
        <v>345</v>
      </c>
    </row>
    <row r="508" spans="1:26">
      <c r="A508" s="16">
        <v>354</v>
      </c>
      <c r="B508" s="16" t="s">
        <v>1423</v>
      </c>
      <c r="C508" s="16" t="s">
        <v>1418</v>
      </c>
      <c r="D508" s="16" t="s">
        <v>1302</v>
      </c>
      <c r="E508" s="16" t="s">
        <v>1419</v>
      </c>
      <c r="F508" s="16" t="s">
        <v>954</v>
      </c>
      <c r="G508" s="17">
        <v>51.380499999999898</v>
      </c>
      <c r="H508" s="17">
        <v>-11.7180833332999</v>
      </c>
      <c r="I508" s="16" t="s">
        <v>27</v>
      </c>
      <c r="J508" s="16" t="s">
        <v>45</v>
      </c>
      <c r="K508" s="16" t="s">
        <v>175</v>
      </c>
      <c r="L508" s="16" t="s">
        <v>818</v>
      </c>
      <c r="M508" s="16">
        <v>796</v>
      </c>
      <c r="N508" s="16">
        <v>7.6470588235294122E-4</v>
      </c>
      <c r="O508" s="16">
        <v>1.5393874289772727E-3</v>
      </c>
      <c r="P508" s="46">
        <v>180.3</v>
      </c>
      <c r="Q508" s="16">
        <v>8.1300000000000003E-4</v>
      </c>
      <c r="R508" s="16">
        <v>7.6199999999999998E-4</v>
      </c>
      <c r="S508" s="24">
        <f t="shared" si="85"/>
        <v>5.80482E-4</v>
      </c>
      <c r="T508" s="24">
        <f t="shared" si="86"/>
        <v>5.80482E-4</v>
      </c>
      <c r="U508" s="24">
        <f t="shared" si="87"/>
        <v>4.6503600000000005E-4</v>
      </c>
      <c r="V508" s="24">
        <f t="shared" si="92"/>
        <v>1.0455180000000001E-3</v>
      </c>
      <c r="W508" s="77">
        <f t="shared" si="93"/>
        <v>1.286</v>
      </c>
      <c r="X508" s="24">
        <f t="shared" si="88"/>
        <v>1.0158434999999999E-4</v>
      </c>
      <c r="Y508" s="16">
        <f t="shared" si="89"/>
        <v>1.28819262035</v>
      </c>
      <c r="Z508" s="18" t="s">
        <v>250</v>
      </c>
    </row>
    <row r="509" spans="1:26">
      <c r="A509" s="16">
        <v>455</v>
      </c>
      <c r="B509" s="16">
        <v>646</v>
      </c>
      <c r="C509" s="16" t="s">
        <v>1415</v>
      </c>
      <c r="D509" s="16" t="s">
        <v>952</v>
      </c>
      <c r="E509" s="16" t="s">
        <v>1416</v>
      </c>
      <c r="F509" s="16" t="s">
        <v>954</v>
      </c>
      <c r="G509" s="17">
        <v>58.209316666699898</v>
      </c>
      <c r="H509" s="17">
        <v>-48.369116666700002</v>
      </c>
      <c r="I509" s="16" t="s">
        <v>27</v>
      </c>
      <c r="K509" s="16" t="s">
        <v>504</v>
      </c>
      <c r="L509" s="16" t="s">
        <v>818</v>
      </c>
      <c r="M509" s="16">
        <v>3451</v>
      </c>
      <c r="N509" s="16">
        <v>9.1000000000000004E-3</v>
      </c>
      <c r="O509" s="16">
        <v>1.6492201368701546E-2</v>
      </c>
      <c r="P509" s="46">
        <v>185.1</v>
      </c>
      <c r="Q509" s="16">
        <v>1.2999999999999999E-3</v>
      </c>
      <c r="S509" s="24">
        <f t="shared" si="85"/>
        <v>9.281999999999999E-4</v>
      </c>
      <c r="T509" s="24">
        <f t="shared" si="86"/>
        <v>9.281999999999999E-4</v>
      </c>
      <c r="U509" s="24">
        <f t="shared" si="87"/>
        <v>7.4360000000000008E-4</v>
      </c>
      <c r="V509" s="24">
        <f t="shared" si="92"/>
        <v>1.6718E-3</v>
      </c>
      <c r="W509" s="77">
        <f t="shared" si="93"/>
        <v>1.286</v>
      </c>
      <c r="X509" s="24">
        <f t="shared" si="88"/>
        <v>1.6243499999999997E-4</v>
      </c>
      <c r="Y509" s="16">
        <f t="shared" si="89"/>
        <v>1.2895060350000001</v>
      </c>
      <c r="Z509" s="18" t="s">
        <v>464</v>
      </c>
    </row>
    <row r="510" spans="1:26">
      <c r="A510" s="16">
        <v>381</v>
      </c>
      <c r="B510" s="16">
        <v>952</v>
      </c>
      <c r="C510" s="16" t="s">
        <v>1378</v>
      </c>
      <c r="D510" s="16" t="s">
        <v>952</v>
      </c>
      <c r="E510" s="16" t="s">
        <v>1379</v>
      </c>
      <c r="F510" s="16" t="s">
        <v>954</v>
      </c>
      <c r="G510" s="17">
        <v>30.7908166667</v>
      </c>
      <c r="H510" s="17">
        <v>-24.5095666667</v>
      </c>
      <c r="I510" s="16" t="s">
        <v>27</v>
      </c>
      <c r="J510" s="16" t="s">
        <v>585</v>
      </c>
      <c r="K510" s="16" t="s">
        <v>586</v>
      </c>
      <c r="L510" s="16" t="s">
        <v>818</v>
      </c>
      <c r="M510" s="16">
        <v>5432</v>
      </c>
      <c r="N510" s="16">
        <v>3.3999999999999998E-3</v>
      </c>
      <c r="O510" s="16">
        <v>2.3150964285714289E-2</v>
      </c>
      <c r="P510" s="46">
        <v>186.2</v>
      </c>
      <c r="Q510" s="16">
        <v>1.1800000000000001E-3</v>
      </c>
      <c r="R510" s="16">
        <v>1.06E-3</v>
      </c>
      <c r="S510" s="24">
        <f t="shared" si="85"/>
        <v>8.4252000000000003E-4</v>
      </c>
      <c r="T510" s="24">
        <f t="shared" si="86"/>
        <v>8.4252000000000003E-4</v>
      </c>
      <c r="U510" s="24">
        <f t="shared" si="87"/>
        <v>6.7496000000000006E-4</v>
      </c>
      <c r="V510" s="24">
        <f t="shared" si="92"/>
        <v>1.5174800000000001E-3</v>
      </c>
      <c r="W510" s="77">
        <f t="shared" si="93"/>
        <v>1.286</v>
      </c>
      <c r="X510" s="24">
        <f t="shared" si="88"/>
        <v>1.47441E-4</v>
      </c>
      <c r="Y510" s="16">
        <f t="shared" si="89"/>
        <v>1.2891824009999999</v>
      </c>
      <c r="Z510" s="18" t="s">
        <v>790</v>
      </c>
    </row>
    <row r="511" spans="1:26">
      <c r="A511" s="16">
        <v>447</v>
      </c>
      <c r="B511" s="16">
        <v>1115</v>
      </c>
      <c r="C511" s="16" t="s">
        <v>1389</v>
      </c>
      <c r="D511" s="16" t="s">
        <v>952</v>
      </c>
      <c r="E511" s="16" t="s">
        <v>1390</v>
      </c>
      <c r="F511" s="16" t="s">
        <v>954</v>
      </c>
      <c r="G511" s="17">
        <v>-9.1897000000000002</v>
      </c>
      <c r="H511" s="17">
        <v>151.57395</v>
      </c>
      <c r="I511" s="16" t="s">
        <v>135</v>
      </c>
      <c r="K511" s="16" t="s">
        <v>170</v>
      </c>
      <c r="L511" s="16" t="s">
        <v>818</v>
      </c>
      <c r="M511" s="16">
        <v>1149</v>
      </c>
      <c r="N511" s="16">
        <v>6.6666666666666671E-3</v>
      </c>
      <c r="O511" s="16">
        <v>5.9944444444444411E-3</v>
      </c>
      <c r="P511" s="46">
        <v>195</v>
      </c>
      <c r="Q511" s="16">
        <v>1.9E-3</v>
      </c>
      <c r="S511" s="24">
        <f t="shared" si="85"/>
        <v>1.3565999999999999E-3</v>
      </c>
      <c r="T511" s="24">
        <f t="shared" si="86"/>
        <v>1.3565999999999999E-3</v>
      </c>
      <c r="U511" s="24">
        <f t="shared" si="87"/>
        <v>1.0868000000000002E-3</v>
      </c>
      <c r="V511" s="24">
        <f t="shared" si="92"/>
        <v>2.4434000000000001E-3</v>
      </c>
      <c r="W511" s="77">
        <f t="shared" si="93"/>
        <v>1.286</v>
      </c>
      <c r="X511" s="24">
        <f t="shared" si="88"/>
        <v>2.3740499999999997E-4</v>
      </c>
      <c r="Y511" s="16">
        <f t="shared" si="89"/>
        <v>1.291124205</v>
      </c>
      <c r="Z511" s="18" t="s">
        <v>347</v>
      </c>
    </row>
    <row r="512" spans="1:26">
      <c r="A512" s="16">
        <v>471</v>
      </c>
      <c r="B512" s="16">
        <v>730</v>
      </c>
      <c r="C512" s="16" t="s">
        <v>1351</v>
      </c>
      <c r="D512" s="16" t="s">
        <v>952</v>
      </c>
      <c r="E512" s="16" t="s">
        <v>154</v>
      </c>
      <c r="F512" s="16" t="s">
        <v>954</v>
      </c>
      <c r="G512" s="17">
        <v>17.7314166666999</v>
      </c>
      <c r="H512" s="17">
        <v>57.691983333300001</v>
      </c>
      <c r="I512" s="16" t="s">
        <v>152</v>
      </c>
      <c r="J512" s="16" t="s">
        <v>153</v>
      </c>
      <c r="K512" s="16" t="s">
        <v>154</v>
      </c>
      <c r="L512" s="16" t="s">
        <v>818</v>
      </c>
      <c r="M512" s="16">
        <v>1066</v>
      </c>
      <c r="N512" s="16">
        <v>4.7000000000000002E-3</v>
      </c>
      <c r="O512" s="16">
        <v>4.8354380366161645E-2</v>
      </c>
      <c r="P512" s="46">
        <v>205</v>
      </c>
      <c r="Q512" s="16">
        <v>1.01E-3</v>
      </c>
      <c r="S512" s="24">
        <f t="shared" si="85"/>
        <v>7.2114E-4</v>
      </c>
      <c r="T512" s="24">
        <f t="shared" si="86"/>
        <v>7.2114E-4</v>
      </c>
      <c r="U512" s="24">
        <f t="shared" si="87"/>
        <v>5.777200000000001E-4</v>
      </c>
      <c r="V512" s="24">
        <f t="shared" si="92"/>
        <v>1.2988600000000002E-3</v>
      </c>
      <c r="W512" s="77">
        <f t="shared" si="93"/>
        <v>1.2860000000000003</v>
      </c>
      <c r="X512" s="24">
        <f t="shared" si="88"/>
        <v>1.261995E-4</v>
      </c>
      <c r="Y512" s="16">
        <f t="shared" si="89"/>
        <v>1.2887239195000002</v>
      </c>
      <c r="Z512" s="18" t="s">
        <v>322</v>
      </c>
    </row>
    <row r="513" spans="1:26">
      <c r="A513" s="16">
        <v>451</v>
      </c>
      <c r="B513" s="16">
        <v>1125</v>
      </c>
      <c r="C513" s="16" t="s">
        <v>1336</v>
      </c>
      <c r="D513" s="16" t="s">
        <v>952</v>
      </c>
      <c r="E513" s="16" t="s">
        <v>1337</v>
      </c>
      <c r="F513" s="16" t="s">
        <v>954</v>
      </c>
      <c r="G513" s="17">
        <v>-42.549933333299897</v>
      </c>
      <c r="H513" s="17">
        <v>-178.166483333</v>
      </c>
      <c r="I513" s="16" t="s">
        <v>107</v>
      </c>
      <c r="J513" s="16" t="s">
        <v>168</v>
      </c>
      <c r="L513" s="16" t="s">
        <v>818</v>
      </c>
      <c r="M513" s="16">
        <v>1365</v>
      </c>
      <c r="N513" s="16">
        <v>3.0000000000000001E-3</v>
      </c>
      <c r="P513" s="46">
        <v>208.9</v>
      </c>
      <c r="Q513" s="16">
        <v>1.0200000000000001E-3</v>
      </c>
      <c r="S513" s="24">
        <f t="shared" si="85"/>
        <v>7.2827999999999999E-4</v>
      </c>
      <c r="T513" s="24">
        <f t="shared" si="86"/>
        <v>7.2827999999999999E-4</v>
      </c>
      <c r="U513" s="24">
        <f t="shared" si="87"/>
        <v>5.8344000000000017E-4</v>
      </c>
      <c r="V513" s="24">
        <f t="shared" si="92"/>
        <v>1.3117200000000002E-3</v>
      </c>
      <c r="W513" s="77">
        <f t="shared" si="93"/>
        <v>1.286</v>
      </c>
      <c r="X513" s="24">
        <f t="shared" si="88"/>
        <v>1.2744899999999999E-4</v>
      </c>
      <c r="Y513" s="16">
        <f t="shared" si="89"/>
        <v>1.2887508890000001</v>
      </c>
      <c r="Z513" s="18" t="s">
        <v>393</v>
      </c>
    </row>
    <row r="514" spans="1:26">
      <c r="A514" s="16">
        <v>400</v>
      </c>
      <c r="B514" s="16">
        <v>1006</v>
      </c>
      <c r="C514" s="16" t="s">
        <v>1352</v>
      </c>
      <c r="D514" s="16" t="s">
        <v>952</v>
      </c>
      <c r="E514" s="16" t="s">
        <v>1353</v>
      </c>
      <c r="F514" s="16" t="s">
        <v>954</v>
      </c>
      <c r="G514" s="17">
        <v>24.399816666700001</v>
      </c>
      <c r="H514" s="17">
        <v>-79.459016666699895</v>
      </c>
      <c r="I514" s="16" t="s">
        <v>27</v>
      </c>
      <c r="K514" s="16" t="s">
        <v>149</v>
      </c>
      <c r="L514" s="16" t="s">
        <v>818</v>
      </c>
      <c r="M514" s="16">
        <v>658</v>
      </c>
      <c r="N514" s="16">
        <v>8.5000000000000006E-3</v>
      </c>
      <c r="O514" s="16">
        <v>2.9236927982549871E-2</v>
      </c>
      <c r="P514" s="46">
        <v>209.5</v>
      </c>
      <c r="Q514" s="16">
        <v>1.15E-3</v>
      </c>
      <c r="S514" s="24">
        <f t="shared" ref="S514:S577" si="94">0.714*Q514</f>
        <v>8.2109999999999995E-4</v>
      </c>
      <c r="T514" s="24">
        <f t="shared" ref="T514:T577" si="95">S514</f>
        <v>8.2109999999999995E-4</v>
      </c>
      <c r="U514" s="24">
        <f t="shared" ref="U514:U577" si="96" xml:space="preserve"> (Q514-S514)*2</f>
        <v>6.5780000000000005E-4</v>
      </c>
      <c r="V514" s="24">
        <f t="shared" si="92"/>
        <v>1.4789E-3</v>
      </c>
      <c r="W514" s="77">
        <f t="shared" si="93"/>
        <v>1.286</v>
      </c>
      <c r="X514" s="24">
        <f t="shared" ref="X514:X577" si="97">0.175*S514</f>
        <v>1.4369249999999999E-4</v>
      </c>
      <c r="Y514" s="16">
        <f t="shared" ref="Y514:Y577" si="98">SUM(T514:X514)</f>
        <v>1.2891014924999999</v>
      </c>
      <c r="Z514" s="18" t="s">
        <v>230</v>
      </c>
    </row>
    <row r="515" spans="1:26">
      <c r="A515" s="16">
        <v>521</v>
      </c>
      <c r="B515" s="16" t="s">
        <v>1405</v>
      </c>
      <c r="C515" s="16" t="s">
        <v>1310</v>
      </c>
      <c r="D515" s="16" t="s">
        <v>1164</v>
      </c>
      <c r="E515" s="16" t="s">
        <v>1311</v>
      </c>
      <c r="F515" s="16" t="s">
        <v>954</v>
      </c>
      <c r="G515" s="17">
        <v>32.748334999999898</v>
      </c>
      <c r="H515" s="17">
        <v>137.61305555600001</v>
      </c>
      <c r="I515" s="16" t="s">
        <v>31</v>
      </c>
      <c r="J515" s="16" t="s">
        <v>272</v>
      </c>
      <c r="K515" s="16" t="s">
        <v>446</v>
      </c>
      <c r="L515" s="16" t="s">
        <v>818</v>
      </c>
      <c r="M515" s="16">
        <v>3511</v>
      </c>
      <c r="N515" s="16">
        <v>2.8913888888888891E-3</v>
      </c>
      <c r="O515" s="16">
        <v>7.5786242659562084E-3</v>
      </c>
      <c r="P515" s="46">
        <v>215.4</v>
      </c>
      <c r="Q515" s="16">
        <v>1.89E-3</v>
      </c>
      <c r="S515" s="24">
        <f t="shared" si="94"/>
        <v>1.34946E-3</v>
      </c>
      <c r="T515" s="24">
        <f t="shared" si="95"/>
        <v>1.34946E-3</v>
      </c>
      <c r="U515" s="24">
        <f t="shared" si="96"/>
        <v>1.0810799999999999E-3</v>
      </c>
      <c r="V515" s="24">
        <f t="shared" si="92"/>
        <v>2.4305400000000001E-3</v>
      </c>
      <c r="W515" s="77">
        <f t="shared" si="93"/>
        <v>1.286</v>
      </c>
      <c r="X515" s="24">
        <f t="shared" si="97"/>
        <v>2.361555E-4</v>
      </c>
      <c r="Y515" s="16">
        <f t="shared" si="98"/>
        <v>1.2910972354999999</v>
      </c>
      <c r="Z515" s="18" t="s">
        <v>614</v>
      </c>
    </row>
    <row r="516" spans="1:26">
      <c r="A516" s="16">
        <v>360</v>
      </c>
      <c r="B516" s="16">
        <v>891</v>
      </c>
      <c r="C516" s="16" t="s">
        <v>1241</v>
      </c>
      <c r="D516" s="16" t="s">
        <v>952</v>
      </c>
      <c r="E516" s="16" t="s">
        <v>1242</v>
      </c>
      <c r="F516" s="16" t="s">
        <v>954</v>
      </c>
      <c r="G516" s="17">
        <v>44.644333333299898</v>
      </c>
      <c r="H516" s="17">
        <v>-125.326016667</v>
      </c>
      <c r="I516" s="16" t="s">
        <v>31</v>
      </c>
      <c r="J516" s="16" t="s">
        <v>289</v>
      </c>
      <c r="L516" s="16" t="s">
        <v>818</v>
      </c>
      <c r="M516" s="16">
        <v>2663</v>
      </c>
      <c r="P516" s="46">
        <v>216.1</v>
      </c>
      <c r="Q516" s="16">
        <v>4.8799999999999998E-3</v>
      </c>
      <c r="R516" s="16">
        <v>4.8199999999999996E-3</v>
      </c>
      <c r="S516" s="24">
        <f t="shared" si="94"/>
        <v>3.4843199999999995E-3</v>
      </c>
      <c r="T516" s="24">
        <f t="shared" si="95"/>
        <v>3.4843199999999995E-3</v>
      </c>
      <c r="U516" s="24">
        <f t="shared" si="96"/>
        <v>2.7913600000000005E-3</v>
      </c>
      <c r="V516" s="24">
        <f t="shared" si="92"/>
        <v>6.2756800000000005E-3</v>
      </c>
      <c r="W516" s="77">
        <f t="shared" si="93"/>
        <v>1.2860000000000003</v>
      </c>
      <c r="X516" s="24">
        <f t="shared" si="97"/>
        <v>6.0975599999999993E-4</v>
      </c>
      <c r="Y516" s="16">
        <f t="shared" si="98"/>
        <v>1.2991611160000003</v>
      </c>
      <c r="Z516" s="18" t="s">
        <v>554</v>
      </c>
    </row>
    <row r="517" spans="1:26">
      <c r="A517" s="16">
        <v>383</v>
      </c>
      <c r="B517" s="16">
        <v>959</v>
      </c>
      <c r="C517" s="16" t="s">
        <v>1398</v>
      </c>
      <c r="D517" s="16" t="s">
        <v>952</v>
      </c>
      <c r="E517" s="16" t="s">
        <v>1399</v>
      </c>
      <c r="F517" s="16" t="s">
        <v>954</v>
      </c>
      <c r="G517" s="17">
        <v>3.62765</v>
      </c>
      <c r="H517" s="17">
        <v>-2.7351999999999999</v>
      </c>
      <c r="I517" s="16" t="s">
        <v>27</v>
      </c>
      <c r="J517" s="16" t="s">
        <v>484</v>
      </c>
      <c r="L517" s="16" t="s">
        <v>818</v>
      </c>
      <c r="M517" s="16">
        <v>2091</v>
      </c>
      <c r="N517" s="16">
        <v>1.8000000000000002E-3</v>
      </c>
      <c r="O517" s="16">
        <v>6.181496222245066E-3</v>
      </c>
      <c r="P517" s="46">
        <v>238.4</v>
      </c>
      <c r="Q517" s="16">
        <v>2.1199999999999999E-3</v>
      </c>
      <c r="S517" s="24">
        <f t="shared" si="94"/>
        <v>1.5136799999999999E-3</v>
      </c>
      <c r="T517" s="24">
        <f t="shared" si="95"/>
        <v>1.5136799999999999E-3</v>
      </c>
      <c r="U517" s="24">
        <f t="shared" si="96"/>
        <v>1.2126400000000001E-3</v>
      </c>
      <c r="V517" s="24">
        <f t="shared" si="92"/>
        <v>2.72632E-3</v>
      </c>
      <c r="W517" s="77">
        <f t="shared" si="93"/>
        <v>1.286</v>
      </c>
      <c r="X517" s="24">
        <f t="shared" si="97"/>
        <v>2.6489399999999995E-4</v>
      </c>
      <c r="Y517" s="16">
        <f t="shared" si="98"/>
        <v>1.291717534</v>
      </c>
      <c r="Z517" s="18" t="s">
        <v>485</v>
      </c>
    </row>
    <row r="518" spans="1:26">
      <c r="A518" s="16">
        <v>508</v>
      </c>
      <c r="B518" s="16" t="s">
        <v>1411</v>
      </c>
      <c r="C518" s="16" t="s">
        <v>1396</v>
      </c>
      <c r="D518" s="16" t="s">
        <v>952</v>
      </c>
      <c r="E518" s="16" t="s">
        <v>1397</v>
      </c>
      <c r="F518" s="16" t="s">
        <v>954</v>
      </c>
      <c r="G518" s="17">
        <v>14.387365000000001</v>
      </c>
      <c r="H518" s="17">
        <v>-61.7114716667</v>
      </c>
      <c r="I518" s="16" t="s">
        <v>27</v>
      </c>
      <c r="J518" s="16" t="s">
        <v>582</v>
      </c>
      <c r="L518" s="16" t="s">
        <v>818</v>
      </c>
      <c r="M518" s="16">
        <v>2901</v>
      </c>
      <c r="P518" s="46">
        <v>238.4</v>
      </c>
      <c r="Q518" s="16">
        <v>1.5499999999999999E-3</v>
      </c>
      <c r="S518" s="24">
        <f t="shared" si="94"/>
        <v>1.1067E-3</v>
      </c>
      <c r="T518" s="24">
        <f t="shared" si="95"/>
        <v>1.1067E-3</v>
      </c>
      <c r="U518" s="24">
        <f t="shared" si="96"/>
        <v>8.8659999999999997E-4</v>
      </c>
      <c r="V518" s="24">
        <f t="shared" si="92"/>
        <v>1.9932999999999999E-3</v>
      </c>
      <c r="W518" s="77">
        <f t="shared" si="93"/>
        <v>1.286</v>
      </c>
      <c r="X518" s="24">
        <f t="shared" si="97"/>
        <v>1.9367249999999999E-4</v>
      </c>
      <c r="Y518" s="16">
        <f t="shared" si="98"/>
        <v>1.2901802725</v>
      </c>
      <c r="Z518" s="18" t="s">
        <v>591</v>
      </c>
    </row>
    <row r="519" spans="1:26">
      <c r="A519" s="16">
        <v>327</v>
      </c>
      <c r="B519" s="16">
        <v>1168</v>
      </c>
      <c r="C519" s="16" t="s">
        <v>1380</v>
      </c>
      <c r="D519" s="16" t="s">
        <v>952</v>
      </c>
      <c r="E519" s="16" t="s">
        <v>1381</v>
      </c>
      <c r="F519" s="16" t="s">
        <v>954</v>
      </c>
      <c r="G519" s="17">
        <v>-42.609683333299898</v>
      </c>
      <c r="H519" s="17">
        <v>144.4127</v>
      </c>
      <c r="I519" s="16" t="s">
        <v>107</v>
      </c>
      <c r="K519" s="16" t="s">
        <v>527</v>
      </c>
      <c r="L519" s="16" t="s">
        <v>818</v>
      </c>
      <c r="M519" s="16">
        <v>2463</v>
      </c>
      <c r="N519" s="16">
        <v>1.65E-3</v>
      </c>
      <c r="O519" s="16">
        <v>4.3420870370370363E-3</v>
      </c>
      <c r="P519" s="46">
        <v>240.3</v>
      </c>
      <c r="Q519" s="16">
        <v>1.41E-3</v>
      </c>
      <c r="R519" s="16">
        <v>1.2999999999999999E-3</v>
      </c>
      <c r="S519" s="24">
        <f t="shared" si="94"/>
        <v>1.0067399999999999E-3</v>
      </c>
      <c r="T519" s="24">
        <f t="shared" si="95"/>
        <v>1.0067399999999999E-3</v>
      </c>
      <c r="U519" s="24">
        <f t="shared" si="96"/>
        <v>8.0652000000000024E-4</v>
      </c>
      <c r="V519" s="24">
        <f t="shared" si="92"/>
        <v>1.8132600000000001E-3</v>
      </c>
      <c r="W519" s="77">
        <f t="shared" si="93"/>
        <v>1.286</v>
      </c>
      <c r="X519" s="24">
        <f t="shared" si="97"/>
        <v>1.7617949999999998E-4</v>
      </c>
      <c r="Y519" s="16">
        <f t="shared" si="98"/>
        <v>1.2898026995</v>
      </c>
      <c r="Z519" s="18" t="s">
        <v>528</v>
      </c>
    </row>
    <row r="520" spans="1:26">
      <c r="A520" s="16">
        <v>448</v>
      </c>
      <c r="B520" s="16">
        <v>1118</v>
      </c>
      <c r="C520" s="16" t="s">
        <v>1389</v>
      </c>
      <c r="D520" s="16" t="s">
        <v>952</v>
      </c>
      <c r="E520" s="16" t="s">
        <v>1390</v>
      </c>
      <c r="F520" s="16" t="s">
        <v>954</v>
      </c>
      <c r="G520" s="17">
        <v>-9.5851666666700002</v>
      </c>
      <c r="H520" s="17">
        <v>151.573683332999</v>
      </c>
      <c r="I520" s="16" t="s">
        <v>135</v>
      </c>
      <c r="K520" s="16" t="s">
        <v>170</v>
      </c>
      <c r="L520" s="16" t="s">
        <v>818</v>
      </c>
      <c r="M520" s="16">
        <v>2304</v>
      </c>
      <c r="N520" s="16">
        <v>1.4999999999999999E-2</v>
      </c>
      <c r="O520" s="16">
        <v>6.2484375000000002E-2</v>
      </c>
      <c r="P520" s="46">
        <v>257.2</v>
      </c>
      <c r="R520" s="16">
        <v>4.7299999999999998E-3</v>
      </c>
      <c r="S520" s="24">
        <f t="shared" si="94"/>
        <v>0</v>
      </c>
      <c r="T520" s="24">
        <f t="shared" si="95"/>
        <v>0</v>
      </c>
      <c r="U520" s="24">
        <f t="shared" si="96"/>
        <v>0</v>
      </c>
      <c r="X520" s="24">
        <f t="shared" si="97"/>
        <v>0</v>
      </c>
      <c r="Y520" s="16">
        <f t="shared" si="98"/>
        <v>0</v>
      </c>
      <c r="Z520" s="18" t="s">
        <v>510</v>
      </c>
    </row>
    <row r="521" spans="1:26">
      <c r="A521" s="16">
        <v>474</v>
      </c>
      <c r="B521" s="16">
        <v>763</v>
      </c>
      <c r="C521" s="16" t="s">
        <v>1394</v>
      </c>
      <c r="D521" s="16" t="s">
        <v>952</v>
      </c>
      <c r="E521" s="16" t="s">
        <v>394</v>
      </c>
      <c r="F521" s="16" t="s">
        <v>954</v>
      </c>
      <c r="G521" s="17">
        <v>-20.586666666700001</v>
      </c>
      <c r="H521" s="17">
        <v>112.208333333</v>
      </c>
      <c r="I521" s="16" t="s">
        <v>152</v>
      </c>
      <c r="K521" s="16" t="s">
        <v>394</v>
      </c>
      <c r="L521" s="16" t="s">
        <v>818</v>
      </c>
      <c r="M521" s="16">
        <v>1368</v>
      </c>
      <c r="N521" s="16">
        <v>7.5000000000000002E-4</v>
      </c>
      <c r="O521" s="16">
        <v>2.8684663318452385E-4</v>
      </c>
      <c r="P521" s="46">
        <v>282</v>
      </c>
      <c r="Q521" s="16">
        <v>2.5699999999999998E-3</v>
      </c>
      <c r="R521" s="16">
        <v>2.8700000000000002E-3</v>
      </c>
      <c r="S521" s="24">
        <f t="shared" si="94"/>
        <v>1.8349799999999997E-3</v>
      </c>
      <c r="T521" s="24">
        <f t="shared" si="95"/>
        <v>1.8349799999999997E-3</v>
      </c>
      <c r="U521" s="24">
        <f t="shared" si="96"/>
        <v>1.4700400000000001E-3</v>
      </c>
      <c r="V521" s="24">
        <f>SUM(T521:U521)</f>
        <v>3.3050199999999997E-3</v>
      </c>
      <c r="W521" s="77">
        <f>V521/Q521</f>
        <v>1.286</v>
      </c>
      <c r="X521" s="24">
        <f t="shared" si="97"/>
        <v>3.2112149999999996E-4</v>
      </c>
      <c r="Y521" s="16">
        <f t="shared" si="98"/>
        <v>1.2929311615000001</v>
      </c>
      <c r="Z521" s="18" t="s">
        <v>395</v>
      </c>
    </row>
    <row r="522" spans="1:26">
      <c r="A522" s="16">
        <v>490</v>
      </c>
      <c r="B522" s="16">
        <v>857</v>
      </c>
      <c r="C522" s="16" t="s">
        <v>1458</v>
      </c>
      <c r="D522" s="16" t="s">
        <v>952</v>
      </c>
      <c r="E522" s="16" t="s">
        <v>520</v>
      </c>
      <c r="F522" s="16" t="s">
        <v>954</v>
      </c>
      <c r="G522" s="17">
        <v>48.4414166667</v>
      </c>
      <c r="H522" s="17">
        <v>-128.711366666999</v>
      </c>
      <c r="I522" s="16" t="s">
        <v>31</v>
      </c>
      <c r="J522" s="16" t="s">
        <v>264</v>
      </c>
      <c r="K522" s="16" t="s">
        <v>520</v>
      </c>
      <c r="L522" s="16" t="s">
        <v>818</v>
      </c>
      <c r="M522" s="16">
        <v>2422</v>
      </c>
      <c r="N522" s="16">
        <v>1.1366666666666667E-2</v>
      </c>
      <c r="O522" s="16">
        <v>5.4827910217198586E-2</v>
      </c>
      <c r="P522" s="46">
        <v>296</v>
      </c>
      <c r="R522" s="16">
        <v>3.96E-3</v>
      </c>
      <c r="S522" s="24">
        <f t="shared" si="94"/>
        <v>0</v>
      </c>
      <c r="T522" s="24">
        <f t="shared" si="95"/>
        <v>0</v>
      </c>
      <c r="U522" s="24">
        <f t="shared" si="96"/>
        <v>0</v>
      </c>
      <c r="X522" s="24">
        <f t="shared" si="97"/>
        <v>0</v>
      </c>
      <c r="Y522" s="16">
        <f t="shared" si="98"/>
        <v>0</v>
      </c>
      <c r="Z522" s="18" t="s">
        <v>525</v>
      </c>
    </row>
    <row r="523" spans="1:26">
      <c r="A523" s="16">
        <v>349</v>
      </c>
      <c r="B523" s="16" t="s">
        <v>1424</v>
      </c>
      <c r="C523" s="16" t="s">
        <v>1373</v>
      </c>
      <c r="D523" s="16" t="s">
        <v>1302</v>
      </c>
      <c r="E523" s="16" t="s">
        <v>1374</v>
      </c>
      <c r="F523" s="16" t="s">
        <v>954</v>
      </c>
      <c r="G523" s="17">
        <v>53.056683333300001</v>
      </c>
      <c r="H523" s="17">
        <v>-33.5296833333</v>
      </c>
      <c r="I523" s="16" t="s">
        <v>27</v>
      </c>
      <c r="J523" s="16" t="s">
        <v>504</v>
      </c>
      <c r="K523" s="16" t="s">
        <v>612</v>
      </c>
      <c r="L523" s="16" t="s">
        <v>818</v>
      </c>
      <c r="M523" s="16">
        <v>3069</v>
      </c>
      <c r="N523" s="16">
        <v>1.78E-2</v>
      </c>
      <c r="O523" s="16">
        <v>3.7823546938775508E-2</v>
      </c>
      <c r="P523" s="46">
        <v>301.5</v>
      </c>
      <c r="Q523" s="16">
        <v>7.2599999999999997E-4</v>
      </c>
      <c r="S523" s="24">
        <f t="shared" si="94"/>
        <v>5.18364E-4</v>
      </c>
      <c r="T523" s="24">
        <f t="shared" si="95"/>
        <v>5.18364E-4</v>
      </c>
      <c r="U523" s="24">
        <f t="shared" si="96"/>
        <v>4.1527199999999995E-4</v>
      </c>
      <c r="V523" s="24">
        <f t="shared" ref="V523:V544" si="99">SUM(T523:U523)</f>
        <v>9.3363599999999995E-4</v>
      </c>
      <c r="W523" s="77">
        <f t="shared" ref="W523:W544" si="100">V523/Q523</f>
        <v>1.286</v>
      </c>
      <c r="X523" s="24">
        <f t="shared" si="97"/>
        <v>9.0713699999999992E-5</v>
      </c>
      <c r="Y523" s="16">
        <f t="shared" si="98"/>
        <v>1.2879579856999999</v>
      </c>
      <c r="Z523" s="18" t="s">
        <v>613</v>
      </c>
    </row>
    <row r="524" spans="1:26">
      <c r="A524" s="16">
        <v>480</v>
      </c>
      <c r="B524" s="16">
        <v>797</v>
      </c>
      <c r="C524" s="16" t="s">
        <v>1340</v>
      </c>
      <c r="D524" s="16" t="s">
        <v>952</v>
      </c>
      <c r="E524" s="16" t="s">
        <v>272</v>
      </c>
      <c r="F524" s="16" t="s">
        <v>954</v>
      </c>
      <c r="G524" s="17">
        <v>38.615666666700001</v>
      </c>
      <c r="H524" s="17">
        <v>134.536</v>
      </c>
      <c r="I524" s="16" t="s">
        <v>31</v>
      </c>
      <c r="J524" s="16" t="s">
        <v>272</v>
      </c>
      <c r="K524" s="16" t="s">
        <v>476</v>
      </c>
      <c r="L524" s="16" t="s">
        <v>818</v>
      </c>
      <c r="M524" s="16">
        <v>2862</v>
      </c>
      <c r="N524" s="16">
        <v>5.0999999999999995E-3</v>
      </c>
      <c r="O524" s="16">
        <v>2.8976538200250892E-2</v>
      </c>
      <c r="P524" s="46">
        <v>314.2</v>
      </c>
      <c r="Q524" s="16">
        <v>1.2700000000000001E-3</v>
      </c>
      <c r="S524" s="24">
        <f t="shared" si="94"/>
        <v>9.0678000000000004E-4</v>
      </c>
      <c r="T524" s="24">
        <f t="shared" si="95"/>
        <v>9.0678000000000004E-4</v>
      </c>
      <c r="U524" s="24">
        <f t="shared" si="96"/>
        <v>7.2644000000000007E-4</v>
      </c>
      <c r="V524" s="24">
        <f t="shared" si="99"/>
        <v>1.6332200000000001E-3</v>
      </c>
      <c r="W524" s="77">
        <f t="shared" si="100"/>
        <v>1.286</v>
      </c>
      <c r="X524" s="24">
        <f t="shared" si="97"/>
        <v>1.5868649999999999E-4</v>
      </c>
      <c r="Y524" s="16">
        <f t="shared" si="98"/>
        <v>1.2894251265000001</v>
      </c>
      <c r="Z524" s="18" t="s">
        <v>590</v>
      </c>
    </row>
    <row r="525" spans="1:26">
      <c r="A525" s="16">
        <v>475</v>
      </c>
      <c r="B525" s="16">
        <v>767</v>
      </c>
      <c r="C525" s="16" t="s">
        <v>1391</v>
      </c>
      <c r="D525" s="16" t="s">
        <v>952</v>
      </c>
      <c r="E525" s="16" t="s">
        <v>1392</v>
      </c>
      <c r="F525" s="16" t="s">
        <v>954</v>
      </c>
      <c r="G525" s="17">
        <v>4.7915000000000001</v>
      </c>
      <c r="H525" s="17">
        <v>123.503333333</v>
      </c>
      <c r="I525" s="16" t="s">
        <v>31</v>
      </c>
      <c r="J525" s="16" t="s">
        <v>751</v>
      </c>
      <c r="L525" s="16" t="s">
        <v>818</v>
      </c>
      <c r="M525" s="16">
        <v>4905</v>
      </c>
      <c r="N525" s="16">
        <v>7.0400000000000011E-3</v>
      </c>
      <c r="O525" s="16">
        <v>1.2949637641453239E-2</v>
      </c>
      <c r="P525" s="46">
        <v>331.7</v>
      </c>
      <c r="Q525" s="16">
        <v>2.1700000000000001E-3</v>
      </c>
      <c r="S525" s="24">
        <f t="shared" si="94"/>
        <v>1.5493799999999999E-3</v>
      </c>
      <c r="T525" s="24">
        <f t="shared" si="95"/>
        <v>1.5493799999999999E-3</v>
      </c>
      <c r="U525" s="24">
        <f t="shared" si="96"/>
        <v>1.2412400000000002E-3</v>
      </c>
      <c r="V525" s="24">
        <f t="shared" si="99"/>
        <v>2.7906200000000002E-3</v>
      </c>
      <c r="W525" s="77">
        <f t="shared" si="100"/>
        <v>1.286</v>
      </c>
      <c r="X525" s="24">
        <f t="shared" si="97"/>
        <v>2.7114149999999998E-4</v>
      </c>
      <c r="Y525" s="16">
        <f t="shared" si="98"/>
        <v>1.2918523815</v>
      </c>
      <c r="Z525" s="18" t="s">
        <v>773</v>
      </c>
    </row>
    <row r="526" spans="1:26">
      <c r="A526" s="16">
        <v>344</v>
      </c>
      <c r="B526" s="16">
        <v>1258</v>
      </c>
      <c r="C526" s="16" t="s">
        <v>1403</v>
      </c>
      <c r="D526" s="16" t="s">
        <v>952</v>
      </c>
      <c r="E526" s="16" t="s">
        <v>1404</v>
      </c>
      <c r="F526" s="16" t="s">
        <v>954</v>
      </c>
      <c r="G526" s="17">
        <v>9.4333333333299905</v>
      </c>
      <c r="H526" s="17">
        <v>-54.733316666699899</v>
      </c>
      <c r="I526" s="16" t="s">
        <v>27</v>
      </c>
      <c r="J526" s="16" t="s">
        <v>513</v>
      </c>
      <c r="K526" s="16" t="s">
        <v>514</v>
      </c>
      <c r="L526" s="16" t="s">
        <v>818</v>
      </c>
      <c r="M526" s="16">
        <v>3192</v>
      </c>
      <c r="N526" s="16">
        <v>1.25E-3</v>
      </c>
      <c r="O526" s="16">
        <v>1.6971099658231507E-3</v>
      </c>
      <c r="P526" s="46">
        <v>340.1</v>
      </c>
      <c r="Q526" s="16">
        <v>4.1199999999999999E-4</v>
      </c>
      <c r="S526" s="24">
        <f t="shared" si="94"/>
        <v>2.9416799999999998E-4</v>
      </c>
      <c r="T526" s="24">
        <f t="shared" si="95"/>
        <v>2.9416799999999998E-4</v>
      </c>
      <c r="U526" s="24">
        <f t="shared" si="96"/>
        <v>2.3566400000000001E-4</v>
      </c>
      <c r="V526" s="24">
        <f t="shared" si="99"/>
        <v>5.2983200000000005E-4</v>
      </c>
      <c r="W526" s="77">
        <f t="shared" si="100"/>
        <v>1.2860000000000003</v>
      </c>
      <c r="X526" s="24">
        <f t="shared" si="97"/>
        <v>5.1479399999999994E-5</v>
      </c>
      <c r="Y526" s="16">
        <f t="shared" si="98"/>
        <v>1.2871111434000002</v>
      </c>
      <c r="Z526" s="18" t="s">
        <v>629</v>
      </c>
    </row>
    <row r="527" spans="1:26">
      <c r="A527" s="16">
        <v>346</v>
      </c>
      <c r="B527" s="16">
        <v>1260</v>
      </c>
      <c r="C527" s="16" t="s">
        <v>1403</v>
      </c>
      <c r="D527" s="16" t="s">
        <v>952</v>
      </c>
      <c r="E527" s="16" t="s">
        <v>1404</v>
      </c>
      <c r="F527" s="16" t="s">
        <v>954</v>
      </c>
      <c r="G527" s="17">
        <v>9.2658000000000005</v>
      </c>
      <c r="H527" s="17">
        <v>-54.543883333300002</v>
      </c>
      <c r="I527" s="16" t="s">
        <v>27</v>
      </c>
      <c r="J527" s="16" t="s">
        <v>513</v>
      </c>
      <c r="K527" s="16" t="s">
        <v>514</v>
      </c>
      <c r="L527" s="16" t="s">
        <v>818</v>
      </c>
      <c r="M527" s="16">
        <v>2549</v>
      </c>
      <c r="N527" s="16">
        <v>1.295918367346939E-3</v>
      </c>
      <c r="O527" s="16">
        <v>1.3367780401773569E-3</v>
      </c>
      <c r="P527" s="46">
        <v>346.9</v>
      </c>
      <c r="Q527" s="16">
        <v>7.6199999999999998E-4</v>
      </c>
      <c r="R527" s="16">
        <v>1.06E-3</v>
      </c>
      <c r="S527" s="24">
        <f t="shared" si="94"/>
        <v>5.4406799999999998E-4</v>
      </c>
      <c r="T527" s="24">
        <f t="shared" si="95"/>
        <v>5.4406799999999998E-4</v>
      </c>
      <c r="U527" s="24">
        <f t="shared" si="96"/>
        <v>4.35864E-4</v>
      </c>
      <c r="V527" s="24">
        <f t="shared" si="99"/>
        <v>9.7993199999999998E-4</v>
      </c>
      <c r="W527" s="77">
        <f t="shared" si="100"/>
        <v>1.286</v>
      </c>
      <c r="X527" s="24">
        <f t="shared" si="97"/>
        <v>9.5211899999999989E-5</v>
      </c>
      <c r="Y527" s="16">
        <f t="shared" si="98"/>
        <v>1.2880550759</v>
      </c>
      <c r="Z527" s="18" t="s">
        <v>537</v>
      </c>
    </row>
    <row r="528" spans="1:26">
      <c r="A528" s="16">
        <v>462</v>
      </c>
      <c r="B528" s="16">
        <v>695</v>
      </c>
      <c r="C528" s="16" t="s">
        <v>1409</v>
      </c>
      <c r="D528" s="16" t="s">
        <v>952</v>
      </c>
      <c r="E528" s="16" t="s">
        <v>1410</v>
      </c>
      <c r="F528" s="16" t="s">
        <v>954</v>
      </c>
      <c r="G528" s="17">
        <v>-62.391333333299897</v>
      </c>
      <c r="H528" s="17">
        <v>-43.4516666667</v>
      </c>
      <c r="I528" s="16" t="s">
        <v>135</v>
      </c>
      <c r="J528" s="16" t="s">
        <v>373</v>
      </c>
      <c r="L528" s="16" t="s">
        <v>818</v>
      </c>
      <c r="M528" s="16">
        <v>1305</v>
      </c>
      <c r="N528" s="16">
        <v>5.8823529411764705E-3</v>
      </c>
      <c r="O528" s="16">
        <v>1.4497504617789161E-2</v>
      </c>
      <c r="P528" s="46">
        <v>349.7</v>
      </c>
      <c r="Q528" s="16">
        <v>1.65E-3</v>
      </c>
      <c r="S528" s="24">
        <f t="shared" si="94"/>
        <v>1.1780999999999999E-3</v>
      </c>
      <c r="T528" s="24">
        <f t="shared" si="95"/>
        <v>1.1780999999999999E-3</v>
      </c>
      <c r="U528" s="24">
        <f t="shared" si="96"/>
        <v>9.4380000000000028E-4</v>
      </c>
      <c r="V528" s="24">
        <f t="shared" si="99"/>
        <v>2.1219000000000003E-3</v>
      </c>
      <c r="W528" s="77">
        <f t="shared" si="100"/>
        <v>1.2860000000000003</v>
      </c>
      <c r="X528" s="24">
        <f t="shared" si="97"/>
        <v>2.0616749999999997E-4</v>
      </c>
      <c r="Y528" s="16">
        <f t="shared" si="98"/>
        <v>1.2904499675000003</v>
      </c>
      <c r="Z528" s="18" t="s">
        <v>374</v>
      </c>
    </row>
    <row r="529" spans="1:26">
      <c r="A529" s="16">
        <v>540</v>
      </c>
      <c r="B529" s="16">
        <v>1071</v>
      </c>
      <c r="C529" s="16" t="s">
        <v>1222</v>
      </c>
      <c r="D529" s="16" t="s">
        <v>952</v>
      </c>
      <c r="E529" s="16" t="s">
        <v>1223</v>
      </c>
      <c r="F529" s="16" t="s">
        <v>954</v>
      </c>
      <c r="G529" s="17">
        <v>39.38241</v>
      </c>
      <c r="H529" s="17">
        <v>-72.728049999999897</v>
      </c>
      <c r="I529" s="16" t="s">
        <v>27</v>
      </c>
      <c r="K529" s="16" t="s">
        <v>101</v>
      </c>
      <c r="L529" s="16" t="s">
        <v>818</v>
      </c>
      <c r="M529" s="16">
        <v>88</v>
      </c>
      <c r="N529" s="16">
        <v>2.8333333333333335E-3</v>
      </c>
      <c r="O529" s="16">
        <v>3.946635190346863E-2</v>
      </c>
      <c r="P529" s="46">
        <v>355.8</v>
      </c>
      <c r="Q529" s="16">
        <v>1.7700000000000001E-3</v>
      </c>
      <c r="S529" s="24">
        <f t="shared" si="94"/>
        <v>1.2637799999999999E-3</v>
      </c>
      <c r="T529" s="24">
        <f t="shared" si="95"/>
        <v>1.2637799999999999E-3</v>
      </c>
      <c r="U529" s="24">
        <f t="shared" si="96"/>
        <v>1.0124400000000003E-3</v>
      </c>
      <c r="V529" s="24">
        <f t="shared" si="99"/>
        <v>2.2762200000000002E-3</v>
      </c>
      <c r="W529" s="77">
        <f t="shared" si="100"/>
        <v>1.286</v>
      </c>
      <c r="X529" s="24">
        <f t="shared" si="97"/>
        <v>2.2116149999999997E-4</v>
      </c>
      <c r="Y529" s="16">
        <f t="shared" si="98"/>
        <v>1.2907736015000002</v>
      </c>
      <c r="Z529" s="18" t="s">
        <v>102</v>
      </c>
    </row>
    <row r="530" spans="1:26">
      <c r="A530" s="16">
        <v>513</v>
      </c>
      <c r="B530" s="16" t="s">
        <v>1420</v>
      </c>
      <c r="C530" s="16" t="s">
        <v>1421</v>
      </c>
      <c r="D530" s="16" t="s">
        <v>952</v>
      </c>
      <c r="E530" s="16" t="s">
        <v>1422</v>
      </c>
      <c r="F530" s="16" t="s">
        <v>954</v>
      </c>
      <c r="G530" s="17">
        <v>87.921183333299894</v>
      </c>
      <c r="H530" s="17">
        <v>139.365016666999</v>
      </c>
      <c r="I530" s="16" t="s">
        <v>207</v>
      </c>
      <c r="J530" s="16" t="s">
        <v>353</v>
      </c>
      <c r="K530" s="16" t="s">
        <v>354</v>
      </c>
      <c r="L530" s="16" t="s">
        <v>818</v>
      </c>
      <c r="M530" s="16">
        <v>1209</v>
      </c>
      <c r="N530" s="16">
        <v>1.2236363636363636E-3</v>
      </c>
      <c r="O530" s="16">
        <v>8.4020797993447967E-3</v>
      </c>
      <c r="P530" s="46">
        <v>374.8</v>
      </c>
      <c r="Q530" s="16">
        <v>8.9700000000000001E-4</v>
      </c>
      <c r="S530" s="24">
        <f t="shared" si="94"/>
        <v>6.40458E-4</v>
      </c>
      <c r="T530" s="24">
        <f t="shared" si="95"/>
        <v>6.40458E-4</v>
      </c>
      <c r="U530" s="24">
        <f t="shared" si="96"/>
        <v>5.1308400000000002E-4</v>
      </c>
      <c r="V530" s="24">
        <f t="shared" si="99"/>
        <v>1.153542E-3</v>
      </c>
      <c r="W530" s="77">
        <f t="shared" si="100"/>
        <v>1.286</v>
      </c>
      <c r="X530" s="24">
        <f t="shared" si="97"/>
        <v>1.1208014999999999E-4</v>
      </c>
      <c r="Y530" s="16">
        <f t="shared" si="98"/>
        <v>1.28841916415</v>
      </c>
      <c r="Z530" s="18" t="s">
        <v>355</v>
      </c>
    </row>
    <row r="531" spans="1:26">
      <c r="A531" s="16">
        <v>472</v>
      </c>
      <c r="B531" s="16">
        <v>742</v>
      </c>
      <c r="C531" s="16" t="s">
        <v>1425</v>
      </c>
      <c r="D531" s="16" t="s">
        <v>952</v>
      </c>
      <c r="E531" s="16" t="s">
        <v>1426</v>
      </c>
      <c r="F531" s="16" t="s">
        <v>954</v>
      </c>
      <c r="G531" s="17">
        <v>-67.549666666700006</v>
      </c>
      <c r="H531" s="17">
        <v>75.404499999999899</v>
      </c>
      <c r="I531" s="16" t="s">
        <v>135</v>
      </c>
      <c r="K531" s="16" t="s">
        <v>177</v>
      </c>
      <c r="L531" s="16" t="s">
        <v>818</v>
      </c>
      <c r="M531" s="16">
        <v>416</v>
      </c>
      <c r="N531" s="16">
        <v>1.0714285714285715E-3</v>
      </c>
      <c r="O531" s="16">
        <v>9.4034560246835652E-3</v>
      </c>
      <c r="P531" s="46">
        <v>380.9</v>
      </c>
      <c r="Q531" s="16">
        <v>3.4000000000000002E-4</v>
      </c>
      <c r="S531" s="24">
        <f t="shared" si="94"/>
        <v>2.4276000000000001E-4</v>
      </c>
      <c r="T531" s="24">
        <f t="shared" si="95"/>
        <v>2.4276000000000001E-4</v>
      </c>
      <c r="U531" s="24">
        <f t="shared" si="96"/>
        <v>1.9448000000000002E-4</v>
      </c>
      <c r="V531" s="24">
        <f t="shared" si="99"/>
        <v>4.3724000000000004E-4</v>
      </c>
      <c r="W531" s="77">
        <f t="shared" si="100"/>
        <v>1.286</v>
      </c>
      <c r="X531" s="24">
        <f t="shared" si="97"/>
        <v>4.2483E-5</v>
      </c>
      <c r="Y531" s="16">
        <f t="shared" si="98"/>
        <v>1.2869169630000001</v>
      </c>
      <c r="Z531" s="18" t="s">
        <v>178</v>
      </c>
    </row>
    <row r="532" spans="1:26">
      <c r="A532" s="16">
        <v>345</v>
      </c>
      <c r="B532" s="16">
        <v>1259</v>
      </c>
      <c r="C532" s="16" t="s">
        <v>1403</v>
      </c>
      <c r="D532" s="16" t="s">
        <v>952</v>
      </c>
      <c r="E532" s="16" t="s">
        <v>1404</v>
      </c>
      <c r="F532" s="16" t="s">
        <v>954</v>
      </c>
      <c r="G532" s="17">
        <v>9.2999833333299904</v>
      </c>
      <c r="H532" s="17">
        <v>-54.1999666667</v>
      </c>
      <c r="I532" s="16" t="s">
        <v>27</v>
      </c>
      <c r="J532" s="16" t="s">
        <v>513</v>
      </c>
      <c r="K532" s="16" t="s">
        <v>514</v>
      </c>
      <c r="L532" s="16" t="s">
        <v>818</v>
      </c>
      <c r="M532" s="16">
        <v>2354</v>
      </c>
      <c r="N532" s="16">
        <v>1.085E-3</v>
      </c>
      <c r="O532" s="16">
        <v>1.7714471327570942E-3</v>
      </c>
      <c r="P532" s="46">
        <v>460.1</v>
      </c>
      <c r="Q532" s="16">
        <v>5.2899999999999996E-4</v>
      </c>
      <c r="S532" s="24">
        <f t="shared" si="94"/>
        <v>3.7770599999999995E-4</v>
      </c>
      <c r="T532" s="24">
        <f t="shared" si="95"/>
        <v>3.7770599999999995E-4</v>
      </c>
      <c r="U532" s="24">
        <f t="shared" si="96"/>
        <v>3.0258800000000001E-4</v>
      </c>
      <c r="V532" s="24">
        <f t="shared" si="99"/>
        <v>6.8029399999999991E-4</v>
      </c>
      <c r="W532" s="77">
        <f t="shared" si="100"/>
        <v>1.286</v>
      </c>
      <c r="X532" s="24">
        <f t="shared" si="97"/>
        <v>6.6098549999999987E-5</v>
      </c>
      <c r="Y532" s="16">
        <f t="shared" si="98"/>
        <v>1.2874266865500001</v>
      </c>
      <c r="Z532" s="18" t="s">
        <v>515</v>
      </c>
    </row>
    <row r="533" spans="1:26">
      <c r="A533" s="16">
        <v>328</v>
      </c>
      <c r="B533" s="16">
        <v>1170</v>
      </c>
      <c r="C533" s="16" t="s">
        <v>1380</v>
      </c>
      <c r="D533" s="16" t="s">
        <v>952</v>
      </c>
      <c r="E533" s="16" t="s">
        <v>1381</v>
      </c>
      <c r="F533" s="16" t="s">
        <v>954</v>
      </c>
      <c r="G533" s="17">
        <v>-47.1501833332999</v>
      </c>
      <c r="H533" s="17">
        <v>146.04971666700001</v>
      </c>
      <c r="I533" s="16" t="s">
        <v>107</v>
      </c>
      <c r="K533" s="16" t="s">
        <v>559</v>
      </c>
      <c r="L533" s="16" t="s">
        <v>818</v>
      </c>
      <c r="M533" s="16">
        <v>2705</v>
      </c>
      <c r="P533" s="46">
        <v>477.8</v>
      </c>
      <c r="Q533" s="16">
        <v>5.4999999999999997E-3</v>
      </c>
      <c r="R533" s="16">
        <v>5.0800000000000003E-3</v>
      </c>
      <c r="S533" s="24">
        <f t="shared" si="94"/>
        <v>3.9269999999999999E-3</v>
      </c>
      <c r="T533" s="24">
        <f t="shared" si="95"/>
        <v>3.9269999999999999E-3</v>
      </c>
      <c r="U533" s="24">
        <f t="shared" si="96"/>
        <v>3.1459999999999995E-3</v>
      </c>
      <c r="V533" s="24">
        <f t="shared" si="99"/>
        <v>7.0729999999999994E-3</v>
      </c>
      <c r="W533" s="77">
        <f t="shared" si="100"/>
        <v>1.286</v>
      </c>
      <c r="X533" s="24">
        <f t="shared" si="97"/>
        <v>6.8722499999999997E-4</v>
      </c>
      <c r="Y533" s="16">
        <f t="shared" si="98"/>
        <v>1.3008332250000001</v>
      </c>
      <c r="Z533" s="18" t="s">
        <v>560</v>
      </c>
    </row>
    <row r="534" spans="1:26">
      <c r="A534" s="16">
        <v>453</v>
      </c>
      <c r="B534" s="16">
        <v>1128</v>
      </c>
      <c r="C534" s="16" t="s">
        <v>1338</v>
      </c>
      <c r="D534" s="16" t="s">
        <v>952</v>
      </c>
      <c r="E534" s="16" t="s">
        <v>1339</v>
      </c>
      <c r="F534" s="16" t="s">
        <v>954</v>
      </c>
      <c r="G534" s="17">
        <v>-34.3911833332999</v>
      </c>
      <c r="H534" s="17">
        <v>127.590766667</v>
      </c>
      <c r="I534" s="16" t="s">
        <v>107</v>
      </c>
      <c r="J534" s="16" t="s">
        <v>195</v>
      </c>
      <c r="K534" s="16" t="s">
        <v>310</v>
      </c>
      <c r="L534" s="16" t="s">
        <v>818</v>
      </c>
      <c r="M534" s="16">
        <v>3875</v>
      </c>
      <c r="N534" s="16">
        <v>3.8977777777777778E-3</v>
      </c>
      <c r="O534" s="16">
        <v>3.0982023860398845E-3</v>
      </c>
      <c r="P534" s="46">
        <v>500.5</v>
      </c>
      <c r="Q534" s="16">
        <v>2.7099999999999997E-4</v>
      </c>
      <c r="S534" s="24">
        <f t="shared" si="94"/>
        <v>1.9349399999999997E-4</v>
      </c>
      <c r="T534" s="24">
        <f t="shared" si="95"/>
        <v>1.9349399999999997E-4</v>
      </c>
      <c r="U534" s="24">
        <f t="shared" si="96"/>
        <v>1.55012E-4</v>
      </c>
      <c r="V534" s="24">
        <f t="shared" si="99"/>
        <v>3.4850599999999995E-4</v>
      </c>
      <c r="W534" s="77">
        <f t="shared" si="100"/>
        <v>1.286</v>
      </c>
      <c r="X534" s="24">
        <f t="shared" si="97"/>
        <v>3.3861449999999991E-5</v>
      </c>
      <c r="Y534" s="16">
        <f t="shared" si="98"/>
        <v>1.28673087345</v>
      </c>
      <c r="Z534" s="18" t="s">
        <v>721</v>
      </c>
    </row>
    <row r="535" spans="1:26">
      <c r="A535" s="16">
        <v>473</v>
      </c>
      <c r="B535" s="16">
        <v>760</v>
      </c>
      <c r="C535" s="16" t="s">
        <v>1394</v>
      </c>
      <c r="D535" s="16" t="s">
        <v>952</v>
      </c>
      <c r="E535" s="16" t="s">
        <v>394</v>
      </c>
      <c r="F535" s="16" t="s">
        <v>954</v>
      </c>
      <c r="G535" s="17">
        <v>-16.922000000000001</v>
      </c>
      <c r="H535" s="17">
        <v>115.541333333</v>
      </c>
      <c r="I535" s="16" t="s">
        <v>152</v>
      </c>
      <c r="K535" s="16" t="s">
        <v>394</v>
      </c>
      <c r="L535" s="16" t="s">
        <v>818</v>
      </c>
      <c r="M535" s="16">
        <v>1970</v>
      </c>
      <c r="N535" s="16">
        <v>2.0270270270270269E-4</v>
      </c>
      <c r="O535" s="16">
        <v>2.511156795080168E-3</v>
      </c>
      <c r="P535" s="46">
        <v>562.5</v>
      </c>
      <c r="Q535" s="16">
        <v>5.3300000000000005E-4</v>
      </c>
      <c r="S535" s="24">
        <f t="shared" si="94"/>
        <v>3.8056200000000003E-4</v>
      </c>
      <c r="T535" s="24">
        <f t="shared" si="95"/>
        <v>3.8056200000000003E-4</v>
      </c>
      <c r="U535" s="24">
        <f t="shared" si="96"/>
        <v>3.0487600000000004E-4</v>
      </c>
      <c r="V535" s="24">
        <f t="shared" si="99"/>
        <v>6.8543800000000002E-4</v>
      </c>
      <c r="W535" s="77">
        <f t="shared" si="100"/>
        <v>1.2859999999999998</v>
      </c>
      <c r="X535" s="24">
        <f t="shared" si="97"/>
        <v>6.6598349999999999E-5</v>
      </c>
      <c r="Y535" s="16">
        <f t="shared" si="98"/>
        <v>1.2874374743499997</v>
      </c>
      <c r="Z535" s="18" t="s">
        <v>453</v>
      </c>
    </row>
    <row r="536" spans="1:26">
      <c r="A536" s="16">
        <v>527</v>
      </c>
      <c r="B536" s="16">
        <v>1007</v>
      </c>
      <c r="C536" s="16" t="s">
        <v>1352</v>
      </c>
      <c r="D536" s="16" t="s">
        <v>952</v>
      </c>
      <c r="E536" s="16" t="s">
        <v>1353</v>
      </c>
      <c r="F536" s="16" t="s">
        <v>954</v>
      </c>
      <c r="G536" s="17">
        <v>24.504349999999899</v>
      </c>
      <c r="H536" s="17">
        <v>-79.322333333299895</v>
      </c>
      <c r="I536" s="16" t="s">
        <v>27</v>
      </c>
      <c r="K536" s="16" t="s">
        <v>149</v>
      </c>
      <c r="L536" s="16" t="s">
        <v>818</v>
      </c>
      <c r="M536" s="16">
        <v>647</v>
      </c>
      <c r="N536" s="16">
        <v>5.0000000000000001E-3</v>
      </c>
      <c r="O536" s="16">
        <v>2.2554096022234599E-2</v>
      </c>
      <c r="P536" s="46">
        <v>711.4</v>
      </c>
      <c r="Q536" s="16">
        <v>2.9999999999999997E-4</v>
      </c>
      <c r="S536" s="24">
        <f t="shared" si="94"/>
        <v>2.1419999999999998E-4</v>
      </c>
      <c r="T536" s="24">
        <f t="shared" si="95"/>
        <v>2.1419999999999998E-4</v>
      </c>
      <c r="U536" s="24">
        <f t="shared" si="96"/>
        <v>1.716E-4</v>
      </c>
      <c r="V536" s="24">
        <f t="shared" si="99"/>
        <v>3.8579999999999995E-4</v>
      </c>
      <c r="W536" s="77">
        <f t="shared" si="100"/>
        <v>1.286</v>
      </c>
      <c r="X536" s="24">
        <f t="shared" si="97"/>
        <v>3.7484999999999991E-5</v>
      </c>
      <c r="Y536" s="16">
        <f t="shared" si="98"/>
        <v>1.286809085</v>
      </c>
      <c r="Z536" s="18" t="s">
        <v>229</v>
      </c>
    </row>
    <row r="537" spans="1:26">
      <c r="A537" s="16">
        <v>362</v>
      </c>
      <c r="B537" s="16">
        <v>900</v>
      </c>
      <c r="C537" s="16" t="s">
        <v>1375</v>
      </c>
      <c r="D537" s="16" t="s">
        <v>952</v>
      </c>
      <c r="E537" s="16" t="s">
        <v>1376</v>
      </c>
      <c r="F537" s="16" t="s">
        <v>954</v>
      </c>
      <c r="G537" s="17">
        <v>46.683233333300002</v>
      </c>
      <c r="H537" s="17">
        <v>-11.604200000000001</v>
      </c>
      <c r="I537" s="16" t="s">
        <v>27</v>
      </c>
      <c r="J537" s="16" t="s">
        <v>585</v>
      </c>
      <c r="L537" s="16" t="s">
        <v>818</v>
      </c>
      <c r="M537" s="16">
        <v>5037</v>
      </c>
      <c r="N537" s="16">
        <v>1.9724285714285716E-3</v>
      </c>
      <c r="O537" s="16">
        <v>6.318700393081216E-3</v>
      </c>
      <c r="P537" s="46">
        <v>713.2</v>
      </c>
      <c r="Q537" s="16">
        <v>3.5500000000000001E-4</v>
      </c>
      <c r="S537" s="24">
        <f t="shared" si="94"/>
        <v>2.5347E-4</v>
      </c>
      <c r="T537" s="24">
        <f t="shared" si="95"/>
        <v>2.5347E-4</v>
      </c>
      <c r="U537" s="24">
        <f t="shared" si="96"/>
        <v>2.0306000000000002E-4</v>
      </c>
      <c r="V537" s="24">
        <f t="shared" si="99"/>
        <v>4.5653000000000002E-4</v>
      </c>
      <c r="W537" s="77">
        <f t="shared" si="100"/>
        <v>1.286</v>
      </c>
      <c r="X537" s="24">
        <f t="shared" si="97"/>
        <v>4.435725E-5</v>
      </c>
      <c r="Y537" s="16">
        <f t="shared" si="98"/>
        <v>1.28695741725</v>
      </c>
      <c r="Z537" s="18" t="s">
        <v>777</v>
      </c>
    </row>
    <row r="538" spans="1:26">
      <c r="A538" s="16">
        <v>415</v>
      </c>
      <c r="B538" s="16">
        <v>1052</v>
      </c>
      <c r="C538" s="16" t="s">
        <v>1427</v>
      </c>
      <c r="D538" s="16" t="s">
        <v>952</v>
      </c>
      <c r="E538" s="16" t="s">
        <v>1428</v>
      </c>
      <c r="F538" s="16" t="s">
        <v>954</v>
      </c>
      <c r="G538" s="17">
        <v>29.951509999999899</v>
      </c>
      <c r="H538" s="17">
        <v>-76.6266099999999</v>
      </c>
      <c r="I538" s="16" t="s">
        <v>27</v>
      </c>
      <c r="J538" s="16" t="s">
        <v>254</v>
      </c>
      <c r="K538" s="16" t="s">
        <v>385</v>
      </c>
      <c r="L538" s="16" t="s">
        <v>818</v>
      </c>
      <c r="M538" s="16">
        <v>1345</v>
      </c>
      <c r="N538" s="16">
        <v>2.7000000000000001E-3</v>
      </c>
      <c r="O538" s="16">
        <v>5.7353654801324478E-3</v>
      </c>
      <c r="P538" s="46">
        <v>783.5</v>
      </c>
      <c r="Q538" s="16">
        <v>2.6800000000000001E-4</v>
      </c>
      <c r="S538" s="24">
        <f t="shared" si="94"/>
        <v>1.9135199999999999E-4</v>
      </c>
      <c r="T538" s="24">
        <f t="shared" si="95"/>
        <v>1.9135199999999999E-4</v>
      </c>
      <c r="U538" s="24">
        <f t="shared" si="96"/>
        <v>1.5329600000000003E-4</v>
      </c>
      <c r="V538" s="24">
        <f t="shared" si="99"/>
        <v>3.4464800000000002E-4</v>
      </c>
      <c r="W538" s="77">
        <f t="shared" si="100"/>
        <v>1.286</v>
      </c>
      <c r="X538" s="24">
        <f t="shared" si="97"/>
        <v>3.3486599999999999E-5</v>
      </c>
      <c r="Y538" s="16">
        <f t="shared" si="98"/>
        <v>1.2867227826000001</v>
      </c>
      <c r="Z538" s="18" t="s">
        <v>386</v>
      </c>
    </row>
    <row r="539" spans="1:26">
      <c r="A539" s="16">
        <v>371</v>
      </c>
      <c r="B539" s="16">
        <v>913</v>
      </c>
      <c r="C539" s="16" t="s">
        <v>1401</v>
      </c>
      <c r="D539" s="16" t="s">
        <v>952</v>
      </c>
      <c r="E539" s="16" t="s">
        <v>1402</v>
      </c>
      <c r="F539" s="16" t="s">
        <v>954</v>
      </c>
      <c r="G539" s="17">
        <v>75.489066666699898</v>
      </c>
      <c r="H539" s="17">
        <v>-6.9471666666700003</v>
      </c>
      <c r="I539" s="16" t="s">
        <v>207</v>
      </c>
      <c r="J539" s="16" t="s">
        <v>214</v>
      </c>
      <c r="K539" s="16" t="s">
        <v>215</v>
      </c>
      <c r="L539" s="16" t="s">
        <v>818</v>
      </c>
      <c r="M539" s="16">
        <v>3319</v>
      </c>
      <c r="N539" s="16">
        <v>1.5555555555555555E-3</v>
      </c>
      <c r="O539" s="16">
        <v>8.6225709223838633E-3</v>
      </c>
      <c r="P539" s="46">
        <v>805.9</v>
      </c>
      <c r="Q539" s="16">
        <v>7.18E-4</v>
      </c>
      <c r="S539" s="24">
        <f t="shared" si="94"/>
        <v>5.1265199999999994E-4</v>
      </c>
      <c r="T539" s="24">
        <f t="shared" si="95"/>
        <v>5.1265199999999994E-4</v>
      </c>
      <c r="U539" s="24">
        <f t="shared" si="96"/>
        <v>4.1069600000000011E-4</v>
      </c>
      <c r="V539" s="24">
        <f t="shared" si="99"/>
        <v>9.2334800000000005E-4</v>
      </c>
      <c r="W539" s="77">
        <f t="shared" si="100"/>
        <v>1.286</v>
      </c>
      <c r="X539" s="24">
        <f t="shared" si="97"/>
        <v>8.9714099999999982E-5</v>
      </c>
      <c r="Y539" s="16">
        <f t="shared" si="98"/>
        <v>1.2879364101000002</v>
      </c>
      <c r="Z539" s="18" t="s">
        <v>650</v>
      </c>
    </row>
    <row r="540" spans="1:26">
      <c r="A540" s="16">
        <v>374</v>
      </c>
      <c r="B540" s="16">
        <v>928</v>
      </c>
      <c r="C540" s="16" t="s">
        <v>1429</v>
      </c>
      <c r="D540" s="16" t="s">
        <v>952</v>
      </c>
      <c r="E540" s="16" t="s">
        <v>648</v>
      </c>
      <c r="F540" s="16" t="s">
        <v>954</v>
      </c>
      <c r="G540" s="17">
        <v>5.4553333333299996</v>
      </c>
      <c r="H540" s="17">
        <v>-43.748066666699899</v>
      </c>
      <c r="I540" s="16" t="s">
        <v>27</v>
      </c>
      <c r="J540" s="16" t="s">
        <v>513</v>
      </c>
      <c r="K540" s="16" t="s">
        <v>608</v>
      </c>
      <c r="L540" s="16" t="s">
        <v>818</v>
      </c>
      <c r="M540" s="16">
        <v>4011</v>
      </c>
      <c r="N540" s="16">
        <v>1.5302491103202846E-3</v>
      </c>
      <c r="O540" s="16">
        <v>2.7840146854747638E-3</v>
      </c>
      <c r="P540" s="46">
        <v>821</v>
      </c>
      <c r="Q540" s="16">
        <v>2.34E-4</v>
      </c>
      <c r="S540" s="24">
        <f t="shared" si="94"/>
        <v>1.67076E-4</v>
      </c>
      <c r="T540" s="24">
        <f t="shared" si="95"/>
        <v>1.67076E-4</v>
      </c>
      <c r="U540" s="24">
        <f t="shared" si="96"/>
        <v>1.33848E-4</v>
      </c>
      <c r="V540" s="24">
        <f t="shared" si="99"/>
        <v>3.0092399999999999E-4</v>
      </c>
      <c r="W540" s="77">
        <f t="shared" si="100"/>
        <v>1.286</v>
      </c>
      <c r="X540" s="24">
        <f t="shared" si="97"/>
        <v>2.9238299999999998E-5</v>
      </c>
      <c r="Y540" s="16">
        <f t="shared" si="98"/>
        <v>1.2866310863000001</v>
      </c>
      <c r="Z540" s="18" t="s">
        <v>729</v>
      </c>
    </row>
    <row r="541" spans="1:26">
      <c r="A541" s="16">
        <v>532</v>
      </c>
      <c r="B541" s="16">
        <v>1172</v>
      </c>
      <c r="C541" s="16" t="s">
        <v>1380</v>
      </c>
      <c r="D541" s="16" t="s">
        <v>952</v>
      </c>
      <c r="E541" s="16" t="s">
        <v>1381</v>
      </c>
      <c r="F541" s="16" t="s">
        <v>954</v>
      </c>
      <c r="G541" s="17">
        <v>-43.959249999999898</v>
      </c>
      <c r="H541" s="17">
        <v>149.928616667</v>
      </c>
      <c r="I541" s="16" t="s">
        <v>107</v>
      </c>
      <c r="J541" s="16" t="s">
        <v>549</v>
      </c>
      <c r="L541" s="16" t="s">
        <v>818</v>
      </c>
      <c r="M541" s="16">
        <v>2622</v>
      </c>
      <c r="N541" s="16">
        <v>2E-3</v>
      </c>
      <c r="O541" s="16">
        <v>9.5069137168141537E-3</v>
      </c>
      <c r="P541" s="46">
        <v>834</v>
      </c>
      <c r="Q541" s="16">
        <v>4.2200000000000001E-4</v>
      </c>
      <c r="S541" s="24">
        <f t="shared" si="94"/>
        <v>3.0130799999999997E-4</v>
      </c>
      <c r="T541" s="24">
        <f t="shared" si="95"/>
        <v>3.0130799999999997E-4</v>
      </c>
      <c r="U541" s="24">
        <f t="shared" si="96"/>
        <v>2.4138400000000009E-4</v>
      </c>
      <c r="V541" s="24">
        <f t="shared" si="99"/>
        <v>5.42692E-4</v>
      </c>
      <c r="W541" s="77">
        <f t="shared" si="100"/>
        <v>1.286</v>
      </c>
      <c r="X541" s="24">
        <f t="shared" si="97"/>
        <v>5.2728899999999989E-5</v>
      </c>
      <c r="Y541" s="16">
        <f t="shared" si="98"/>
        <v>1.2871381129000001</v>
      </c>
      <c r="Z541" s="18" t="s">
        <v>550</v>
      </c>
    </row>
    <row r="542" spans="1:26">
      <c r="A542" s="16">
        <v>525</v>
      </c>
      <c r="B542" s="16">
        <v>925</v>
      </c>
      <c r="C542" s="16" t="s">
        <v>1429</v>
      </c>
      <c r="D542" s="16" t="s">
        <v>952</v>
      </c>
      <c r="E542" s="16" t="s">
        <v>648</v>
      </c>
      <c r="F542" s="16" t="s">
        <v>954</v>
      </c>
      <c r="G542" s="17">
        <v>4.2041500000000003</v>
      </c>
      <c r="H542" s="17">
        <v>-43.488900000000001</v>
      </c>
      <c r="I542" s="16" t="s">
        <v>27</v>
      </c>
      <c r="J542" s="16" t="s">
        <v>513</v>
      </c>
      <c r="K542" s="16" t="s">
        <v>608</v>
      </c>
      <c r="L542" s="16" t="s">
        <v>818</v>
      </c>
      <c r="M542" s="16">
        <v>3042</v>
      </c>
      <c r="N542" s="16">
        <v>2.1526388888888888E-3</v>
      </c>
      <c r="O542" s="16">
        <v>4.0129130107139852E-3</v>
      </c>
      <c r="P542" s="46">
        <v>891.7</v>
      </c>
      <c r="Q542" s="16">
        <v>1.8100000000000001E-4</v>
      </c>
      <c r="S542" s="24">
        <f t="shared" si="94"/>
        <v>1.2923399999999999E-4</v>
      </c>
      <c r="T542" s="24">
        <f t="shared" si="95"/>
        <v>1.2923399999999999E-4</v>
      </c>
      <c r="U542" s="24">
        <f t="shared" si="96"/>
        <v>1.0353200000000004E-4</v>
      </c>
      <c r="V542" s="24">
        <f t="shared" si="99"/>
        <v>2.3276600000000003E-4</v>
      </c>
      <c r="W542" s="77">
        <f t="shared" si="100"/>
        <v>1.286</v>
      </c>
      <c r="X542" s="24">
        <f t="shared" si="97"/>
        <v>2.2615949999999998E-5</v>
      </c>
      <c r="Y542" s="16">
        <f t="shared" si="98"/>
        <v>1.2864881479500001</v>
      </c>
      <c r="Z542" s="18" t="s">
        <v>609</v>
      </c>
    </row>
    <row r="543" spans="1:26">
      <c r="A543" s="16">
        <v>526</v>
      </c>
      <c r="B543" s="16">
        <v>926</v>
      </c>
      <c r="C543" s="16" t="s">
        <v>1429</v>
      </c>
      <c r="D543" s="16" t="s">
        <v>952</v>
      </c>
      <c r="E543" s="16" t="s">
        <v>648</v>
      </c>
      <c r="F543" s="16" t="s">
        <v>954</v>
      </c>
      <c r="G543" s="17">
        <v>3.7191000000000001</v>
      </c>
      <c r="H543" s="17">
        <v>-42.9081499999999</v>
      </c>
      <c r="I543" s="16" t="s">
        <v>27</v>
      </c>
      <c r="J543" s="16" t="s">
        <v>513</v>
      </c>
      <c r="K543" s="16" t="s">
        <v>608</v>
      </c>
      <c r="L543" s="16" t="s">
        <v>818</v>
      </c>
      <c r="M543" s="16">
        <v>3598</v>
      </c>
      <c r="N543" s="16">
        <v>2.0122807017543859E-3</v>
      </c>
      <c r="O543" s="16">
        <v>3.7824655895972899E-3</v>
      </c>
      <c r="P543" s="46">
        <v>903.3</v>
      </c>
      <c r="Q543" s="16">
        <v>2.5599999999999999E-4</v>
      </c>
      <c r="S543" s="24">
        <f t="shared" si="94"/>
        <v>1.8278399999999999E-4</v>
      </c>
      <c r="T543" s="24">
        <f t="shared" si="95"/>
        <v>1.8278399999999999E-4</v>
      </c>
      <c r="U543" s="24">
        <f t="shared" si="96"/>
        <v>1.46432E-4</v>
      </c>
      <c r="V543" s="24">
        <f t="shared" si="99"/>
        <v>3.2921600000000001E-4</v>
      </c>
      <c r="W543" s="77">
        <f t="shared" si="100"/>
        <v>1.286</v>
      </c>
      <c r="X543" s="24">
        <f t="shared" si="97"/>
        <v>3.1987199999999998E-5</v>
      </c>
      <c r="Y543" s="16">
        <f t="shared" si="98"/>
        <v>1.2866904192000002</v>
      </c>
      <c r="Z543" s="18" t="s">
        <v>685</v>
      </c>
    </row>
    <row r="544" spans="1:26">
      <c r="A544" s="16">
        <v>375</v>
      </c>
      <c r="B544" s="16">
        <v>929</v>
      </c>
      <c r="C544" s="16" t="s">
        <v>1429</v>
      </c>
      <c r="D544" s="16" t="s">
        <v>952</v>
      </c>
      <c r="E544" s="16" t="s">
        <v>648</v>
      </c>
      <c r="F544" s="16" t="s">
        <v>954</v>
      </c>
      <c r="G544" s="17">
        <v>5.9762166666700001</v>
      </c>
      <c r="H544" s="17">
        <v>-43.739933333300002</v>
      </c>
      <c r="I544" s="16" t="s">
        <v>27</v>
      </c>
      <c r="J544" s="16" t="s">
        <v>513</v>
      </c>
      <c r="K544" s="16" t="s">
        <v>608</v>
      </c>
      <c r="L544" s="16" t="s">
        <v>818</v>
      </c>
      <c r="M544" s="16">
        <v>4358</v>
      </c>
      <c r="N544" s="16">
        <v>1.3660714285714285E-3</v>
      </c>
      <c r="O544" s="16">
        <v>1.9657401963014787E-3</v>
      </c>
      <c r="P544" s="46">
        <v>1290</v>
      </c>
      <c r="Q544" s="16">
        <v>1.54E-4</v>
      </c>
      <c r="S544" s="24">
        <f t="shared" si="94"/>
        <v>1.09956E-4</v>
      </c>
      <c r="T544" s="24">
        <f t="shared" si="95"/>
        <v>1.09956E-4</v>
      </c>
      <c r="U544" s="24">
        <f t="shared" si="96"/>
        <v>8.8088000000000001E-5</v>
      </c>
      <c r="V544" s="24">
        <f t="shared" si="99"/>
        <v>1.98044E-4</v>
      </c>
      <c r="W544" s="77">
        <f t="shared" si="100"/>
        <v>1.286</v>
      </c>
      <c r="X544" s="24">
        <f t="shared" si="97"/>
        <v>1.92423E-5</v>
      </c>
      <c r="Y544" s="16">
        <f t="shared" si="98"/>
        <v>1.2864153303000001</v>
      </c>
      <c r="Z544" s="18" t="s">
        <v>742</v>
      </c>
    </row>
    <row r="545" spans="1:26">
      <c r="A545" s="16">
        <v>543</v>
      </c>
      <c r="B545" s="16">
        <v>1143</v>
      </c>
      <c r="C545" s="16" t="s">
        <v>1180</v>
      </c>
      <c r="D545" s="16" t="s">
        <v>952</v>
      </c>
      <c r="E545" s="16" t="s">
        <v>328</v>
      </c>
      <c r="F545" s="16" t="s">
        <v>954</v>
      </c>
      <c r="G545" s="17">
        <v>9.3620000000000001</v>
      </c>
      <c r="H545" s="17">
        <v>113.285166667</v>
      </c>
      <c r="I545" s="16" t="s">
        <v>31</v>
      </c>
      <c r="J545" s="16" t="s">
        <v>328</v>
      </c>
      <c r="L545" s="16" t="s">
        <v>818</v>
      </c>
      <c r="M545" s="16">
        <v>2772</v>
      </c>
      <c r="N545" s="16">
        <v>6.0000000000000001E-3</v>
      </c>
      <c r="S545" s="24">
        <f t="shared" si="94"/>
        <v>0</v>
      </c>
      <c r="T545" s="24">
        <f t="shared" si="95"/>
        <v>0</v>
      </c>
      <c r="U545" s="24">
        <f t="shared" si="96"/>
        <v>0</v>
      </c>
      <c r="X545" s="24">
        <f t="shared" si="97"/>
        <v>0</v>
      </c>
      <c r="Y545" s="16">
        <f t="shared" si="98"/>
        <v>0</v>
      </c>
      <c r="Z545" s="18" t="s">
        <v>571</v>
      </c>
    </row>
    <row r="546" spans="1:26">
      <c r="A546" s="16">
        <v>544</v>
      </c>
      <c r="B546" s="16">
        <v>1145</v>
      </c>
      <c r="C546" s="16" t="s">
        <v>1180</v>
      </c>
      <c r="D546" s="16" t="s">
        <v>952</v>
      </c>
      <c r="E546" s="16" t="s">
        <v>328</v>
      </c>
      <c r="F546" s="16" t="s">
        <v>954</v>
      </c>
      <c r="G546" s="17">
        <v>19.584</v>
      </c>
      <c r="H546" s="17">
        <v>117.631</v>
      </c>
      <c r="I546" s="16" t="s">
        <v>31</v>
      </c>
      <c r="J546" s="16" t="s">
        <v>328</v>
      </c>
      <c r="L546" s="16" t="s">
        <v>818</v>
      </c>
      <c r="M546" s="16">
        <v>3175</v>
      </c>
      <c r="N546" s="16">
        <v>1.7299999999999999E-2</v>
      </c>
      <c r="S546" s="24">
        <f t="shared" si="94"/>
        <v>0</v>
      </c>
      <c r="T546" s="24">
        <f t="shared" si="95"/>
        <v>0</v>
      </c>
      <c r="U546" s="24">
        <f t="shared" si="96"/>
        <v>0</v>
      </c>
      <c r="X546" s="24">
        <f t="shared" si="97"/>
        <v>0</v>
      </c>
      <c r="Y546" s="16">
        <f t="shared" si="98"/>
        <v>0</v>
      </c>
      <c r="Z546" s="18" t="s">
        <v>487</v>
      </c>
    </row>
    <row r="547" spans="1:26">
      <c r="A547" s="16">
        <v>545</v>
      </c>
      <c r="B547" s="16">
        <v>1146</v>
      </c>
      <c r="C547" s="16" t="s">
        <v>1180</v>
      </c>
      <c r="D547" s="16" t="s">
        <v>952</v>
      </c>
      <c r="E547" s="16" t="s">
        <v>328</v>
      </c>
      <c r="F547" s="16" t="s">
        <v>954</v>
      </c>
      <c r="G547" s="17">
        <v>19.456666666699899</v>
      </c>
      <c r="H547" s="17">
        <v>116.272833332999</v>
      </c>
      <c r="I547" s="16" t="s">
        <v>31</v>
      </c>
      <c r="J547" s="16" t="s">
        <v>328</v>
      </c>
      <c r="L547" s="16" t="s">
        <v>818</v>
      </c>
      <c r="M547" s="16">
        <v>2092</v>
      </c>
      <c r="N547" s="16">
        <v>1.9199999999999998E-2</v>
      </c>
      <c r="S547" s="24">
        <f t="shared" si="94"/>
        <v>0</v>
      </c>
      <c r="T547" s="24">
        <f t="shared" si="95"/>
        <v>0</v>
      </c>
      <c r="U547" s="24">
        <f t="shared" si="96"/>
        <v>0</v>
      </c>
      <c r="X547" s="24">
        <f t="shared" si="97"/>
        <v>0</v>
      </c>
      <c r="Y547" s="16">
        <f t="shared" si="98"/>
        <v>0</v>
      </c>
      <c r="Z547" s="18" t="s">
        <v>487</v>
      </c>
    </row>
    <row r="548" spans="1:26">
      <c r="A548" s="16">
        <v>546</v>
      </c>
      <c r="B548" s="16">
        <v>1148</v>
      </c>
      <c r="C548" s="16" t="s">
        <v>1180</v>
      </c>
      <c r="D548" s="16" t="s">
        <v>952</v>
      </c>
      <c r="E548" s="16" t="s">
        <v>328</v>
      </c>
      <c r="F548" s="16" t="s">
        <v>954</v>
      </c>
      <c r="G548" s="17">
        <v>18.836166666699899</v>
      </c>
      <c r="H548" s="17">
        <v>116.565666667</v>
      </c>
      <c r="I548" s="16" t="s">
        <v>31</v>
      </c>
      <c r="J548" s="16" t="s">
        <v>328</v>
      </c>
      <c r="L548" s="16" t="s">
        <v>818</v>
      </c>
      <c r="M548" s="16">
        <v>3294</v>
      </c>
      <c r="N548" s="16">
        <v>7.4999999999999997E-3</v>
      </c>
      <c r="S548" s="24">
        <f t="shared" si="94"/>
        <v>0</v>
      </c>
      <c r="T548" s="24">
        <f t="shared" si="95"/>
        <v>0</v>
      </c>
      <c r="U548" s="24">
        <f t="shared" si="96"/>
        <v>0</v>
      </c>
      <c r="X548" s="24">
        <f t="shared" si="97"/>
        <v>0</v>
      </c>
      <c r="Y548" s="16">
        <f t="shared" si="98"/>
        <v>0</v>
      </c>
      <c r="Z548" s="18" t="s">
        <v>639</v>
      </c>
    </row>
    <row r="549" spans="1:26">
      <c r="A549" s="16">
        <v>547</v>
      </c>
      <c r="B549" s="16">
        <v>1149</v>
      </c>
      <c r="C549" s="16" t="s">
        <v>1459</v>
      </c>
      <c r="D549" s="16" t="s">
        <v>952</v>
      </c>
      <c r="E549" s="16" t="s">
        <v>798</v>
      </c>
      <c r="F549" s="16" t="s">
        <v>954</v>
      </c>
      <c r="G549" s="17">
        <v>31.3349166667</v>
      </c>
      <c r="H549" s="17">
        <v>143.363416667</v>
      </c>
      <c r="I549" s="16" t="s">
        <v>31</v>
      </c>
      <c r="K549" s="16" t="s">
        <v>798</v>
      </c>
      <c r="L549" s="16" t="s">
        <v>818</v>
      </c>
      <c r="M549" s="16">
        <v>5818</v>
      </c>
      <c r="N549" s="16">
        <v>3.3999999999999998E-3</v>
      </c>
      <c r="S549" s="24">
        <f t="shared" si="94"/>
        <v>0</v>
      </c>
      <c r="T549" s="24">
        <f t="shared" si="95"/>
        <v>0</v>
      </c>
      <c r="U549" s="24">
        <f t="shared" si="96"/>
        <v>0</v>
      </c>
      <c r="X549" s="24">
        <f t="shared" si="97"/>
        <v>0</v>
      </c>
      <c r="Y549" s="16">
        <f t="shared" si="98"/>
        <v>0</v>
      </c>
      <c r="Z549" s="18" t="s">
        <v>799</v>
      </c>
    </row>
    <row r="550" spans="1:26">
      <c r="A550" s="16">
        <v>548</v>
      </c>
      <c r="B550" s="16">
        <v>1166</v>
      </c>
      <c r="C550" s="16" t="s">
        <v>1386</v>
      </c>
      <c r="D550" s="16" t="s">
        <v>952</v>
      </c>
      <c r="E550" s="16" t="s">
        <v>1387</v>
      </c>
      <c r="F550" s="16" t="s">
        <v>954</v>
      </c>
      <c r="G550" s="17">
        <v>-67.696666666699898</v>
      </c>
      <c r="H550" s="17">
        <v>74.7866666667</v>
      </c>
      <c r="I550" s="16" t="s">
        <v>135</v>
      </c>
      <c r="K550" s="16" t="s">
        <v>177</v>
      </c>
      <c r="L550" s="16" t="s">
        <v>818</v>
      </c>
      <c r="M550" s="16">
        <v>475</v>
      </c>
      <c r="N550" s="16">
        <v>2.0400000000000001E-2</v>
      </c>
      <c r="S550" s="24">
        <f t="shared" si="94"/>
        <v>0</v>
      </c>
      <c r="T550" s="24">
        <f t="shared" si="95"/>
        <v>0</v>
      </c>
      <c r="U550" s="24">
        <f t="shared" si="96"/>
        <v>0</v>
      </c>
      <c r="X550" s="24">
        <f t="shared" si="97"/>
        <v>0</v>
      </c>
      <c r="Y550" s="16">
        <f t="shared" si="98"/>
        <v>0</v>
      </c>
      <c r="Z550" s="18" t="s">
        <v>194</v>
      </c>
    </row>
    <row r="551" spans="1:26">
      <c r="A551" s="16">
        <v>549</v>
      </c>
      <c r="B551" s="16">
        <v>1167</v>
      </c>
      <c r="C551" s="16" t="s">
        <v>1386</v>
      </c>
      <c r="D551" s="16" t="s">
        <v>952</v>
      </c>
      <c r="E551" s="16" t="s">
        <v>1387</v>
      </c>
      <c r="F551" s="16" t="s">
        <v>954</v>
      </c>
      <c r="G551" s="17">
        <v>-66.400000000000006</v>
      </c>
      <c r="H551" s="17">
        <v>72.283333333300007</v>
      </c>
      <c r="I551" s="16" t="s">
        <v>135</v>
      </c>
      <c r="K551" s="16" t="s">
        <v>177</v>
      </c>
      <c r="L551" s="16" t="s">
        <v>818</v>
      </c>
      <c r="M551" s="16">
        <v>1640</v>
      </c>
      <c r="N551" s="16">
        <v>2.0400000000000001E-2</v>
      </c>
      <c r="S551" s="24">
        <f t="shared" si="94"/>
        <v>0</v>
      </c>
      <c r="T551" s="24">
        <f t="shared" si="95"/>
        <v>0</v>
      </c>
      <c r="U551" s="24">
        <f t="shared" si="96"/>
        <v>0</v>
      </c>
      <c r="X551" s="24">
        <f t="shared" si="97"/>
        <v>0</v>
      </c>
      <c r="Y551" s="16">
        <f t="shared" si="98"/>
        <v>0</v>
      </c>
      <c r="Z551" s="18" t="s">
        <v>428</v>
      </c>
    </row>
    <row r="552" spans="1:26">
      <c r="A552" s="16">
        <v>550</v>
      </c>
      <c r="B552" s="16">
        <v>1169</v>
      </c>
      <c r="C552" s="16" t="s">
        <v>1380</v>
      </c>
      <c r="D552" s="16" t="s">
        <v>952</v>
      </c>
      <c r="E552" s="16" t="s">
        <v>1381</v>
      </c>
      <c r="F552" s="16" t="s">
        <v>954</v>
      </c>
      <c r="G552" s="17">
        <v>-47.065266666699898</v>
      </c>
      <c r="H552" s="17">
        <v>145.236816667</v>
      </c>
      <c r="I552" s="16" t="s">
        <v>107</v>
      </c>
      <c r="K552" s="16" t="s">
        <v>559</v>
      </c>
      <c r="L552" s="16" t="s">
        <v>818</v>
      </c>
      <c r="M552" s="16">
        <v>3568</v>
      </c>
      <c r="N552" s="16">
        <v>1.7799999999999999E-3</v>
      </c>
      <c r="S552" s="24">
        <f t="shared" si="94"/>
        <v>0</v>
      </c>
      <c r="T552" s="24">
        <f t="shared" si="95"/>
        <v>0</v>
      </c>
      <c r="U552" s="24">
        <f t="shared" si="96"/>
        <v>0</v>
      </c>
      <c r="X552" s="24">
        <f t="shared" si="97"/>
        <v>0</v>
      </c>
      <c r="Y552" s="16">
        <f t="shared" si="98"/>
        <v>0</v>
      </c>
      <c r="Z552" s="18" t="s">
        <v>682</v>
      </c>
    </row>
    <row r="553" spans="1:26">
      <c r="A553" s="16">
        <v>551</v>
      </c>
      <c r="B553" s="16">
        <v>1179</v>
      </c>
      <c r="C553" s="16" t="s">
        <v>1460</v>
      </c>
      <c r="D553" s="16" t="s">
        <v>952</v>
      </c>
      <c r="E553" s="16" t="s">
        <v>1461</v>
      </c>
      <c r="F553" s="16" t="s">
        <v>954</v>
      </c>
      <c r="G553" s="17">
        <v>41.0797833333</v>
      </c>
      <c r="H553" s="17">
        <v>159.9631</v>
      </c>
      <c r="I553" s="16" t="s">
        <v>31</v>
      </c>
      <c r="J553" s="16" t="s">
        <v>388</v>
      </c>
      <c r="K553" s="16" t="s">
        <v>792</v>
      </c>
      <c r="L553" s="16" t="s">
        <v>818</v>
      </c>
      <c r="M553" s="16">
        <v>5564</v>
      </c>
      <c r="N553" s="16">
        <v>1.6800000000000001E-3</v>
      </c>
      <c r="S553" s="24">
        <f t="shared" si="94"/>
        <v>0</v>
      </c>
      <c r="T553" s="24">
        <f t="shared" si="95"/>
        <v>0</v>
      </c>
      <c r="U553" s="24">
        <f t="shared" si="96"/>
        <v>0</v>
      </c>
      <c r="X553" s="24">
        <f t="shared" si="97"/>
        <v>0</v>
      </c>
      <c r="Y553" s="16">
        <f t="shared" si="98"/>
        <v>0</v>
      </c>
      <c r="Z553" s="18" t="s">
        <v>793</v>
      </c>
    </row>
    <row r="554" spans="1:26">
      <c r="A554" s="16">
        <v>552</v>
      </c>
      <c r="B554" s="16">
        <v>1192</v>
      </c>
      <c r="C554" s="16" t="s">
        <v>1462</v>
      </c>
      <c r="D554" s="16" t="s">
        <v>952</v>
      </c>
      <c r="E554" s="16" t="s">
        <v>1463</v>
      </c>
      <c r="F554" s="16" t="s">
        <v>954</v>
      </c>
      <c r="G554" s="17">
        <v>-20.5717666667</v>
      </c>
      <c r="H554" s="17">
        <v>152.404283333</v>
      </c>
      <c r="I554" s="16" t="s">
        <v>107</v>
      </c>
      <c r="J554" s="16" t="s">
        <v>127</v>
      </c>
      <c r="K554" s="16" t="s">
        <v>162</v>
      </c>
      <c r="L554" s="16" t="s">
        <v>818</v>
      </c>
      <c r="M554" s="16">
        <v>374</v>
      </c>
      <c r="N554" s="16">
        <v>2.5000000000000001E-3</v>
      </c>
      <c r="S554" s="24">
        <f t="shared" si="94"/>
        <v>0</v>
      </c>
      <c r="T554" s="24">
        <f t="shared" si="95"/>
        <v>0</v>
      </c>
      <c r="U554" s="24">
        <f t="shared" si="96"/>
        <v>0</v>
      </c>
      <c r="X554" s="24">
        <f t="shared" si="97"/>
        <v>0</v>
      </c>
      <c r="Y554" s="16">
        <f t="shared" si="98"/>
        <v>0</v>
      </c>
      <c r="Z554" s="18" t="s">
        <v>163</v>
      </c>
    </row>
    <row r="555" spans="1:26">
      <c r="A555" s="16">
        <v>553</v>
      </c>
      <c r="B555" s="16">
        <v>1194</v>
      </c>
      <c r="C555" s="16" t="s">
        <v>1462</v>
      </c>
      <c r="D555" s="16" t="s">
        <v>952</v>
      </c>
      <c r="E555" s="16" t="s">
        <v>1463</v>
      </c>
      <c r="F555" s="16" t="s">
        <v>954</v>
      </c>
      <c r="G555" s="17">
        <v>-20.2425333332999</v>
      </c>
      <c r="H555" s="17">
        <v>151.983049999999</v>
      </c>
      <c r="I555" s="16" t="s">
        <v>107</v>
      </c>
      <c r="J555" s="16" t="s">
        <v>127</v>
      </c>
      <c r="K555" s="16" t="s">
        <v>162</v>
      </c>
      <c r="L555" s="16" t="s">
        <v>818</v>
      </c>
      <c r="M555" s="16">
        <v>374</v>
      </c>
      <c r="N555" s="16">
        <v>2E-3</v>
      </c>
      <c r="S555" s="24">
        <f t="shared" si="94"/>
        <v>0</v>
      </c>
      <c r="T555" s="24">
        <f t="shared" si="95"/>
        <v>0</v>
      </c>
      <c r="U555" s="24">
        <f t="shared" si="96"/>
        <v>0</v>
      </c>
      <c r="X555" s="24">
        <f t="shared" si="97"/>
        <v>0</v>
      </c>
      <c r="Y555" s="16">
        <f t="shared" si="98"/>
        <v>0</v>
      </c>
      <c r="Z555" s="18" t="s">
        <v>164</v>
      </c>
    </row>
    <row r="556" spans="1:26">
      <c r="A556" s="16">
        <v>554</v>
      </c>
      <c r="B556" s="16">
        <v>1195</v>
      </c>
      <c r="C556" s="16" t="s">
        <v>1462</v>
      </c>
      <c r="D556" s="16" t="s">
        <v>952</v>
      </c>
      <c r="E556" s="16" t="s">
        <v>1463</v>
      </c>
      <c r="F556" s="16" t="s">
        <v>954</v>
      </c>
      <c r="G556" s="17">
        <v>-20.404716666700001</v>
      </c>
      <c r="H556" s="17">
        <v>152.670716666999</v>
      </c>
      <c r="I556" s="16" t="s">
        <v>107</v>
      </c>
      <c r="J556" s="16" t="s">
        <v>127</v>
      </c>
      <c r="K556" s="16" t="s">
        <v>162</v>
      </c>
      <c r="L556" s="16" t="s">
        <v>818</v>
      </c>
      <c r="M556" s="16">
        <v>419</v>
      </c>
      <c r="N556" s="16">
        <v>3.0000000000000001E-3</v>
      </c>
      <c r="S556" s="24">
        <f t="shared" si="94"/>
        <v>0</v>
      </c>
      <c r="T556" s="24">
        <f t="shared" si="95"/>
        <v>0</v>
      </c>
      <c r="U556" s="24">
        <f t="shared" si="96"/>
        <v>0</v>
      </c>
      <c r="X556" s="24">
        <f t="shared" si="97"/>
        <v>0</v>
      </c>
      <c r="Y556" s="16">
        <f t="shared" si="98"/>
        <v>0</v>
      </c>
      <c r="Z556" s="18" t="s">
        <v>180</v>
      </c>
    </row>
    <row r="557" spans="1:26">
      <c r="A557" s="16">
        <v>555</v>
      </c>
      <c r="B557" s="16">
        <v>1198</v>
      </c>
      <c r="C557" s="16" t="s">
        <v>1462</v>
      </c>
      <c r="D557" s="16" t="s">
        <v>952</v>
      </c>
      <c r="E557" s="16" t="s">
        <v>1463</v>
      </c>
      <c r="F557" s="16" t="s">
        <v>954</v>
      </c>
      <c r="G557" s="17">
        <v>-20.404716666700001</v>
      </c>
      <c r="H557" s="17">
        <v>152.670716666999</v>
      </c>
      <c r="I557" s="16" t="s">
        <v>107</v>
      </c>
      <c r="J557" s="16" t="s">
        <v>127</v>
      </c>
      <c r="K557" s="16" t="s">
        <v>162</v>
      </c>
      <c r="L557" s="16" t="s">
        <v>818</v>
      </c>
      <c r="M557" s="16">
        <v>419</v>
      </c>
      <c r="N557" s="16">
        <v>6.0000000000000001E-3</v>
      </c>
      <c r="S557" s="24">
        <f t="shared" si="94"/>
        <v>0</v>
      </c>
      <c r="T557" s="24">
        <f t="shared" si="95"/>
        <v>0</v>
      </c>
      <c r="U557" s="24">
        <f t="shared" si="96"/>
        <v>0</v>
      </c>
      <c r="X557" s="24">
        <f t="shared" si="97"/>
        <v>0</v>
      </c>
      <c r="Y557" s="16">
        <f t="shared" si="98"/>
        <v>0</v>
      </c>
      <c r="Z557" s="18" t="s">
        <v>181</v>
      </c>
    </row>
    <row r="558" spans="1:26">
      <c r="A558" s="16">
        <v>556</v>
      </c>
      <c r="B558" s="16">
        <v>1201</v>
      </c>
      <c r="C558" s="16" t="s">
        <v>951</v>
      </c>
      <c r="D558" s="16" t="s">
        <v>952</v>
      </c>
      <c r="E558" s="16" t="s">
        <v>953</v>
      </c>
      <c r="F558" s="16" t="s">
        <v>954</v>
      </c>
      <c r="G558" s="17">
        <v>19.2979833332999</v>
      </c>
      <c r="H558" s="17">
        <v>135.09918333300001</v>
      </c>
      <c r="I558" s="16" t="s">
        <v>31</v>
      </c>
      <c r="J558" s="16" t="s">
        <v>340</v>
      </c>
      <c r="L558" s="16" t="s">
        <v>818</v>
      </c>
      <c r="M558" s="16">
        <v>5710</v>
      </c>
      <c r="N558" s="16">
        <v>7.3000000000000001E-3</v>
      </c>
      <c r="S558" s="24">
        <f t="shared" si="94"/>
        <v>0</v>
      </c>
      <c r="T558" s="24">
        <f t="shared" si="95"/>
        <v>0</v>
      </c>
      <c r="U558" s="24">
        <f t="shared" si="96"/>
        <v>0</v>
      </c>
      <c r="X558" s="24">
        <f t="shared" si="97"/>
        <v>0</v>
      </c>
      <c r="Y558" s="16">
        <f t="shared" si="98"/>
        <v>0</v>
      </c>
      <c r="Z558" s="18" t="s">
        <v>794</v>
      </c>
    </row>
    <row r="559" spans="1:26">
      <c r="A559" s="16">
        <v>557</v>
      </c>
      <c r="B559" s="16">
        <v>1207</v>
      </c>
      <c r="C559" s="16" t="s">
        <v>1464</v>
      </c>
      <c r="D559" s="16" t="s">
        <v>952</v>
      </c>
      <c r="E559" s="16" t="s">
        <v>1465</v>
      </c>
      <c r="F559" s="16" t="s">
        <v>954</v>
      </c>
      <c r="G559" s="17">
        <v>37.790483333300003</v>
      </c>
      <c r="H559" s="17">
        <v>162.750883332999</v>
      </c>
      <c r="I559" s="16" t="s">
        <v>31</v>
      </c>
      <c r="J559" s="16" t="s">
        <v>340</v>
      </c>
      <c r="K559" s="16" t="s">
        <v>518</v>
      </c>
      <c r="L559" s="16" t="s">
        <v>818</v>
      </c>
      <c r="M559" s="16">
        <v>3101</v>
      </c>
      <c r="N559" s="16">
        <v>1.8400000000000001E-3</v>
      </c>
      <c r="S559" s="24">
        <f t="shared" si="94"/>
        <v>0</v>
      </c>
      <c r="T559" s="24">
        <f t="shared" si="95"/>
        <v>0</v>
      </c>
      <c r="U559" s="24">
        <f t="shared" si="96"/>
        <v>0</v>
      </c>
      <c r="X559" s="24">
        <f t="shared" si="97"/>
        <v>0</v>
      </c>
      <c r="Y559" s="16">
        <f t="shared" si="98"/>
        <v>0</v>
      </c>
      <c r="Z559" s="18" t="s">
        <v>621</v>
      </c>
    </row>
    <row r="560" spans="1:26">
      <c r="A560" s="16">
        <v>558</v>
      </c>
      <c r="B560" s="16">
        <v>1208</v>
      </c>
      <c r="C560" s="16" t="s">
        <v>1464</v>
      </c>
      <c r="D560" s="16" t="s">
        <v>952</v>
      </c>
      <c r="E560" s="16" t="s">
        <v>1465</v>
      </c>
      <c r="F560" s="16" t="s">
        <v>954</v>
      </c>
      <c r="G560" s="17">
        <v>36.1271666666999</v>
      </c>
      <c r="H560" s="17">
        <v>158.201583333</v>
      </c>
      <c r="I560" s="16" t="s">
        <v>31</v>
      </c>
      <c r="J560" s="16" t="s">
        <v>340</v>
      </c>
      <c r="K560" s="16" t="s">
        <v>518</v>
      </c>
      <c r="L560" s="16" t="s">
        <v>818</v>
      </c>
      <c r="M560" s="16">
        <v>3346</v>
      </c>
      <c r="N560" s="16">
        <v>4.2399999999999998E-3</v>
      </c>
      <c r="S560" s="24">
        <f t="shared" si="94"/>
        <v>0</v>
      </c>
      <c r="T560" s="24">
        <f t="shared" si="95"/>
        <v>0</v>
      </c>
      <c r="U560" s="24">
        <f t="shared" si="96"/>
        <v>0</v>
      </c>
      <c r="X560" s="24">
        <f t="shared" si="97"/>
        <v>0</v>
      </c>
      <c r="Y560" s="16">
        <f t="shared" si="98"/>
        <v>0</v>
      </c>
      <c r="Z560" s="18" t="s">
        <v>654</v>
      </c>
    </row>
    <row r="561" spans="1:26">
      <c r="A561" s="16">
        <v>559</v>
      </c>
      <c r="B561" s="16">
        <v>1209</v>
      </c>
      <c r="C561" s="16" t="s">
        <v>1464</v>
      </c>
      <c r="D561" s="16" t="s">
        <v>952</v>
      </c>
      <c r="E561" s="16" t="s">
        <v>1465</v>
      </c>
      <c r="F561" s="16" t="s">
        <v>954</v>
      </c>
      <c r="G561" s="17">
        <v>32.651666666700002</v>
      </c>
      <c r="H561" s="17">
        <v>158.505933333</v>
      </c>
      <c r="I561" s="16" t="s">
        <v>31</v>
      </c>
      <c r="J561" s="16" t="s">
        <v>340</v>
      </c>
      <c r="K561" s="16" t="s">
        <v>518</v>
      </c>
      <c r="L561" s="16" t="s">
        <v>818</v>
      </c>
      <c r="M561" s="16">
        <v>2387</v>
      </c>
      <c r="N561" s="16">
        <v>1.6000000000000001E-3</v>
      </c>
      <c r="S561" s="24">
        <f t="shared" si="94"/>
        <v>0</v>
      </c>
      <c r="T561" s="24">
        <f t="shared" si="95"/>
        <v>0</v>
      </c>
      <c r="U561" s="24">
        <f t="shared" si="96"/>
        <v>0</v>
      </c>
      <c r="X561" s="24">
        <f t="shared" si="97"/>
        <v>0</v>
      </c>
      <c r="Y561" s="16">
        <f t="shared" si="98"/>
        <v>0</v>
      </c>
      <c r="Z561" s="18" t="s">
        <v>519</v>
      </c>
    </row>
    <row r="562" spans="1:26">
      <c r="A562" s="16">
        <v>560</v>
      </c>
      <c r="B562" s="16">
        <v>1210</v>
      </c>
      <c r="C562" s="16" t="s">
        <v>1464</v>
      </c>
      <c r="D562" s="16" t="s">
        <v>952</v>
      </c>
      <c r="E562" s="16" t="s">
        <v>1465</v>
      </c>
      <c r="F562" s="16" t="s">
        <v>954</v>
      </c>
      <c r="G562" s="17">
        <v>32.223533333299898</v>
      </c>
      <c r="H562" s="17">
        <v>158.259366666999</v>
      </c>
      <c r="I562" s="16" t="s">
        <v>31</v>
      </c>
      <c r="J562" s="16" t="s">
        <v>340</v>
      </c>
      <c r="K562" s="16" t="s">
        <v>518</v>
      </c>
      <c r="L562" s="16" t="s">
        <v>818</v>
      </c>
      <c r="M562" s="16">
        <v>2574</v>
      </c>
      <c r="N562" s="16">
        <v>1.6000000000000001E-3</v>
      </c>
      <c r="S562" s="24">
        <f t="shared" si="94"/>
        <v>0</v>
      </c>
      <c r="T562" s="24">
        <f t="shared" si="95"/>
        <v>0</v>
      </c>
      <c r="U562" s="24">
        <f t="shared" si="96"/>
        <v>0</v>
      </c>
      <c r="X562" s="24">
        <f t="shared" si="97"/>
        <v>0</v>
      </c>
      <c r="Y562" s="16">
        <f t="shared" si="98"/>
        <v>0</v>
      </c>
      <c r="Z562" s="18" t="s">
        <v>543</v>
      </c>
    </row>
    <row r="563" spans="1:26">
      <c r="A563" s="16">
        <v>561</v>
      </c>
      <c r="B563" s="16">
        <v>1211</v>
      </c>
      <c r="C563" s="16" t="s">
        <v>1464</v>
      </c>
      <c r="D563" s="16" t="s">
        <v>952</v>
      </c>
      <c r="E563" s="16" t="s">
        <v>1465</v>
      </c>
      <c r="F563" s="16" t="s">
        <v>954</v>
      </c>
      <c r="G563" s="17">
        <v>32.0021666666999</v>
      </c>
      <c r="H563" s="17">
        <v>157.849999999999</v>
      </c>
      <c r="I563" s="16" t="s">
        <v>31</v>
      </c>
      <c r="J563" s="16" t="s">
        <v>340</v>
      </c>
      <c r="K563" s="16" t="s">
        <v>518</v>
      </c>
      <c r="L563" s="16" t="s">
        <v>818</v>
      </c>
      <c r="M563" s="16">
        <v>2908</v>
      </c>
      <c r="N563" s="16">
        <v>8.9999999999999998E-4</v>
      </c>
      <c r="S563" s="24">
        <f t="shared" si="94"/>
        <v>0</v>
      </c>
      <c r="T563" s="24">
        <f t="shared" si="95"/>
        <v>0</v>
      </c>
      <c r="U563" s="24">
        <f t="shared" si="96"/>
        <v>0</v>
      </c>
      <c r="X563" s="24">
        <f t="shared" si="97"/>
        <v>0</v>
      </c>
      <c r="Y563" s="16">
        <f t="shared" si="98"/>
        <v>0</v>
      </c>
      <c r="Z563" s="18" t="s">
        <v>593</v>
      </c>
    </row>
    <row r="564" spans="1:26">
      <c r="A564" s="16">
        <v>562</v>
      </c>
      <c r="B564" s="16">
        <v>1212</v>
      </c>
      <c r="C564" s="16" t="s">
        <v>1464</v>
      </c>
      <c r="D564" s="16" t="s">
        <v>952</v>
      </c>
      <c r="E564" s="16" t="s">
        <v>1465</v>
      </c>
      <c r="F564" s="16" t="s">
        <v>954</v>
      </c>
      <c r="G564" s="17">
        <v>32.4483333332999</v>
      </c>
      <c r="H564" s="17">
        <v>157.71170000000001</v>
      </c>
      <c r="I564" s="16" t="s">
        <v>31</v>
      </c>
      <c r="J564" s="16" t="s">
        <v>340</v>
      </c>
      <c r="K564" s="16" t="s">
        <v>518</v>
      </c>
      <c r="L564" s="16" t="s">
        <v>818</v>
      </c>
      <c r="M564" s="16">
        <v>2683</v>
      </c>
      <c r="N564" s="16">
        <v>1.2999999999999999E-3</v>
      </c>
      <c r="S564" s="24">
        <f t="shared" si="94"/>
        <v>0</v>
      </c>
      <c r="T564" s="24">
        <f t="shared" si="95"/>
        <v>0</v>
      </c>
      <c r="U564" s="24">
        <f t="shared" si="96"/>
        <v>0</v>
      </c>
      <c r="X564" s="24">
        <f t="shared" si="97"/>
        <v>0</v>
      </c>
      <c r="Y564" s="16">
        <f t="shared" si="98"/>
        <v>0</v>
      </c>
      <c r="Z564" s="18" t="s">
        <v>556</v>
      </c>
    </row>
    <row r="565" spans="1:26">
      <c r="A565" s="16">
        <v>563</v>
      </c>
      <c r="B565" s="16">
        <v>1215</v>
      </c>
      <c r="C565" s="16" t="s">
        <v>1466</v>
      </c>
      <c r="D565" s="16" t="s">
        <v>952</v>
      </c>
      <c r="E565" s="16" t="s">
        <v>1467</v>
      </c>
      <c r="F565" s="16" t="s">
        <v>954</v>
      </c>
      <c r="G565" s="17">
        <v>26.02955</v>
      </c>
      <c r="H565" s="17">
        <v>147.93318333299899</v>
      </c>
      <c r="I565" s="16" t="s">
        <v>31</v>
      </c>
      <c r="J565" s="16" t="s">
        <v>264</v>
      </c>
      <c r="L565" s="16" t="s">
        <v>818</v>
      </c>
      <c r="M565" s="16">
        <v>5396</v>
      </c>
      <c r="N565" s="16">
        <v>8.8000000000000014E-4</v>
      </c>
      <c r="S565" s="24">
        <f t="shared" si="94"/>
        <v>0</v>
      </c>
      <c r="T565" s="24">
        <f t="shared" si="95"/>
        <v>0</v>
      </c>
      <c r="U565" s="24">
        <f t="shared" si="96"/>
        <v>0</v>
      </c>
      <c r="X565" s="24">
        <f t="shared" si="97"/>
        <v>0</v>
      </c>
      <c r="Y565" s="16">
        <f t="shared" si="98"/>
        <v>0</v>
      </c>
      <c r="Z565" s="18" t="s">
        <v>789</v>
      </c>
    </row>
    <row r="566" spans="1:26">
      <c r="A566" s="16">
        <v>564</v>
      </c>
      <c r="B566" s="16">
        <v>1216</v>
      </c>
      <c r="C566" s="16" t="s">
        <v>1466</v>
      </c>
      <c r="D566" s="16" t="s">
        <v>952</v>
      </c>
      <c r="E566" s="16" t="s">
        <v>1467</v>
      </c>
      <c r="F566" s="16" t="s">
        <v>954</v>
      </c>
      <c r="G566" s="17">
        <v>21.452716666699899</v>
      </c>
      <c r="H566" s="17">
        <v>-139.47983333299899</v>
      </c>
      <c r="I566" s="16" t="s">
        <v>31</v>
      </c>
      <c r="J566" s="16" t="s">
        <v>264</v>
      </c>
      <c r="L566" s="16" t="s">
        <v>818</v>
      </c>
      <c r="M566" s="16">
        <v>5153</v>
      </c>
      <c r="N566" s="16">
        <v>1E-3</v>
      </c>
      <c r="S566" s="24">
        <f t="shared" si="94"/>
        <v>0</v>
      </c>
      <c r="T566" s="24">
        <f t="shared" si="95"/>
        <v>0</v>
      </c>
      <c r="U566" s="24">
        <f t="shared" si="96"/>
        <v>0</v>
      </c>
      <c r="X566" s="24">
        <f t="shared" si="97"/>
        <v>0</v>
      </c>
      <c r="Y566" s="16">
        <f t="shared" si="98"/>
        <v>0</v>
      </c>
      <c r="Z566" s="18" t="s">
        <v>781</v>
      </c>
    </row>
    <row r="567" spans="1:26">
      <c r="A567" s="16">
        <v>565</v>
      </c>
      <c r="B567" s="16">
        <v>1217</v>
      </c>
      <c r="C567" s="16" t="s">
        <v>1466</v>
      </c>
      <c r="D567" s="16" t="s">
        <v>952</v>
      </c>
      <c r="E567" s="16" t="s">
        <v>1467</v>
      </c>
      <c r="F567" s="16" t="s">
        <v>954</v>
      </c>
      <c r="G567" s="17">
        <v>16.866883333299899</v>
      </c>
      <c r="H567" s="17">
        <v>-138.09996666699899</v>
      </c>
      <c r="I567" s="16" t="s">
        <v>31</v>
      </c>
      <c r="J567" s="16" t="s">
        <v>264</v>
      </c>
      <c r="L567" s="16" t="s">
        <v>818</v>
      </c>
      <c r="M567" s="16">
        <v>5342</v>
      </c>
      <c r="N567" s="16">
        <v>7.6000000000000004E-5</v>
      </c>
      <c r="S567" s="24">
        <f t="shared" si="94"/>
        <v>0</v>
      </c>
      <c r="T567" s="24">
        <f t="shared" si="95"/>
        <v>0</v>
      </c>
      <c r="U567" s="24">
        <f t="shared" si="96"/>
        <v>0</v>
      </c>
      <c r="X567" s="24">
        <f t="shared" si="97"/>
        <v>0</v>
      </c>
      <c r="Y567" s="16">
        <f t="shared" si="98"/>
        <v>0</v>
      </c>
      <c r="Z567" s="18" t="s">
        <v>786</v>
      </c>
    </row>
    <row r="568" spans="1:26">
      <c r="A568" s="16">
        <v>566</v>
      </c>
      <c r="B568" s="16">
        <v>1218</v>
      </c>
      <c r="C568" s="16" t="s">
        <v>1466</v>
      </c>
      <c r="D568" s="16" t="s">
        <v>952</v>
      </c>
      <c r="E568" s="16" t="s">
        <v>1467</v>
      </c>
      <c r="F568" s="16" t="s">
        <v>954</v>
      </c>
      <c r="G568" s="17">
        <v>8.8894500000000001</v>
      </c>
      <c r="H568" s="17">
        <v>-135.36667</v>
      </c>
      <c r="I568" s="16" t="s">
        <v>31</v>
      </c>
      <c r="J568" s="16" t="s">
        <v>264</v>
      </c>
      <c r="L568" s="16" t="s">
        <v>818</v>
      </c>
      <c r="M568" s="16">
        <v>4826</v>
      </c>
      <c r="N568" s="16">
        <v>4.44E-4</v>
      </c>
      <c r="S568" s="24">
        <f t="shared" si="94"/>
        <v>0</v>
      </c>
      <c r="T568" s="24">
        <f t="shared" si="95"/>
        <v>0</v>
      </c>
      <c r="U568" s="24">
        <f t="shared" si="96"/>
        <v>0</v>
      </c>
      <c r="X568" s="24">
        <f t="shared" si="97"/>
        <v>0</v>
      </c>
      <c r="Y568" s="16">
        <f t="shared" si="98"/>
        <v>0</v>
      </c>
      <c r="Z568" s="18" t="s">
        <v>770</v>
      </c>
    </row>
    <row r="569" spans="1:26">
      <c r="A569" s="16">
        <v>567</v>
      </c>
      <c r="B569" s="16">
        <v>1219</v>
      </c>
      <c r="C569" s="16" t="s">
        <v>1466</v>
      </c>
      <c r="D569" s="16" t="s">
        <v>952</v>
      </c>
      <c r="E569" s="16" t="s">
        <v>1467</v>
      </c>
      <c r="F569" s="16" t="s">
        <v>954</v>
      </c>
      <c r="G569" s="17">
        <v>7.80016666667</v>
      </c>
      <c r="H569" s="17">
        <v>-142.015649999999</v>
      </c>
      <c r="I569" s="16" t="s">
        <v>31</v>
      </c>
      <c r="J569" s="16" t="s">
        <v>264</v>
      </c>
      <c r="L569" s="16" t="s">
        <v>818</v>
      </c>
      <c r="M569" s="16">
        <v>5063</v>
      </c>
      <c r="N569" s="16">
        <v>1.144E-4</v>
      </c>
      <c r="S569" s="24">
        <f t="shared" si="94"/>
        <v>0</v>
      </c>
      <c r="T569" s="24">
        <f t="shared" si="95"/>
        <v>0</v>
      </c>
      <c r="U569" s="24">
        <f t="shared" si="96"/>
        <v>0</v>
      </c>
      <c r="X569" s="24">
        <f t="shared" si="97"/>
        <v>0</v>
      </c>
      <c r="Y569" s="16">
        <f t="shared" si="98"/>
        <v>0</v>
      </c>
      <c r="Z569" s="18" t="s">
        <v>779</v>
      </c>
    </row>
    <row r="570" spans="1:26">
      <c r="A570" s="16">
        <v>568</v>
      </c>
      <c r="B570" s="16">
        <v>1220</v>
      </c>
      <c r="C570" s="16" t="s">
        <v>1466</v>
      </c>
      <c r="D570" s="16" t="s">
        <v>952</v>
      </c>
      <c r="E570" s="16" t="s">
        <v>1467</v>
      </c>
      <c r="F570" s="16" t="s">
        <v>954</v>
      </c>
      <c r="G570" s="17">
        <v>10.1766833333</v>
      </c>
      <c r="H570" s="17">
        <v>-142.75819999999899</v>
      </c>
      <c r="I570" s="16" t="s">
        <v>31</v>
      </c>
      <c r="J570" s="16" t="s">
        <v>264</v>
      </c>
      <c r="L570" s="16" t="s">
        <v>818</v>
      </c>
      <c r="M570" s="16">
        <v>5218</v>
      </c>
      <c r="N570" s="16">
        <v>1.02E-4</v>
      </c>
      <c r="S570" s="24">
        <f t="shared" si="94"/>
        <v>0</v>
      </c>
      <c r="T570" s="24">
        <f t="shared" si="95"/>
        <v>0</v>
      </c>
      <c r="U570" s="24">
        <f t="shared" si="96"/>
        <v>0</v>
      </c>
      <c r="X570" s="24">
        <f t="shared" si="97"/>
        <v>0</v>
      </c>
      <c r="Y570" s="16">
        <f t="shared" si="98"/>
        <v>0</v>
      </c>
      <c r="Z570" s="18" t="s">
        <v>783</v>
      </c>
    </row>
    <row r="571" spans="1:26">
      <c r="A571" s="16">
        <v>569</v>
      </c>
      <c r="B571" s="16">
        <v>1221</v>
      </c>
      <c r="C571" s="16" t="s">
        <v>1466</v>
      </c>
      <c r="D571" s="16" t="s">
        <v>952</v>
      </c>
      <c r="E571" s="16" t="s">
        <v>1467</v>
      </c>
      <c r="F571" s="16" t="s">
        <v>954</v>
      </c>
      <c r="G571" s="17">
        <v>12.0333166666999</v>
      </c>
      <c r="H571" s="17">
        <v>-143.69418333300001</v>
      </c>
      <c r="I571" s="16" t="s">
        <v>31</v>
      </c>
      <c r="J571" s="16" t="s">
        <v>264</v>
      </c>
      <c r="L571" s="16" t="s">
        <v>818</v>
      </c>
      <c r="M571" s="16">
        <v>5175</v>
      </c>
      <c r="N571" s="16">
        <v>7.9999999999999996E-6</v>
      </c>
      <c r="S571" s="24">
        <f t="shared" si="94"/>
        <v>0</v>
      </c>
      <c r="T571" s="24">
        <f t="shared" si="95"/>
        <v>0</v>
      </c>
      <c r="U571" s="24">
        <f t="shared" si="96"/>
        <v>0</v>
      </c>
      <c r="X571" s="24">
        <f t="shared" si="97"/>
        <v>0</v>
      </c>
      <c r="Y571" s="16">
        <f t="shared" si="98"/>
        <v>0</v>
      </c>
      <c r="Z571" s="18" t="s">
        <v>782</v>
      </c>
    </row>
    <row r="572" spans="1:26">
      <c r="A572" s="16">
        <v>570</v>
      </c>
      <c r="B572" s="16">
        <v>1222</v>
      </c>
      <c r="C572" s="16" t="s">
        <v>1466</v>
      </c>
      <c r="D572" s="16" t="s">
        <v>952</v>
      </c>
      <c r="E572" s="16" t="s">
        <v>1467</v>
      </c>
      <c r="F572" s="16" t="s">
        <v>954</v>
      </c>
      <c r="G572" s="17">
        <v>13.8163</v>
      </c>
      <c r="H572" s="17">
        <v>-143.88913333299899</v>
      </c>
      <c r="I572" s="16" t="s">
        <v>31</v>
      </c>
      <c r="J572" s="16" t="s">
        <v>264</v>
      </c>
      <c r="L572" s="16" t="s">
        <v>818</v>
      </c>
      <c r="M572" s="16">
        <v>4989</v>
      </c>
      <c r="N572" s="16">
        <v>3.4900000000000003E-4</v>
      </c>
      <c r="S572" s="24">
        <f t="shared" si="94"/>
        <v>0</v>
      </c>
      <c r="T572" s="24">
        <f t="shared" si="95"/>
        <v>0</v>
      </c>
      <c r="U572" s="24">
        <f t="shared" si="96"/>
        <v>0</v>
      </c>
      <c r="X572" s="24">
        <f t="shared" si="97"/>
        <v>0</v>
      </c>
      <c r="Y572" s="16">
        <f t="shared" si="98"/>
        <v>0</v>
      </c>
      <c r="Z572" s="18" t="s">
        <v>776</v>
      </c>
    </row>
    <row r="573" spans="1:26">
      <c r="A573" s="16">
        <v>571</v>
      </c>
      <c r="B573" s="16">
        <v>1225</v>
      </c>
      <c r="C573" s="16" t="s">
        <v>1196</v>
      </c>
      <c r="D573" s="16" t="s">
        <v>952</v>
      </c>
      <c r="E573" s="16" t="s">
        <v>1197</v>
      </c>
      <c r="F573" s="16" t="s">
        <v>954</v>
      </c>
      <c r="G573" s="17">
        <v>2.7707833333299998</v>
      </c>
      <c r="H573" s="17">
        <v>-110.571483333</v>
      </c>
      <c r="I573" s="16" t="s">
        <v>31</v>
      </c>
      <c r="J573" s="16" t="s">
        <v>264</v>
      </c>
      <c r="L573" s="16" t="s">
        <v>818</v>
      </c>
      <c r="M573" s="16">
        <v>3761</v>
      </c>
      <c r="N573" s="16">
        <v>2.6347826086956521E-3</v>
      </c>
      <c r="S573" s="24">
        <f t="shared" si="94"/>
        <v>0</v>
      </c>
      <c r="T573" s="24">
        <f t="shared" si="95"/>
        <v>0</v>
      </c>
      <c r="U573" s="24">
        <f t="shared" si="96"/>
        <v>0</v>
      </c>
      <c r="X573" s="24">
        <f t="shared" si="97"/>
        <v>0</v>
      </c>
      <c r="Y573" s="16">
        <f t="shared" si="98"/>
        <v>0</v>
      </c>
      <c r="Z573" s="18" t="s">
        <v>705</v>
      </c>
    </row>
    <row r="574" spans="1:26">
      <c r="A574" s="16">
        <v>572</v>
      </c>
      <c r="B574" s="16">
        <v>1226</v>
      </c>
      <c r="C574" s="16" t="s">
        <v>1196</v>
      </c>
      <c r="D574" s="16" t="s">
        <v>952</v>
      </c>
      <c r="E574" s="16" t="s">
        <v>1197</v>
      </c>
      <c r="F574" s="16" t="s">
        <v>954</v>
      </c>
      <c r="G574" s="17">
        <v>-3.0944833333299999</v>
      </c>
      <c r="H574" s="17">
        <v>-90.817983333300006</v>
      </c>
      <c r="I574" s="16" t="s">
        <v>107</v>
      </c>
      <c r="K574" s="16" t="s">
        <v>642</v>
      </c>
      <c r="L574" s="16" t="s">
        <v>818</v>
      </c>
      <c r="M574" s="16">
        <v>3297</v>
      </c>
      <c r="N574" s="16">
        <v>2.5000000000000001E-3</v>
      </c>
      <c r="S574" s="24">
        <f t="shared" si="94"/>
        <v>0</v>
      </c>
      <c r="T574" s="24">
        <f t="shared" si="95"/>
        <v>0</v>
      </c>
      <c r="U574" s="24">
        <f t="shared" si="96"/>
        <v>0</v>
      </c>
      <c r="X574" s="24">
        <f t="shared" si="97"/>
        <v>0</v>
      </c>
      <c r="Y574" s="16">
        <f t="shared" si="98"/>
        <v>0</v>
      </c>
      <c r="Z574" s="18" t="s">
        <v>643</v>
      </c>
    </row>
    <row r="575" spans="1:26">
      <c r="A575" s="16">
        <v>573</v>
      </c>
      <c r="B575" s="16">
        <v>1228</v>
      </c>
      <c r="C575" s="16" t="s">
        <v>1196</v>
      </c>
      <c r="D575" s="16" t="s">
        <v>952</v>
      </c>
      <c r="E575" s="16" t="s">
        <v>1197</v>
      </c>
      <c r="F575" s="16" t="s">
        <v>954</v>
      </c>
      <c r="G575" s="17">
        <v>-11.0645333333</v>
      </c>
      <c r="H575" s="17">
        <v>-78.077833333300006</v>
      </c>
      <c r="I575" s="16" t="s">
        <v>107</v>
      </c>
      <c r="J575" s="16" t="s">
        <v>115</v>
      </c>
      <c r="L575" s="16" t="s">
        <v>818</v>
      </c>
      <c r="M575" s="16">
        <v>262</v>
      </c>
      <c r="N575" s="16">
        <v>2.2480620155038759E-3</v>
      </c>
      <c r="S575" s="24">
        <f t="shared" si="94"/>
        <v>0</v>
      </c>
      <c r="T575" s="24">
        <f t="shared" si="95"/>
        <v>0</v>
      </c>
      <c r="U575" s="24">
        <f t="shared" si="96"/>
        <v>0</v>
      </c>
      <c r="X575" s="24">
        <f t="shared" si="97"/>
        <v>0</v>
      </c>
      <c r="Y575" s="16">
        <f t="shared" si="98"/>
        <v>0</v>
      </c>
      <c r="Z575" s="18" t="s">
        <v>141</v>
      </c>
    </row>
    <row r="576" spans="1:26">
      <c r="A576" s="16">
        <v>574</v>
      </c>
      <c r="B576" s="16">
        <v>1231</v>
      </c>
      <c r="C576" s="16" t="s">
        <v>1196</v>
      </c>
      <c r="D576" s="16" t="s">
        <v>952</v>
      </c>
      <c r="E576" s="16" t="s">
        <v>1197</v>
      </c>
      <c r="F576" s="16" t="s">
        <v>954</v>
      </c>
      <c r="G576" s="17">
        <v>-12.0210666666999</v>
      </c>
      <c r="H576" s="17">
        <v>-81.903983333300005</v>
      </c>
      <c r="I576" s="16" t="s">
        <v>107</v>
      </c>
      <c r="J576" s="16" t="s">
        <v>115</v>
      </c>
      <c r="L576" s="16" t="s">
        <v>818</v>
      </c>
      <c r="M576" s="16">
        <v>4814</v>
      </c>
      <c r="N576" s="16">
        <v>3.3333333333333332E-4</v>
      </c>
      <c r="S576" s="24">
        <f t="shared" si="94"/>
        <v>0</v>
      </c>
      <c r="T576" s="24">
        <f t="shared" si="95"/>
        <v>0</v>
      </c>
      <c r="U576" s="24">
        <f t="shared" si="96"/>
        <v>0</v>
      </c>
      <c r="X576" s="24">
        <f t="shared" si="97"/>
        <v>0</v>
      </c>
      <c r="Y576" s="16">
        <f t="shared" si="98"/>
        <v>0</v>
      </c>
      <c r="Z576" s="18" t="s">
        <v>769</v>
      </c>
    </row>
    <row r="577" spans="1:26">
      <c r="A577" s="16">
        <v>575</v>
      </c>
      <c r="B577" s="16">
        <v>1236</v>
      </c>
      <c r="C577" s="16" t="s">
        <v>1292</v>
      </c>
      <c r="D577" s="16" t="s">
        <v>952</v>
      </c>
      <c r="E577" s="16" t="s">
        <v>1293</v>
      </c>
      <c r="F577" s="16" t="s">
        <v>954</v>
      </c>
      <c r="G577" s="17">
        <v>-21.359000000000002</v>
      </c>
      <c r="H577" s="17">
        <v>-81.436166666700004</v>
      </c>
      <c r="I577" s="16" t="s">
        <v>107</v>
      </c>
      <c r="K577" s="16" t="s">
        <v>380</v>
      </c>
      <c r="L577" s="16" t="s">
        <v>818</v>
      </c>
      <c r="M577" s="16">
        <v>1323</v>
      </c>
      <c r="N577" s="16">
        <v>3.3999999999999998E-3</v>
      </c>
      <c r="S577" s="24">
        <f t="shared" si="94"/>
        <v>0</v>
      </c>
      <c r="T577" s="24">
        <f t="shared" si="95"/>
        <v>0</v>
      </c>
      <c r="U577" s="24">
        <f t="shared" si="96"/>
        <v>0</v>
      </c>
      <c r="X577" s="24">
        <f t="shared" si="97"/>
        <v>0</v>
      </c>
      <c r="Y577" s="16">
        <f t="shared" si="98"/>
        <v>0</v>
      </c>
      <c r="Z577" s="18" t="s">
        <v>381</v>
      </c>
    </row>
    <row r="578" spans="1:26">
      <c r="A578" s="16">
        <v>576</v>
      </c>
      <c r="B578" s="16">
        <v>1237</v>
      </c>
      <c r="C578" s="16" t="s">
        <v>1292</v>
      </c>
      <c r="D578" s="16" t="s">
        <v>952</v>
      </c>
      <c r="E578" s="16" t="s">
        <v>1293</v>
      </c>
      <c r="F578" s="16" t="s">
        <v>954</v>
      </c>
      <c r="G578" s="17">
        <v>-16.007000000000001</v>
      </c>
      <c r="H578" s="17">
        <v>-76.378166666699897</v>
      </c>
      <c r="I578" s="16" t="s">
        <v>107</v>
      </c>
      <c r="K578" s="16" t="s">
        <v>380</v>
      </c>
      <c r="L578" s="16" t="s">
        <v>818</v>
      </c>
      <c r="M578" s="16">
        <v>3212</v>
      </c>
      <c r="N578" s="16">
        <v>2.33E-3</v>
      </c>
      <c r="S578" s="24">
        <f t="shared" ref="S578:S641" si="101">0.714*Q578</f>
        <v>0</v>
      </c>
      <c r="T578" s="24">
        <f t="shared" ref="T578:T641" si="102">S578</f>
        <v>0</v>
      </c>
      <c r="U578" s="24">
        <f t="shared" ref="U578:U641" si="103" xml:space="preserve"> (Q578-S578)*2</f>
        <v>0</v>
      </c>
      <c r="X578" s="24">
        <f t="shared" ref="X578:X641" si="104">0.175*S578</f>
        <v>0</v>
      </c>
      <c r="Y578" s="16">
        <f t="shared" ref="Y578:Y641" si="105">SUM(T578:X578)</f>
        <v>0</v>
      </c>
      <c r="Z578" s="18" t="s">
        <v>630</v>
      </c>
    </row>
    <row r="579" spans="1:26">
      <c r="A579" s="16">
        <v>577</v>
      </c>
      <c r="B579" s="16">
        <v>1238</v>
      </c>
      <c r="C579" s="16" t="s">
        <v>1292</v>
      </c>
      <c r="D579" s="16" t="s">
        <v>952</v>
      </c>
      <c r="E579" s="16" t="s">
        <v>1293</v>
      </c>
      <c r="F579" s="16" t="s">
        <v>954</v>
      </c>
      <c r="G579" s="17">
        <v>-1.8718333333299999</v>
      </c>
      <c r="H579" s="17">
        <v>-82.782166666699894</v>
      </c>
      <c r="I579" s="16" t="s">
        <v>107</v>
      </c>
      <c r="J579" s="16" t="s">
        <v>115</v>
      </c>
      <c r="K579" s="16" t="s">
        <v>391</v>
      </c>
      <c r="L579" s="16" t="s">
        <v>818</v>
      </c>
      <c r="M579" s="16">
        <v>2203</v>
      </c>
      <c r="N579" s="16">
        <v>5.7000000000000002E-3</v>
      </c>
      <c r="S579" s="24">
        <f t="shared" si="101"/>
        <v>0</v>
      </c>
      <c r="T579" s="24">
        <f t="shared" si="102"/>
        <v>0</v>
      </c>
      <c r="U579" s="24">
        <f t="shared" si="103"/>
        <v>0</v>
      </c>
      <c r="X579" s="24">
        <f t="shared" si="104"/>
        <v>0</v>
      </c>
      <c r="Y579" s="16">
        <f t="shared" si="105"/>
        <v>0</v>
      </c>
      <c r="Z579" s="18" t="s">
        <v>499</v>
      </c>
    </row>
    <row r="580" spans="1:26">
      <c r="A580" s="16">
        <v>578</v>
      </c>
      <c r="B580" s="16">
        <v>1240</v>
      </c>
      <c r="C580" s="16" t="s">
        <v>1292</v>
      </c>
      <c r="D580" s="16" t="s">
        <v>952</v>
      </c>
      <c r="E580" s="16" t="s">
        <v>1293</v>
      </c>
      <c r="F580" s="16" t="s">
        <v>954</v>
      </c>
      <c r="G580" s="17">
        <v>2.1833333333299999E-2</v>
      </c>
      <c r="H580" s="17">
        <v>-86.462666666700002</v>
      </c>
      <c r="I580" s="16" t="s">
        <v>107</v>
      </c>
      <c r="J580" s="16" t="s">
        <v>390</v>
      </c>
      <c r="L580" s="16" t="s">
        <v>818</v>
      </c>
      <c r="M580" s="16">
        <v>2921</v>
      </c>
      <c r="N580" s="16">
        <v>3.5100000000000001E-3</v>
      </c>
      <c r="S580" s="24">
        <f t="shared" si="101"/>
        <v>0</v>
      </c>
      <c r="T580" s="24">
        <f t="shared" si="102"/>
        <v>0</v>
      </c>
      <c r="U580" s="24">
        <f t="shared" si="103"/>
        <v>0</v>
      </c>
      <c r="X580" s="24">
        <f t="shared" si="104"/>
        <v>0</v>
      </c>
      <c r="Y580" s="16">
        <f t="shared" si="105"/>
        <v>0</v>
      </c>
      <c r="Z580" s="18" t="s">
        <v>599</v>
      </c>
    </row>
    <row r="581" spans="1:26">
      <c r="A581" s="16">
        <v>579</v>
      </c>
      <c r="B581" s="16">
        <v>1241</v>
      </c>
      <c r="C581" s="16" t="s">
        <v>1292</v>
      </c>
      <c r="D581" s="16" t="s">
        <v>952</v>
      </c>
      <c r="E581" s="16" t="s">
        <v>1293</v>
      </c>
      <c r="F581" s="16" t="s">
        <v>954</v>
      </c>
      <c r="G581" s="17">
        <v>5.8428333333299998</v>
      </c>
      <c r="H581" s="17">
        <v>-86.444666666700002</v>
      </c>
      <c r="I581" s="16" t="s">
        <v>107</v>
      </c>
      <c r="J581" s="16" t="s">
        <v>390</v>
      </c>
      <c r="K581" s="16" t="s">
        <v>468</v>
      </c>
      <c r="L581" s="16" t="s">
        <v>818</v>
      </c>
      <c r="M581" s="16">
        <v>2027</v>
      </c>
      <c r="N581" s="16">
        <v>2.0699999999999998E-3</v>
      </c>
      <c r="S581" s="24">
        <f t="shared" si="101"/>
        <v>0</v>
      </c>
      <c r="T581" s="24">
        <f t="shared" si="102"/>
        <v>0</v>
      </c>
      <c r="U581" s="24">
        <f t="shared" si="103"/>
        <v>0</v>
      </c>
      <c r="X581" s="24">
        <f t="shared" si="104"/>
        <v>0</v>
      </c>
      <c r="Y581" s="16">
        <f t="shared" si="105"/>
        <v>0</v>
      </c>
      <c r="Z581" s="18" t="s">
        <v>469</v>
      </c>
    </row>
    <row r="582" spans="1:26">
      <c r="A582" s="16">
        <v>580</v>
      </c>
      <c r="B582" s="16">
        <v>1256</v>
      </c>
      <c r="C582" s="16" t="s">
        <v>1468</v>
      </c>
      <c r="D582" s="16" t="s">
        <v>952</v>
      </c>
      <c r="E582" s="16" t="s">
        <v>1469</v>
      </c>
      <c r="F582" s="16" t="s">
        <v>954</v>
      </c>
      <c r="G582" s="17">
        <v>6.7365000000000004</v>
      </c>
      <c r="H582" s="17">
        <v>-91.934333333300003</v>
      </c>
      <c r="I582" s="16" t="s">
        <v>31</v>
      </c>
      <c r="J582" s="16" t="s">
        <v>204</v>
      </c>
      <c r="L582" s="16" t="s">
        <v>818</v>
      </c>
      <c r="M582" s="16">
        <v>3635</v>
      </c>
      <c r="N582" s="16">
        <v>1.17E-3</v>
      </c>
      <c r="S582" s="24">
        <f t="shared" si="101"/>
        <v>0</v>
      </c>
      <c r="T582" s="24">
        <f t="shared" si="102"/>
        <v>0</v>
      </c>
      <c r="U582" s="24">
        <f t="shared" si="103"/>
        <v>0</v>
      </c>
      <c r="X582" s="24">
        <f t="shared" si="104"/>
        <v>0</v>
      </c>
      <c r="Y582" s="16">
        <f t="shared" si="105"/>
        <v>0</v>
      </c>
      <c r="Z582" s="18" t="s">
        <v>693</v>
      </c>
    </row>
    <row r="583" spans="1:26">
      <c r="A583" s="16">
        <v>581</v>
      </c>
      <c r="B583" s="16">
        <v>1262</v>
      </c>
      <c r="C583" s="16" t="s">
        <v>1470</v>
      </c>
      <c r="D583" s="16" t="s">
        <v>952</v>
      </c>
      <c r="E583" s="16" t="s">
        <v>1471</v>
      </c>
      <c r="F583" s="16" t="s">
        <v>954</v>
      </c>
      <c r="G583" s="17">
        <v>-27.1858333333</v>
      </c>
      <c r="H583" s="17">
        <v>1.577</v>
      </c>
      <c r="I583" s="16" t="s">
        <v>68</v>
      </c>
      <c r="J583" s="16" t="s">
        <v>182</v>
      </c>
      <c r="K583" s="16" t="s">
        <v>530</v>
      </c>
      <c r="L583" s="16" t="s">
        <v>818</v>
      </c>
      <c r="M583" s="16">
        <v>4755</v>
      </c>
      <c r="N583" s="16">
        <v>7.5900000000000002E-4</v>
      </c>
      <c r="S583" s="24">
        <f t="shared" si="101"/>
        <v>0</v>
      </c>
      <c r="T583" s="24">
        <f t="shared" si="102"/>
        <v>0</v>
      </c>
      <c r="U583" s="24">
        <f t="shared" si="103"/>
        <v>0</v>
      </c>
      <c r="X583" s="24">
        <f t="shared" si="104"/>
        <v>0</v>
      </c>
      <c r="Y583" s="16">
        <f t="shared" si="105"/>
        <v>0</v>
      </c>
      <c r="Z583" s="18" t="s">
        <v>765</v>
      </c>
    </row>
    <row r="584" spans="1:26">
      <c r="A584" s="16">
        <v>582</v>
      </c>
      <c r="B584" s="16">
        <v>1264</v>
      </c>
      <c r="C584" s="16" t="s">
        <v>1470</v>
      </c>
      <c r="D584" s="16" t="s">
        <v>952</v>
      </c>
      <c r="E584" s="16" t="s">
        <v>1471</v>
      </c>
      <c r="F584" s="16" t="s">
        <v>954</v>
      </c>
      <c r="G584" s="17">
        <v>-28.532499999999899</v>
      </c>
      <c r="H584" s="17">
        <v>2.8454999999999999</v>
      </c>
      <c r="I584" s="16" t="s">
        <v>68</v>
      </c>
      <c r="J584" s="16" t="s">
        <v>182</v>
      </c>
      <c r="K584" s="16" t="s">
        <v>530</v>
      </c>
      <c r="L584" s="16" t="s">
        <v>818</v>
      </c>
      <c r="M584" s="16">
        <v>2505</v>
      </c>
      <c r="N584" s="16">
        <v>5.04E-4</v>
      </c>
      <c r="S584" s="24">
        <f t="shared" si="101"/>
        <v>0</v>
      </c>
      <c r="T584" s="24">
        <f t="shared" si="102"/>
        <v>0</v>
      </c>
      <c r="U584" s="24">
        <f t="shared" si="103"/>
        <v>0</v>
      </c>
      <c r="X584" s="24">
        <f t="shared" si="104"/>
        <v>0</v>
      </c>
      <c r="Y584" s="16">
        <f t="shared" si="105"/>
        <v>0</v>
      </c>
      <c r="Z584" s="18" t="s">
        <v>531</v>
      </c>
    </row>
    <row r="585" spans="1:26">
      <c r="A585" s="16">
        <v>583</v>
      </c>
      <c r="B585" s="16">
        <v>1265</v>
      </c>
      <c r="C585" s="16" t="s">
        <v>1470</v>
      </c>
      <c r="D585" s="16" t="s">
        <v>952</v>
      </c>
      <c r="E585" s="16" t="s">
        <v>1471</v>
      </c>
      <c r="F585" s="16" t="s">
        <v>954</v>
      </c>
      <c r="G585" s="17">
        <v>-28.835000000000001</v>
      </c>
      <c r="H585" s="17">
        <v>2.63916666667</v>
      </c>
      <c r="I585" s="16" t="s">
        <v>68</v>
      </c>
      <c r="J585" s="16" t="s">
        <v>182</v>
      </c>
      <c r="K585" s="16" t="s">
        <v>530</v>
      </c>
      <c r="L585" s="16" t="s">
        <v>818</v>
      </c>
      <c r="M585" s="16">
        <v>3060</v>
      </c>
      <c r="N585" s="16">
        <v>4.7199999999999998E-4</v>
      </c>
      <c r="S585" s="24">
        <f t="shared" si="101"/>
        <v>0</v>
      </c>
      <c r="T585" s="24">
        <f t="shared" si="102"/>
        <v>0</v>
      </c>
      <c r="U585" s="24">
        <f t="shared" si="103"/>
        <v>0</v>
      </c>
      <c r="X585" s="24">
        <f t="shared" si="104"/>
        <v>0</v>
      </c>
      <c r="Y585" s="16">
        <f t="shared" si="105"/>
        <v>0</v>
      </c>
      <c r="Z585" s="18" t="s">
        <v>611</v>
      </c>
    </row>
    <row r="586" spans="1:26">
      <c r="A586" s="16">
        <v>584</v>
      </c>
      <c r="B586" s="16">
        <v>1266</v>
      </c>
      <c r="C586" s="16" t="s">
        <v>1470</v>
      </c>
      <c r="D586" s="16" t="s">
        <v>952</v>
      </c>
      <c r="E586" s="16" t="s">
        <v>1471</v>
      </c>
      <c r="F586" s="16" t="s">
        <v>954</v>
      </c>
      <c r="G586" s="17">
        <v>-28.5425</v>
      </c>
      <c r="H586" s="17">
        <v>2.3435000000000001</v>
      </c>
      <c r="I586" s="16" t="s">
        <v>68</v>
      </c>
      <c r="J586" s="16" t="s">
        <v>182</v>
      </c>
      <c r="K586" s="16" t="s">
        <v>530</v>
      </c>
      <c r="L586" s="16" t="s">
        <v>818</v>
      </c>
      <c r="M586" s="16">
        <v>3798</v>
      </c>
      <c r="N586" s="16">
        <v>8.4699999999999999E-4</v>
      </c>
      <c r="S586" s="24">
        <f t="shared" si="101"/>
        <v>0</v>
      </c>
      <c r="T586" s="24">
        <f t="shared" si="102"/>
        <v>0</v>
      </c>
      <c r="U586" s="24">
        <f t="shared" si="103"/>
        <v>0</v>
      </c>
      <c r="X586" s="24">
        <f t="shared" si="104"/>
        <v>0</v>
      </c>
      <c r="Y586" s="16">
        <f t="shared" si="105"/>
        <v>0</v>
      </c>
      <c r="Z586" s="18" t="s">
        <v>708</v>
      </c>
    </row>
    <row r="587" spans="1:26">
      <c r="A587" s="16">
        <v>585</v>
      </c>
      <c r="B587" s="16">
        <v>1267</v>
      </c>
      <c r="C587" s="16" t="s">
        <v>1470</v>
      </c>
      <c r="D587" s="16" t="s">
        <v>952</v>
      </c>
      <c r="E587" s="16" t="s">
        <v>1471</v>
      </c>
      <c r="F587" s="16" t="s">
        <v>954</v>
      </c>
      <c r="G587" s="17">
        <v>-28.0981666666999</v>
      </c>
      <c r="H587" s="17">
        <v>1.7110000000000001</v>
      </c>
      <c r="I587" s="16" t="s">
        <v>68</v>
      </c>
      <c r="J587" s="16" t="s">
        <v>182</v>
      </c>
      <c r="K587" s="16" t="s">
        <v>530</v>
      </c>
      <c r="L587" s="16" t="s">
        <v>818</v>
      </c>
      <c r="M587" s="16">
        <v>4355</v>
      </c>
      <c r="N587" s="16">
        <v>8.7299999999999997E-4</v>
      </c>
      <c r="S587" s="24">
        <f t="shared" si="101"/>
        <v>0</v>
      </c>
      <c r="T587" s="24">
        <f t="shared" si="102"/>
        <v>0</v>
      </c>
      <c r="U587" s="24">
        <f t="shared" si="103"/>
        <v>0</v>
      </c>
      <c r="X587" s="24">
        <f t="shared" si="104"/>
        <v>0</v>
      </c>
      <c r="Y587" s="16">
        <f t="shared" si="105"/>
        <v>0</v>
      </c>
      <c r="Z587" s="18" t="s">
        <v>741</v>
      </c>
    </row>
    <row r="588" spans="1:26">
      <c r="A588" s="16">
        <v>586</v>
      </c>
      <c r="B588" s="16">
        <v>1308</v>
      </c>
      <c r="C588" s="16" t="s">
        <v>1472</v>
      </c>
      <c r="D588" s="16" t="s">
        <v>952</v>
      </c>
      <c r="E588" s="16" t="s">
        <v>1374</v>
      </c>
      <c r="F588" s="16" t="s">
        <v>954</v>
      </c>
      <c r="G588" s="17">
        <v>49.877766666699898</v>
      </c>
      <c r="H588" s="17">
        <v>-24.238116666700002</v>
      </c>
      <c r="I588" s="16" t="s">
        <v>27</v>
      </c>
      <c r="J588" s="16" t="s">
        <v>45</v>
      </c>
      <c r="L588" s="16" t="s">
        <v>818</v>
      </c>
      <c r="M588" s="16">
        <v>3871</v>
      </c>
      <c r="N588" s="16">
        <v>7.6E-3</v>
      </c>
      <c r="S588" s="24">
        <f t="shared" si="101"/>
        <v>0</v>
      </c>
      <c r="T588" s="24">
        <f t="shared" si="102"/>
        <v>0</v>
      </c>
      <c r="U588" s="24">
        <f t="shared" si="103"/>
        <v>0</v>
      </c>
      <c r="X588" s="24">
        <f t="shared" si="104"/>
        <v>0</v>
      </c>
      <c r="Y588" s="16">
        <f t="shared" si="105"/>
        <v>0</v>
      </c>
      <c r="Z588" s="18" t="s">
        <v>720</v>
      </c>
    </row>
    <row r="589" spans="1:26">
      <c r="A589" s="16">
        <v>587</v>
      </c>
      <c r="B589" s="16">
        <v>1312</v>
      </c>
      <c r="C589" s="16" t="s">
        <v>1473</v>
      </c>
      <c r="D589" s="16" t="s">
        <v>952</v>
      </c>
      <c r="E589" s="16" t="s">
        <v>1474</v>
      </c>
      <c r="F589" s="16" t="s">
        <v>954</v>
      </c>
      <c r="G589" s="17">
        <v>42.836733333300003</v>
      </c>
      <c r="H589" s="17">
        <v>-23.087516666700001</v>
      </c>
      <c r="I589" s="16" t="s">
        <v>27</v>
      </c>
      <c r="K589" s="16" t="s">
        <v>676</v>
      </c>
      <c r="L589" s="16" t="s">
        <v>818</v>
      </c>
      <c r="M589" s="16">
        <v>3522</v>
      </c>
      <c r="N589" s="16">
        <v>1.75E-3</v>
      </c>
      <c r="S589" s="24">
        <f t="shared" si="101"/>
        <v>0</v>
      </c>
      <c r="T589" s="24">
        <f t="shared" si="102"/>
        <v>0</v>
      </c>
      <c r="U589" s="24">
        <f t="shared" si="103"/>
        <v>0</v>
      </c>
      <c r="X589" s="24">
        <f t="shared" si="104"/>
        <v>0</v>
      </c>
      <c r="Y589" s="16">
        <f t="shared" si="105"/>
        <v>0</v>
      </c>
      <c r="Z589" s="18" t="s">
        <v>677</v>
      </c>
    </row>
    <row r="590" spans="1:26">
      <c r="A590" s="16">
        <v>588</v>
      </c>
      <c r="B590" s="16">
        <v>1313</v>
      </c>
      <c r="C590" s="16" t="s">
        <v>1473</v>
      </c>
      <c r="D590" s="16" t="s">
        <v>952</v>
      </c>
      <c r="E590" s="16" t="s">
        <v>1474</v>
      </c>
      <c r="F590" s="16" t="s">
        <v>954</v>
      </c>
      <c r="G590" s="17">
        <v>41.001133333299897</v>
      </c>
      <c r="H590" s="17">
        <v>-32.957316666700002</v>
      </c>
      <c r="I590" s="16" t="s">
        <v>27</v>
      </c>
      <c r="K590" s="16" t="s">
        <v>656</v>
      </c>
      <c r="L590" s="16" t="s">
        <v>818</v>
      </c>
      <c r="M590" s="16">
        <v>3412</v>
      </c>
      <c r="N590" s="16">
        <v>4.4999999999999997E-3</v>
      </c>
      <c r="S590" s="24">
        <f t="shared" si="101"/>
        <v>0</v>
      </c>
      <c r="T590" s="24">
        <f t="shared" si="102"/>
        <v>0</v>
      </c>
      <c r="U590" s="24">
        <f t="shared" si="103"/>
        <v>0</v>
      </c>
      <c r="X590" s="24">
        <f t="shared" si="104"/>
        <v>0</v>
      </c>
      <c r="Y590" s="16">
        <f t="shared" si="105"/>
        <v>0</v>
      </c>
      <c r="Z590" s="18" t="s">
        <v>657</v>
      </c>
    </row>
    <row r="591" spans="1:26">
      <c r="A591" s="16">
        <v>589</v>
      </c>
      <c r="B591" s="16">
        <v>1318</v>
      </c>
      <c r="C591" s="16" t="s">
        <v>1475</v>
      </c>
      <c r="D591" s="16" t="s">
        <v>952</v>
      </c>
      <c r="E591" s="16" t="s">
        <v>1419</v>
      </c>
      <c r="F591" s="16" t="s">
        <v>954</v>
      </c>
      <c r="G591" s="17">
        <v>51.435883333299898</v>
      </c>
      <c r="H591" s="17">
        <v>-11.550433333300001</v>
      </c>
      <c r="I591" s="16" t="s">
        <v>27</v>
      </c>
      <c r="J591" s="16" t="s">
        <v>45</v>
      </c>
      <c r="K591" s="16" t="s">
        <v>175</v>
      </c>
      <c r="L591" s="16" t="s">
        <v>818</v>
      </c>
      <c r="M591" s="16">
        <v>409</v>
      </c>
      <c r="N591" s="16">
        <v>2.4528301886792454E-3</v>
      </c>
      <c r="S591" s="24">
        <f t="shared" si="101"/>
        <v>0</v>
      </c>
      <c r="T591" s="24">
        <f t="shared" si="102"/>
        <v>0</v>
      </c>
      <c r="U591" s="24">
        <f t="shared" si="103"/>
        <v>0</v>
      </c>
      <c r="X591" s="24">
        <f t="shared" si="104"/>
        <v>0</v>
      </c>
      <c r="Y591" s="16">
        <f t="shared" si="105"/>
        <v>0</v>
      </c>
      <c r="Z591" s="18" t="s">
        <v>176</v>
      </c>
    </row>
    <row r="592" spans="1:26">
      <c r="A592" s="16">
        <v>590</v>
      </c>
      <c r="B592" s="16">
        <v>865</v>
      </c>
      <c r="C592" s="16" t="s">
        <v>1476</v>
      </c>
      <c r="D592" s="16" t="s">
        <v>952</v>
      </c>
      <c r="E592" s="16" t="s">
        <v>1477</v>
      </c>
      <c r="F592" s="16" t="s">
        <v>954</v>
      </c>
      <c r="G592" s="17">
        <v>18.440166666700001</v>
      </c>
      <c r="H592" s="17">
        <v>-179.55565000000001</v>
      </c>
      <c r="I592" s="16" t="s">
        <v>31</v>
      </c>
      <c r="J592" s="16" t="s">
        <v>388</v>
      </c>
      <c r="K592" s="16" t="s">
        <v>415</v>
      </c>
      <c r="L592" s="16" t="s">
        <v>818</v>
      </c>
      <c r="M592" s="16">
        <v>1518</v>
      </c>
      <c r="N592" s="16">
        <v>2.1666666666666666E-4</v>
      </c>
      <c r="S592" s="24">
        <f t="shared" si="101"/>
        <v>0</v>
      </c>
      <c r="T592" s="24">
        <f t="shared" si="102"/>
        <v>0</v>
      </c>
      <c r="U592" s="24">
        <f t="shared" si="103"/>
        <v>0</v>
      </c>
      <c r="X592" s="24">
        <f t="shared" si="104"/>
        <v>0</v>
      </c>
      <c r="Y592" s="16">
        <f t="shared" si="105"/>
        <v>0</v>
      </c>
      <c r="Z592" s="18" t="s">
        <v>416</v>
      </c>
    </row>
    <row r="593" spans="1:26">
      <c r="A593" s="16">
        <v>591</v>
      </c>
      <c r="B593" s="16">
        <v>866</v>
      </c>
      <c r="C593" s="16" t="s">
        <v>1476</v>
      </c>
      <c r="D593" s="16" t="s">
        <v>952</v>
      </c>
      <c r="E593" s="16" t="s">
        <v>1477</v>
      </c>
      <c r="F593" s="16" t="s">
        <v>954</v>
      </c>
      <c r="G593" s="17">
        <v>21.332550000000001</v>
      </c>
      <c r="H593" s="17">
        <v>174.314066666999</v>
      </c>
      <c r="I593" s="16" t="s">
        <v>31</v>
      </c>
      <c r="J593" s="16" t="s">
        <v>388</v>
      </c>
      <c r="L593" s="16" t="s">
        <v>818</v>
      </c>
      <c r="M593" s="16">
        <v>1362</v>
      </c>
      <c r="N593" s="16">
        <v>1.2519319938176197E-3</v>
      </c>
      <c r="S593" s="24">
        <f t="shared" si="101"/>
        <v>0</v>
      </c>
      <c r="T593" s="24">
        <f t="shared" si="102"/>
        <v>0</v>
      </c>
      <c r="U593" s="24">
        <f t="shared" si="103"/>
        <v>0</v>
      </c>
      <c r="X593" s="24">
        <f t="shared" si="104"/>
        <v>0</v>
      </c>
      <c r="Y593" s="16">
        <f t="shared" si="105"/>
        <v>0</v>
      </c>
      <c r="Z593" s="18" t="s">
        <v>389</v>
      </c>
    </row>
    <row r="594" spans="1:26">
      <c r="A594" s="16">
        <v>592</v>
      </c>
      <c r="B594" s="16">
        <v>869</v>
      </c>
      <c r="C594" s="16" t="s">
        <v>1476</v>
      </c>
      <c r="D594" s="16" t="s">
        <v>952</v>
      </c>
      <c r="E594" s="16" t="s">
        <v>1477</v>
      </c>
      <c r="F594" s="16" t="s">
        <v>954</v>
      </c>
      <c r="G594" s="17">
        <v>11.001516666700001</v>
      </c>
      <c r="H594" s="17">
        <v>164.749483333</v>
      </c>
      <c r="I594" s="16" t="s">
        <v>31</v>
      </c>
      <c r="J594" s="16" t="s">
        <v>388</v>
      </c>
      <c r="L594" s="16" t="s">
        <v>818</v>
      </c>
      <c r="M594" s="16">
        <v>4827</v>
      </c>
      <c r="N594" s="16">
        <v>8.4210526315789478E-4</v>
      </c>
      <c r="S594" s="24">
        <f t="shared" si="101"/>
        <v>0</v>
      </c>
      <c r="T594" s="24">
        <f t="shared" si="102"/>
        <v>0</v>
      </c>
      <c r="U594" s="24">
        <f t="shared" si="103"/>
        <v>0</v>
      </c>
      <c r="X594" s="24">
        <f t="shared" si="104"/>
        <v>0</v>
      </c>
      <c r="Y594" s="16">
        <f t="shared" si="105"/>
        <v>0</v>
      </c>
      <c r="Z594" s="18" t="s">
        <v>771</v>
      </c>
    </row>
    <row r="595" spans="1:26">
      <c r="A595" s="16">
        <v>593</v>
      </c>
      <c r="B595" s="16">
        <v>871</v>
      </c>
      <c r="C595" s="16" t="s">
        <v>1478</v>
      </c>
      <c r="D595" s="16" t="s">
        <v>952</v>
      </c>
      <c r="E595" s="16" t="s">
        <v>1477</v>
      </c>
      <c r="F595" s="16" t="s">
        <v>954</v>
      </c>
      <c r="G595" s="17">
        <v>5.5571999999999999</v>
      </c>
      <c r="H595" s="17">
        <v>172.3443</v>
      </c>
      <c r="I595" s="16" t="s">
        <v>31</v>
      </c>
      <c r="J595" s="16" t="s">
        <v>333</v>
      </c>
      <c r="K595" s="16" t="s">
        <v>360</v>
      </c>
      <c r="L595" s="16" t="s">
        <v>818</v>
      </c>
      <c r="M595" s="16">
        <v>1255</v>
      </c>
      <c r="N595" s="16">
        <v>6.0869565217391299E-4</v>
      </c>
      <c r="S595" s="24">
        <f t="shared" si="101"/>
        <v>0</v>
      </c>
      <c r="T595" s="24">
        <f t="shared" si="102"/>
        <v>0</v>
      </c>
      <c r="U595" s="24">
        <f t="shared" si="103"/>
        <v>0</v>
      </c>
      <c r="X595" s="24">
        <f t="shared" si="104"/>
        <v>0</v>
      </c>
      <c r="Y595" s="16">
        <f t="shared" si="105"/>
        <v>0</v>
      </c>
      <c r="Z595" s="18" t="s">
        <v>361</v>
      </c>
    </row>
    <row r="596" spans="1:26">
      <c r="A596" s="16">
        <v>594</v>
      </c>
      <c r="B596" s="16">
        <v>872</v>
      </c>
      <c r="C596" s="16" t="s">
        <v>1478</v>
      </c>
      <c r="D596" s="16" t="s">
        <v>952</v>
      </c>
      <c r="E596" s="16" t="s">
        <v>1477</v>
      </c>
      <c r="F596" s="16" t="s">
        <v>954</v>
      </c>
      <c r="G596" s="17">
        <v>10.0975</v>
      </c>
      <c r="H596" s="17">
        <v>162.86600000000001</v>
      </c>
      <c r="I596" s="16" t="s">
        <v>31</v>
      </c>
      <c r="J596" s="16" t="s">
        <v>333</v>
      </c>
      <c r="K596" s="16" t="s">
        <v>334</v>
      </c>
      <c r="L596" s="16" t="s">
        <v>818</v>
      </c>
      <c r="M596" s="16">
        <v>1084</v>
      </c>
      <c r="N596" s="16">
        <v>4.9122807017543861E-4</v>
      </c>
      <c r="S596" s="24">
        <f t="shared" si="101"/>
        <v>0</v>
      </c>
      <c r="T596" s="24">
        <f t="shared" si="102"/>
        <v>0</v>
      </c>
      <c r="U596" s="24">
        <f t="shared" si="103"/>
        <v>0</v>
      </c>
      <c r="X596" s="24">
        <f t="shared" si="104"/>
        <v>0</v>
      </c>
      <c r="Y596" s="16">
        <f t="shared" si="105"/>
        <v>0</v>
      </c>
      <c r="Z596" s="18" t="s">
        <v>335</v>
      </c>
    </row>
    <row r="597" spans="1:26">
      <c r="A597" s="16">
        <v>595</v>
      </c>
      <c r="B597" s="16">
        <v>873</v>
      </c>
      <c r="C597" s="16" t="s">
        <v>1478</v>
      </c>
      <c r="D597" s="16" t="s">
        <v>952</v>
      </c>
      <c r="E597" s="16" t="s">
        <v>1477</v>
      </c>
      <c r="F597" s="16" t="s">
        <v>954</v>
      </c>
      <c r="G597" s="17">
        <v>11.8973</v>
      </c>
      <c r="H597" s="17">
        <v>164.9205</v>
      </c>
      <c r="I597" s="16" t="s">
        <v>31</v>
      </c>
      <c r="J597" s="16" t="s">
        <v>333</v>
      </c>
      <c r="K597" s="16" t="s">
        <v>383</v>
      </c>
      <c r="L597" s="16" t="s">
        <v>818</v>
      </c>
      <c r="M597" s="16">
        <v>1334</v>
      </c>
      <c r="N597" s="16">
        <v>3.3333333333333332E-4</v>
      </c>
      <c r="S597" s="24">
        <f t="shared" si="101"/>
        <v>0</v>
      </c>
      <c r="T597" s="24">
        <f t="shared" si="102"/>
        <v>0</v>
      </c>
      <c r="U597" s="24">
        <f t="shared" si="103"/>
        <v>0</v>
      </c>
      <c r="X597" s="24">
        <f t="shared" si="104"/>
        <v>0</v>
      </c>
      <c r="Y597" s="16">
        <f t="shared" si="105"/>
        <v>0</v>
      </c>
      <c r="Z597" s="18" t="s">
        <v>384</v>
      </c>
    </row>
    <row r="598" spans="1:26">
      <c r="A598" s="16">
        <v>596</v>
      </c>
      <c r="B598" s="16">
        <v>881</v>
      </c>
      <c r="C598" s="16" t="s">
        <v>1479</v>
      </c>
      <c r="D598" s="16" t="s">
        <v>952</v>
      </c>
      <c r="E598" s="16" t="s">
        <v>1480</v>
      </c>
      <c r="F598" s="16" t="s">
        <v>954</v>
      </c>
      <c r="G598" s="17">
        <v>47.102216666700002</v>
      </c>
      <c r="H598" s="17">
        <v>161.4915</v>
      </c>
      <c r="I598" s="16" t="s">
        <v>31</v>
      </c>
      <c r="J598" s="16" t="s">
        <v>388</v>
      </c>
      <c r="L598" s="16" t="s">
        <v>818</v>
      </c>
      <c r="M598" s="16">
        <v>5531</v>
      </c>
      <c r="N598" s="16">
        <v>5.0000000000000001E-3</v>
      </c>
      <c r="S598" s="24">
        <f t="shared" si="101"/>
        <v>0</v>
      </c>
      <c r="T598" s="24">
        <f t="shared" si="102"/>
        <v>0</v>
      </c>
      <c r="U598" s="24">
        <f t="shared" si="103"/>
        <v>0</v>
      </c>
      <c r="X598" s="24">
        <f t="shared" si="104"/>
        <v>0</v>
      </c>
      <c r="Y598" s="16">
        <f t="shared" si="105"/>
        <v>0</v>
      </c>
      <c r="Z598" s="18" t="s">
        <v>791</v>
      </c>
    </row>
    <row r="599" spans="1:26">
      <c r="A599" s="16">
        <v>597</v>
      </c>
      <c r="B599" s="16">
        <v>882</v>
      </c>
      <c r="C599" s="16" t="s">
        <v>1479</v>
      </c>
      <c r="D599" s="16" t="s">
        <v>952</v>
      </c>
      <c r="E599" s="16" t="s">
        <v>1480</v>
      </c>
      <c r="F599" s="16" t="s">
        <v>954</v>
      </c>
      <c r="G599" s="17">
        <v>50.363283333299897</v>
      </c>
      <c r="H599" s="17">
        <v>167.59998333300001</v>
      </c>
      <c r="I599" s="16" t="s">
        <v>31</v>
      </c>
      <c r="J599" s="16" t="s">
        <v>388</v>
      </c>
      <c r="K599" s="16" t="s">
        <v>632</v>
      </c>
      <c r="L599" s="16" t="s">
        <v>818</v>
      </c>
      <c r="M599" s="16">
        <v>3244</v>
      </c>
      <c r="N599" s="16">
        <v>7.5000000000000006E-3</v>
      </c>
      <c r="S599" s="24">
        <f t="shared" si="101"/>
        <v>0</v>
      </c>
      <c r="T599" s="24">
        <f t="shared" si="102"/>
        <v>0</v>
      </c>
      <c r="U599" s="24">
        <f t="shared" si="103"/>
        <v>0</v>
      </c>
      <c r="X599" s="24">
        <f t="shared" si="104"/>
        <v>0</v>
      </c>
      <c r="Y599" s="16">
        <f t="shared" si="105"/>
        <v>0</v>
      </c>
      <c r="Z599" s="18" t="s">
        <v>633</v>
      </c>
    </row>
    <row r="600" spans="1:26">
      <c r="A600" s="16">
        <v>598</v>
      </c>
      <c r="B600" s="16">
        <v>883</v>
      </c>
      <c r="C600" s="16" t="s">
        <v>1479</v>
      </c>
      <c r="D600" s="16" t="s">
        <v>952</v>
      </c>
      <c r="E600" s="16" t="s">
        <v>1480</v>
      </c>
      <c r="F600" s="16" t="s">
        <v>954</v>
      </c>
      <c r="G600" s="17">
        <v>51.198300000000003</v>
      </c>
      <c r="H600" s="17">
        <v>167.7688</v>
      </c>
      <c r="I600" s="16" t="s">
        <v>31</v>
      </c>
      <c r="J600" s="16" t="s">
        <v>388</v>
      </c>
      <c r="L600" s="16" t="s">
        <v>818</v>
      </c>
      <c r="M600" s="16">
        <v>2396</v>
      </c>
      <c r="N600" s="16">
        <v>1.6000000000000001E-3</v>
      </c>
      <c r="S600" s="24">
        <f t="shared" si="101"/>
        <v>0</v>
      </c>
      <c r="T600" s="24">
        <f t="shared" si="102"/>
        <v>0</v>
      </c>
      <c r="U600" s="24">
        <f t="shared" si="103"/>
        <v>0</v>
      </c>
      <c r="X600" s="24">
        <f t="shared" si="104"/>
        <v>0</v>
      </c>
      <c r="Y600" s="16">
        <f t="shared" si="105"/>
        <v>0</v>
      </c>
      <c r="Z600" s="18" t="s">
        <v>522</v>
      </c>
    </row>
    <row r="601" spans="1:26">
      <c r="A601" s="16">
        <v>599</v>
      </c>
      <c r="B601" s="16">
        <v>884</v>
      </c>
      <c r="C601" s="16" t="s">
        <v>1479</v>
      </c>
      <c r="D601" s="16" t="s">
        <v>952</v>
      </c>
      <c r="E601" s="16" t="s">
        <v>1480</v>
      </c>
      <c r="F601" s="16" t="s">
        <v>954</v>
      </c>
      <c r="G601" s="17">
        <v>51.450433333299898</v>
      </c>
      <c r="H601" s="17">
        <v>168.337133333</v>
      </c>
      <c r="I601" s="16" t="s">
        <v>31</v>
      </c>
      <c r="J601" s="16" t="s">
        <v>388</v>
      </c>
      <c r="L601" s="16" t="s">
        <v>818</v>
      </c>
      <c r="M601" s="16">
        <v>3825</v>
      </c>
      <c r="N601" s="16">
        <v>4.5999999999999999E-3</v>
      </c>
      <c r="S601" s="24">
        <f t="shared" si="101"/>
        <v>0</v>
      </c>
      <c r="T601" s="24">
        <f t="shared" si="102"/>
        <v>0</v>
      </c>
      <c r="U601" s="24">
        <f t="shared" si="103"/>
        <v>0</v>
      </c>
      <c r="X601" s="24">
        <f t="shared" si="104"/>
        <v>0</v>
      </c>
      <c r="Y601" s="16">
        <f t="shared" si="105"/>
        <v>0</v>
      </c>
      <c r="Z601" s="18" t="s">
        <v>711</v>
      </c>
    </row>
    <row r="602" spans="1:26">
      <c r="A602" s="16">
        <v>600</v>
      </c>
      <c r="B602" s="16">
        <v>886</v>
      </c>
      <c r="C602" s="16" t="s">
        <v>1479</v>
      </c>
      <c r="D602" s="16" t="s">
        <v>952</v>
      </c>
      <c r="E602" s="16" t="s">
        <v>1480</v>
      </c>
      <c r="F602" s="16" t="s">
        <v>954</v>
      </c>
      <c r="G602" s="17">
        <v>44.689733333299898</v>
      </c>
      <c r="H602" s="17">
        <v>-168.24026666699899</v>
      </c>
      <c r="I602" s="16" t="s">
        <v>31</v>
      </c>
      <c r="J602" s="16" t="s">
        <v>264</v>
      </c>
      <c r="L602" s="16" t="s">
        <v>818</v>
      </c>
      <c r="M602" s="16">
        <v>5714</v>
      </c>
      <c r="N602" s="16">
        <v>4.6296296296296298E-4</v>
      </c>
      <c r="S602" s="24">
        <f t="shared" si="101"/>
        <v>0</v>
      </c>
      <c r="T602" s="24">
        <f t="shared" si="102"/>
        <v>0</v>
      </c>
      <c r="U602" s="24">
        <f t="shared" si="103"/>
        <v>0</v>
      </c>
      <c r="X602" s="24">
        <f t="shared" si="104"/>
        <v>0</v>
      </c>
      <c r="Y602" s="16">
        <f t="shared" si="105"/>
        <v>0</v>
      </c>
      <c r="Z602" s="18" t="s">
        <v>795</v>
      </c>
    </row>
    <row r="603" spans="1:26">
      <c r="A603" s="16">
        <v>601</v>
      </c>
      <c r="B603" s="16">
        <v>887</v>
      </c>
      <c r="C603" s="16" t="s">
        <v>1479</v>
      </c>
      <c r="D603" s="16" t="s">
        <v>952</v>
      </c>
      <c r="E603" s="16" t="s">
        <v>1480</v>
      </c>
      <c r="F603" s="16" t="s">
        <v>954</v>
      </c>
      <c r="G603" s="17">
        <v>54.3653499999999</v>
      </c>
      <c r="H603" s="17">
        <v>-148.446083332999</v>
      </c>
      <c r="I603" s="16" t="s">
        <v>31</v>
      </c>
      <c r="J603" s="16" t="s">
        <v>264</v>
      </c>
      <c r="K603" s="16" t="s">
        <v>691</v>
      </c>
      <c r="L603" s="16" t="s">
        <v>818</v>
      </c>
      <c r="M603" s="16">
        <v>3631</v>
      </c>
      <c r="N603" s="16">
        <v>1.5277777777777779E-3</v>
      </c>
      <c r="S603" s="24">
        <f t="shared" si="101"/>
        <v>0</v>
      </c>
      <c r="T603" s="24">
        <f t="shared" si="102"/>
        <v>0</v>
      </c>
      <c r="U603" s="24">
        <f t="shared" si="103"/>
        <v>0</v>
      </c>
      <c r="X603" s="24">
        <f t="shared" si="104"/>
        <v>0</v>
      </c>
      <c r="Y603" s="16">
        <f t="shared" si="105"/>
        <v>0</v>
      </c>
      <c r="Z603" s="18" t="s">
        <v>692</v>
      </c>
    </row>
    <row r="604" spans="1:26">
      <c r="A604" s="16">
        <v>602</v>
      </c>
      <c r="B604" s="16">
        <v>897</v>
      </c>
      <c r="C604" s="16" t="s">
        <v>1375</v>
      </c>
      <c r="D604" s="16" t="s">
        <v>952</v>
      </c>
      <c r="E604" s="16" t="s">
        <v>1376</v>
      </c>
      <c r="F604" s="16" t="s">
        <v>954</v>
      </c>
      <c r="G604" s="17">
        <v>40.772199999999899</v>
      </c>
      <c r="H604" s="17">
        <v>-12.2026</v>
      </c>
      <c r="I604" s="16" t="s">
        <v>27</v>
      </c>
      <c r="J604" s="16" t="s">
        <v>585</v>
      </c>
      <c r="L604" s="16" t="s">
        <v>818</v>
      </c>
      <c r="M604" s="16">
        <v>5291</v>
      </c>
      <c r="N604" s="16">
        <v>1.4318181818181819E-3</v>
      </c>
      <c r="S604" s="24">
        <f t="shared" si="101"/>
        <v>0</v>
      </c>
      <c r="T604" s="24">
        <f t="shared" si="102"/>
        <v>0</v>
      </c>
      <c r="U604" s="24">
        <f t="shared" si="103"/>
        <v>0</v>
      </c>
      <c r="X604" s="24">
        <f t="shared" si="104"/>
        <v>0</v>
      </c>
      <c r="Y604" s="16">
        <f t="shared" si="105"/>
        <v>0</v>
      </c>
      <c r="Z604" s="18" t="s">
        <v>785</v>
      </c>
    </row>
    <row r="605" spans="1:26">
      <c r="A605" s="16">
        <v>603</v>
      </c>
      <c r="B605" s="16">
        <v>907</v>
      </c>
      <c r="C605" s="16" t="s">
        <v>1401</v>
      </c>
      <c r="D605" s="16" t="s">
        <v>952</v>
      </c>
      <c r="E605" s="16" t="s">
        <v>1402</v>
      </c>
      <c r="F605" s="16" t="s">
        <v>954</v>
      </c>
      <c r="G605" s="17">
        <v>69.2498166666999</v>
      </c>
      <c r="H605" s="17">
        <v>-12.6982333332999</v>
      </c>
      <c r="I605" s="16" t="s">
        <v>207</v>
      </c>
      <c r="J605" s="16" t="s">
        <v>366</v>
      </c>
      <c r="L605" s="16" t="s">
        <v>818</v>
      </c>
      <c r="M605" s="16">
        <v>1801</v>
      </c>
      <c r="N605" s="16">
        <v>1.153846153846154E-3</v>
      </c>
      <c r="S605" s="24">
        <f t="shared" si="101"/>
        <v>0</v>
      </c>
      <c r="T605" s="24">
        <f t="shared" si="102"/>
        <v>0</v>
      </c>
      <c r="U605" s="24">
        <f t="shared" si="103"/>
        <v>0</v>
      </c>
      <c r="X605" s="24">
        <f t="shared" si="104"/>
        <v>0</v>
      </c>
      <c r="Y605" s="16">
        <f t="shared" si="105"/>
        <v>0</v>
      </c>
      <c r="Z605" s="18" t="s">
        <v>442</v>
      </c>
    </row>
    <row r="606" spans="1:26">
      <c r="A606" s="16">
        <v>604</v>
      </c>
      <c r="B606" s="16">
        <v>915</v>
      </c>
      <c r="C606" s="16" t="s">
        <v>1388</v>
      </c>
      <c r="D606" s="16" t="s">
        <v>952</v>
      </c>
      <c r="E606" s="16" t="s">
        <v>208</v>
      </c>
      <c r="F606" s="16" t="s">
        <v>954</v>
      </c>
      <c r="G606" s="17">
        <v>63.471416666700001</v>
      </c>
      <c r="H606" s="17">
        <v>-39.781816666700003</v>
      </c>
      <c r="I606" s="16" t="s">
        <v>207</v>
      </c>
      <c r="K606" s="16" t="s">
        <v>208</v>
      </c>
      <c r="L606" s="16" t="s">
        <v>818</v>
      </c>
      <c r="M606" s="16">
        <v>533</v>
      </c>
      <c r="N606" s="16">
        <v>4.3750000000000001E-4</v>
      </c>
      <c r="S606" s="24">
        <f t="shared" si="101"/>
        <v>0</v>
      </c>
      <c r="T606" s="24">
        <f t="shared" si="102"/>
        <v>0</v>
      </c>
      <c r="U606" s="24">
        <f t="shared" si="103"/>
        <v>0</v>
      </c>
      <c r="X606" s="24">
        <f t="shared" si="104"/>
        <v>0</v>
      </c>
      <c r="Y606" s="16">
        <f t="shared" si="105"/>
        <v>0</v>
      </c>
      <c r="Z606" s="18" t="s">
        <v>209</v>
      </c>
    </row>
    <row r="607" spans="1:26">
      <c r="A607" s="16">
        <v>605</v>
      </c>
      <c r="B607" s="16">
        <v>927</v>
      </c>
      <c r="C607" s="16" t="s">
        <v>1429</v>
      </c>
      <c r="D607" s="16" t="s">
        <v>952</v>
      </c>
      <c r="E607" s="16" t="s">
        <v>648</v>
      </c>
      <c r="F607" s="16" t="s">
        <v>954</v>
      </c>
      <c r="G607" s="17">
        <v>5.4626666666699997</v>
      </c>
      <c r="H607" s="17">
        <v>-44.480583333299897</v>
      </c>
      <c r="I607" s="16" t="s">
        <v>27</v>
      </c>
      <c r="J607" s="16" t="s">
        <v>513</v>
      </c>
      <c r="K607" s="16" t="s">
        <v>648</v>
      </c>
      <c r="L607" s="16" t="s">
        <v>818</v>
      </c>
      <c r="M607" s="16">
        <v>3314</v>
      </c>
      <c r="N607" s="16">
        <v>1.8749999999999999E-3</v>
      </c>
      <c r="S607" s="24">
        <f t="shared" si="101"/>
        <v>0</v>
      </c>
      <c r="T607" s="24">
        <f t="shared" si="102"/>
        <v>0</v>
      </c>
      <c r="U607" s="24">
        <f t="shared" si="103"/>
        <v>0</v>
      </c>
      <c r="X607" s="24">
        <f t="shared" si="104"/>
        <v>0</v>
      </c>
      <c r="Y607" s="16">
        <f t="shared" si="105"/>
        <v>0</v>
      </c>
      <c r="Z607" s="18" t="s">
        <v>649</v>
      </c>
    </row>
    <row r="608" spans="1:26">
      <c r="A608" s="16">
        <v>606</v>
      </c>
      <c r="B608" s="16">
        <v>954</v>
      </c>
      <c r="C608" s="16" t="s">
        <v>1378</v>
      </c>
      <c r="D608" s="16" t="s">
        <v>952</v>
      </c>
      <c r="E608" s="16" t="s">
        <v>1379</v>
      </c>
      <c r="F608" s="16" t="s">
        <v>954</v>
      </c>
      <c r="G608" s="17">
        <v>28.436616666700001</v>
      </c>
      <c r="H608" s="17">
        <v>-15.5321333332999</v>
      </c>
      <c r="I608" s="16" t="s">
        <v>27</v>
      </c>
      <c r="J608" s="16" t="s">
        <v>585</v>
      </c>
      <c r="K608" s="16" t="s">
        <v>586</v>
      </c>
      <c r="L608" s="16" t="s">
        <v>818</v>
      </c>
      <c r="M608" s="16">
        <v>3485</v>
      </c>
      <c r="N608" s="16">
        <v>5.5000000000000005E-3</v>
      </c>
      <c r="S608" s="24">
        <f t="shared" si="101"/>
        <v>0</v>
      </c>
      <c r="T608" s="24">
        <f t="shared" si="102"/>
        <v>0</v>
      </c>
      <c r="U608" s="24">
        <f t="shared" si="103"/>
        <v>0</v>
      </c>
      <c r="X608" s="24">
        <f t="shared" si="104"/>
        <v>0</v>
      </c>
      <c r="Y608" s="16">
        <f t="shared" si="105"/>
        <v>0</v>
      </c>
      <c r="Z608" s="18" t="s">
        <v>672</v>
      </c>
    </row>
    <row r="609" spans="1:26">
      <c r="A609" s="16">
        <v>607</v>
      </c>
      <c r="B609" s="16">
        <v>964</v>
      </c>
      <c r="C609" s="16" t="s">
        <v>1341</v>
      </c>
      <c r="D609" s="16" t="s">
        <v>952</v>
      </c>
      <c r="E609" s="16" t="s">
        <v>1342</v>
      </c>
      <c r="F609" s="16" t="s">
        <v>954</v>
      </c>
      <c r="G609" s="17">
        <v>36.260383333299899</v>
      </c>
      <c r="H609" s="17">
        <v>17.7498333333</v>
      </c>
      <c r="I609" s="16" t="s">
        <v>27</v>
      </c>
      <c r="J609" s="16" t="s">
        <v>38</v>
      </c>
      <c r="K609" s="16" t="s">
        <v>697</v>
      </c>
      <c r="L609" s="16" t="s">
        <v>818</v>
      </c>
      <c r="M609" s="16">
        <v>3658</v>
      </c>
      <c r="N609" s="16">
        <v>2.4285714285714284E-3</v>
      </c>
      <c r="S609" s="24">
        <f t="shared" si="101"/>
        <v>0</v>
      </c>
      <c r="T609" s="24">
        <f t="shared" si="102"/>
        <v>0</v>
      </c>
      <c r="U609" s="24">
        <f t="shared" si="103"/>
        <v>0</v>
      </c>
      <c r="X609" s="24">
        <f t="shared" si="104"/>
        <v>0</v>
      </c>
      <c r="Y609" s="16">
        <f t="shared" si="105"/>
        <v>0</v>
      </c>
      <c r="Z609" s="18" t="s">
        <v>698</v>
      </c>
    </row>
    <row r="610" spans="1:26">
      <c r="A610" s="16">
        <v>608</v>
      </c>
      <c r="B610" s="16">
        <v>966</v>
      </c>
      <c r="C610" s="16" t="s">
        <v>1341</v>
      </c>
      <c r="D610" s="16" t="s">
        <v>952</v>
      </c>
      <c r="E610" s="16" t="s">
        <v>1342</v>
      </c>
      <c r="F610" s="16" t="s">
        <v>954</v>
      </c>
      <c r="G610" s="17">
        <v>33.79665</v>
      </c>
      <c r="H610" s="17">
        <v>32.7015833333</v>
      </c>
      <c r="I610" s="16" t="s">
        <v>27</v>
      </c>
      <c r="J610" s="16" t="s">
        <v>38</v>
      </c>
      <c r="K610" s="16" t="s">
        <v>285</v>
      </c>
      <c r="L610" s="16" t="s">
        <v>818</v>
      </c>
      <c r="M610" s="16">
        <v>927</v>
      </c>
      <c r="N610" s="16">
        <v>1.6099557522123893E-3</v>
      </c>
      <c r="S610" s="24">
        <f t="shared" si="101"/>
        <v>0</v>
      </c>
      <c r="T610" s="24">
        <f t="shared" si="102"/>
        <v>0</v>
      </c>
      <c r="U610" s="24">
        <f t="shared" si="103"/>
        <v>0</v>
      </c>
      <c r="X610" s="24">
        <f t="shared" si="104"/>
        <v>0</v>
      </c>
      <c r="Y610" s="16">
        <f t="shared" si="105"/>
        <v>0</v>
      </c>
      <c r="Z610" s="18" t="s">
        <v>286</v>
      </c>
    </row>
    <row r="611" spans="1:26">
      <c r="A611" s="16">
        <v>609</v>
      </c>
      <c r="B611" s="16">
        <v>974</v>
      </c>
      <c r="C611" s="16" t="s">
        <v>1280</v>
      </c>
      <c r="D611" s="16" t="s">
        <v>952</v>
      </c>
      <c r="E611" s="16" t="s">
        <v>1281</v>
      </c>
      <c r="F611" s="16" t="s">
        <v>954</v>
      </c>
      <c r="G611" s="17">
        <v>40.356033333299898</v>
      </c>
      <c r="H611" s="17">
        <v>12.141933333300001</v>
      </c>
      <c r="I611" s="16" t="s">
        <v>27</v>
      </c>
      <c r="J611" s="16" t="s">
        <v>38</v>
      </c>
      <c r="K611" s="16" t="s">
        <v>662</v>
      </c>
      <c r="L611" s="16" t="s">
        <v>818</v>
      </c>
      <c r="M611" s="16">
        <v>3454</v>
      </c>
      <c r="N611" s="16">
        <v>3.7414634146341465E-3</v>
      </c>
      <c r="S611" s="24">
        <f t="shared" si="101"/>
        <v>0</v>
      </c>
      <c r="T611" s="24">
        <f t="shared" si="102"/>
        <v>0</v>
      </c>
      <c r="U611" s="24">
        <f t="shared" si="103"/>
        <v>0</v>
      </c>
      <c r="X611" s="24">
        <f t="shared" si="104"/>
        <v>0</v>
      </c>
      <c r="Y611" s="16">
        <f t="shared" si="105"/>
        <v>0</v>
      </c>
      <c r="Z611" s="18" t="s">
        <v>663</v>
      </c>
    </row>
    <row r="612" spans="1:26">
      <c r="A612" s="16">
        <v>610</v>
      </c>
      <c r="B612" s="16">
        <v>982</v>
      </c>
      <c r="C612" s="16" t="s">
        <v>1334</v>
      </c>
      <c r="D612" s="16" t="s">
        <v>952</v>
      </c>
      <c r="E612" s="16" t="s">
        <v>1335</v>
      </c>
      <c r="F612" s="16" t="s">
        <v>954</v>
      </c>
      <c r="G612" s="17">
        <v>57.516533333300004</v>
      </c>
      <c r="H612" s="17">
        <v>-15.8666833332999</v>
      </c>
      <c r="I612" s="16" t="s">
        <v>27</v>
      </c>
      <c r="L612" s="16" t="s">
        <v>818</v>
      </c>
      <c r="M612" s="16">
        <v>1135</v>
      </c>
      <c r="N612" s="16">
        <v>3.1098901098901097E-3</v>
      </c>
      <c r="S612" s="24">
        <f t="shared" si="101"/>
        <v>0</v>
      </c>
      <c r="T612" s="24">
        <f t="shared" si="102"/>
        <v>0</v>
      </c>
      <c r="U612" s="24">
        <f t="shared" si="103"/>
        <v>0</v>
      </c>
      <c r="X612" s="24">
        <f t="shared" si="104"/>
        <v>0</v>
      </c>
      <c r="Y612" s="16">
        <f t="shared" si="105"/>
        <v>0</v>
      </c>
      <c r="Z612" s="18" t="s">
        <v>346</v>
      </c>
    </row>
    <row r="613" spans="1:26">
      <c r="A613" s="16">
        <v>611</v>
      </c>
      <c r="B613" s="16">
        <v>985</v>
      </c>
      <c r="C613" s="16" t="s">
        <v>1334</v>
      </c>
      <c r="D613" s="16" t="s">
        <v>952</v>
      </c>
      <c r="E613" s="16" t="s">
        <v>1335</v>
      </c>
      <c r="F613" s="16" t="s">
        <v>954</v>
      </c>
      <c r="G613" s="17">
        <v>66.941500000000005</v>
      </c>
      <c r="H613" s="17">
        <v>-6.4501999999999997</v>
      </c>
      <c r="I613" s="16" t="s">
        <v>27</v>
      </c>
      <c r="J613" s="16" t="s">
        <v>366</v>
      </c>
      <c r="L613" s="16" t="s">
        <v>818</v>
      </c>
      <c r="M613" s="16">
        <v>2788</v>
      </c>
      <c r="N613" s="16">
        <v>3.0000000000000001E-3</v>
      </c>
      <c r="S613" s="24">
        <f t="shared" si="101"/>
        <v>0</v>
      </c>
      <c r="T613" s="24">
        <f t="shared" si="102"/>
        <v>0</v>
      </c>
      <c r="U613" s="24">
        <f t="shared" si="103"/>
        <v>0</v>
      </c>
      <c r="X613" s="24">
        <f t="shared" si="104"/>
        <v>0</v>
      </c>
      <c r="Y613" s="16">
        <f t="shared" si="105"/>
        <v>0</v>
      </c>
      <c r="Z613" s="18" t="s">
        <v>573</v>
      </c>
    </row>
    <row r="614" spans="1:26">
      <c r="A614" s="16">
        <v>612</v>
      </c>
      <c r="B614" s="16">
        <v>998</v>
      </c>
      <c r="C614" s="16" t="s">
        <v>1481</v>
      </c>
      <c r="D614" s="16" t="s">
        <v>952</v>
      </c>
      <c r="E614" s="16" t="s">
        <v>1482</v>
      </c>
      <c r="F614" s="16" t="s">
        <v>954</v>
      </c>
      <c r="G614" s="17">
        <v>19.489616666700002</v>
      </c>
      <c r="H614" s="17">
        <v>-82.936099999999897</v>
      </c>
      <c r="I614" s="16" t="s">
        <v>27</v>
      </c>
      <c r="J614" s="16" t="s">
        <v>582</v>
      </c>
      <c r="K614" s="16" t="s">
        <v>625</v>
      </c>
      <c r="L614" s="16" t="s">
        <v>818</v>
      </c>
      <c r="M614" s="16">
        <v>3180</v>
      </c>
      <c r="N614" s="16">
        <v>1.7480392156862745E-3</v>
      </c>
      <c r="S614" s="24">
        <f t="shared" si="101"/>
        <v>0</v>
      </c>
      <c r="T614" s="24">
        <f t="shared" si="102"/>
        <v>0</v>
      </c>
      <c r="U614" s="24">
        <f t="shared" si="103"/>
        <v>0</v>
      </c>
      <c r="X614" s="24">
        <f t="shared" si="104"/>
        <v>0</v>
      </c>
      <c r="Y614" s="16">
        <f t="shared" si="105"/>
        <v>0</v>
      </c>
      <c r="Z614" s="18" t="s">
        <v>626</v>
      </c>
    </row>
    <row r="615" spans="1:26">
      <c r="A615" s="16">
        <v>613</v>
      </c>
      <c r="B615" s="16">
        <v>999</v>
      </c>
      <c r="C615" s="16" t="s">
        <v>1481</v>
      </c>
      <c r="D615" s="16" t="s">
        <v>952</v>
      </c>
      <c r="E615" s="16" t="s">
        <v>1482</v>
      </c>
      <c r="F615" s="16" t="s">
        <v>954</v>
      </c>
      <c r="G615" s="17">
        <v>12.7439833332999</v>
      </c>
      <c r="H615" s="17">
        <v>-78.739333333299896</v>
      </c>
      <c r="I615" s="16" t="s">
        <v>27</v>
      </c>
      <c r="J615" s="16" t="s">
        <v>582</v>
      </c>
      <c r="K615" s="16" t="s">
        <v>583</v>
      </c>
      <c r="L615" s="16" t="s">
        <v>818</v>
      </c>
      <c r="M615" s="16">
        <v>2828</v>
      </c>
      <c r="N615" s="16">
        <v>2.685185185185185E-3</v>
      </c>
      <c r="S615" s="24">
        <f t="shared" si="101"/>
        <v>0</v>
      </c>
      <c r="T615" s="24">
        <f t="shared" si="102"/>
        <v>0</v>
      </c>
      <c r="U615" s="24">
        <f t="shared" si="103"/>
        <v>0</v>
      </c>
      <c r="X615" s="24">
        <f t="shared" si="104"/>
        <v>0</v>
      </c>
      <c r="Y615" s="16">
        <f t="shared" si="105"/>
        <v>0</v>
      </c>
      <c r="Z615" s="18" t="s">
        <v>584</v>
      </c>
    </row>
    <row r="616" spans="1:26">
      <c r="A616" s="16">
        <v>614</v>
      </c>
      <c r="B616" s="16">
        <v>1001</v>
      </c>
      <c r="C616" s="16" t="s">
        <v>1481</v>
      </c>
      <c r="D616" s="16" t="s">
        <v>952</v>
      </c>
      <c r="E616" s="16" t="s">
        <v>1482</v>
      </c>
      <c r="F616" s="16" t="s">
        <v>954</v>
      </c>
      <c r="G616" s="17">
        <v>15.7571166667</v>
      </c>
      <c r="H616" s="17">
        <v>-74.910449999999898</v>
      </c>
      <c r="I616" s="16" t="s">
        <v>27</v>
      </c>
      <c r="J616" s="16" t="s">
        <v>582</v>
      </c>
      <c r="K616" s="16" t="s">
        <v>635</v>
      </c>
      <c r="L616" s="16" t="s">
        <v>818</v>
      </c>
      <c r="M616" s="16">
        <v>3260</v>
      </c>
      <c r="N616" s="16">
        <v>5.4499984750983564E-4</v>
      </c>
      <c r="S616" s="24">
        <f t="shared" si="101"/>
        <v>0</v>
      </c>
      <c r="T616" s="24">
        <f t="shared" si="102"/>
        <v>0</v>
      </c>
      <c r="U616" s="24">
        <f t="shared" si="103"/>
        <v>0</v>
      </c>
      <c r="X616" s="24">
        <f t="shared" si="104"/>
        <v>0</v>
      </c>
      <c r="Y616" s="16">
        <f t="shared" si="105"/>
        <v>0</v>
      </c>
      <c r="Z616" s="18" t="s">
        <v>636</v>
      </c>
    </row>
    <row r="617" spans="1:26">
      <c r="A617" s="16">
        <v>615</v>
      </c>
      <c r="B617" s="16">
        <v>1008</v>
      </c>
      <c r="C617" s="16" t="s">
        <v>1352</v>
      </c>
      <c r="D617" s="16" t="s">
        <v>952</v>
      </c>
      <c r="E617" s="16" t="s">
        <v>1353</v>
      </c>
      <c r="F617" s="16" t="s">
        <v>954</v>
      </c>
      <c r="G617" s="17">
        <v>23.610666666699899</v>
      </c>
      <c r="H617" s="17">
        <v>-79.083500000000001</v>
      </c>
      <c r="I617" s="16" t="s">
        <v>27</v>
      </c>
      <c r="K617" s="16" t="s">
        <v>149</v>
      </c>
      <c r="L617" s="16" t="s">
        <v>818</v>
      </c>
      <c r="M617" s="16">
        <v>437</v>
      </c>
      <c r="N617" s="16">
        <v>1.1201157742402315E-2</v>
      </c>
      <c r="S617" s="24">
        <f t="shared" si="101"/>
        <v>0</v>
      </c>
      <c r="T617" s="24">
        <f t="shared" si="102"/>
        <v>0</v>
      </c>
      <c r="U617" s="24">
        <f t="shared" si="103"/>
        <v>0</v>
      </c>
      <c r="X617" s="24">
        <f t="shared" si="104"/>
        <v>0</v>
      </c>
      <c r="Y617" s="16">
        <f t="shared" si="105"/>
        <v>0</v>
      </c>
      <c r="Z617" s="18" t="s">
        <v>150</v>
      </c>
    </row>
    <row r="618" spans="1:26">
      <c r="A618" s="16">
        <v>616</v>
      </c>
      <c r="B618" s="16">
        <v>1009</v>
      </c>
      <c r="C618" s="16" t="s">
        <v>1352</v>
      </c>
      <c r="D618" s="16" t="s">
        <v>952</v>
      </c>
      <c r="E618" s="16" t="s">
        <v>1353</v>
      </c>
      <c r="F618" s="16" t="s">
        <v>954</v>
      </c>
      <c r="G618" s="17">
        <v>23.614000000000001</v>
      </c>
      <c r="H618" s="17">
        <v>-79.049999999999898</v>
      </c>
      <c r="I618" s="16" t="s">
        <v>27</v>
      </c>
      <c r="K618" s="16" t="s">
        <v>149</v>
      </c>
      <c r="L618" s="16" t="s">
        <v>818</v>
      </c>
      <c r="M618" s="16">
        <v>308</v>
      </c>
      <c r="N618" s="16">
        <v>1.5407407407407408E-2</v>
      </c>
      <c r="S618" s="24">
        <f t="shared" si="101"/>
        <v>0</v>
      </c>
      <c r="T618" s="24">
        <f t="shared" si="102"/>
        <v>0</v>
      </c>
      <c r="U618" s="24">
        <f t="shared" si="103"/>
        <v>0</v>
      </c>
      <c r="X618" s="24">
        <f t="shared" si="104"/>
        <v>0</v>
      </c>
      <c r="Y618" s="16">
        <f t="shared" si="105"/>
        <v>0</v>
      </c>
      <c r="Z618" s="18" t="s">
        <v>150</v>
      </c>
    </row>
    <row r="619" spans="1:26">
      <c r="A619" s="16">
        <v>617</v>
      </c>
      <c r="B619" s="16">
        <v>1010</v>
      </c>
      <c r="C619" s="16" t="s">
        <v>1250</v>
      </c>
      <c r="D619" s="16" t="s">
        <v>952</v>
      </c>
      <c r="E619" s="16" t="s">
        <v>1251</v>
      </c>
      <c r="F619" s="16" t="s">
        <v>954</v>
      </c>
      <c r="G619" s="17">
        <v>29.965083333300001</v>
      </c>
      <c r="H619" s="17">
        <v>-118.100733332999</v>
      </c>
      <c r="I619" s="16" t="s">
        <v>31</v>
      </c>
      <c r="J619" s="16" t="s">
        <v>264</v>
      </c>
      <c r="K619" s="16" t="s">
        <v>668</v>
      </c>
      <c r="L619" s="16" t="s">
        <v>818</v>
      </c>
      <c r="M619" s="16">
        <v>3466</v>
      </c>
      <c r="N619" s="16">
        <v>1.4977941176470588E-3</v>
      </c>
      <c r="S619" s="24">
        <f t="shared" si="101"/>
        <v>0</v>
      </c>
      <c r="T619" s="24">
        <f t="shared" si="102"/>
        <v>0</v>
      </c>
      <c r="U619" s="24">
        <f t="shared" si="103"/>
        <v>0</v>
      </c>
      <c r="X619" s="24">
        <f t="shared" si="104"/>
        <v>0</v>
      </c>
      <c r="Y619" s="16">
        <f t="shared" si="105"/>
        <v>0</v>
      </c>
      <c r="Z619" s="18" t="s">
        <v>669</v>
      </c>
    </row>
    <row r="620" spans="1:26">
      <c r="A620" s="16">
        <v>618</v>
      </c>
      <c r="B620" s="16">
        <v>1027</v>
      </c>
      <c r="C620" s="16" t="s">
        <v>1355</v>
      </c>
      <c r="D620" s="16" t="s">
        <v>952</v>
      </c>
      <c r="E620" s="16" t="s">
        <v>523</v>
      </c>
      <c r="F620" s="16" t="s">
        <v>954</v>
      </c>
      <c r="G620" s="17">
        <v>47.857983333299899</v>
      </c>
      <c r="H620" s="17">
        <v>-128.504816667</v>
      </c>
      <c r="I620" s="16" t="s">
        <v>31</v>
      </c>
      <c r="J620" s="16" t="s">
        <v>264</v>
      </c>
      <c r="K620" s="16" t="s">
        <v>523</v>
      </c>
      <c r="L620" s="16" t="s">
        <v>818</v>
      </c>
      <c r="M620" s="16">
        <v>2659</v>
      </c>
      <c r="N620" s="16">
        <v>2.6536904761904762E-2</v>
      </c>
      <c r="S620" s="24">
        <f t="shared" si="101"/>
        <v>0</v>
      </c>
      <c r="T620" s="24">
        <f t="shared" si="102"/>
        <v>0</v>
      </c>
      <c r="U620" s="24">
        <f t="shared" si="103"/>
        <v>0</v>
      </c>
      <c r="X620" s="24">
        <f t="shared" si="104"/>
        <v>0</v>
      </c>
      <c r="Y620" s="16">
        <f t="shared" si="105"/>
        <v>0</v>
      </c>
      <c r="Z620" s="18" t="s">
        <v>542</v>
      </c>
    </row>
    <row r="621" spans="1:26">
      <c r="A621" s="16">
        <v>619</v>
      </c>
      <c r="B621" s="16">
        <v>1030</v>
      </c>
      <c r="C621" s="16" t="s">
        <v>1355</v>
      </c>
      <c r="D621" s="16" t="s">
        <v>952</v>
      </c>
      <c r="E621" s="16" t="s">
        <v>523</v>
      </c>
      <c r="F621" s="16" t="s">
        <v>954</v>
      </c>
      <c r="G621" s="17">
        <v>47.8974499999999</v>
      </c>
      <c r="H621" s="17">
        <v>-128.561849999999</v>
      </c>
      <c r="I621" s="16" t="s">
        <v>31</v>
      </c>
      <c r="J621" s="16" t="s">
        <v>264</v>
      </c>
      <c r="K621" s="16" t="s">
        <v>523</v>
      </c>
      <c r="L621" s="16" t="s">
        <v>818</v>
      </c>
      <c r="M621" s="16">
        <v>2573</v>
      </c>
      <c r="N621" s="16">
        <v>7.4869565217391305E-3</v>
      </c>
      <c r="S621" s="24">
        <f t="shared" si="101"/>
        <v>0</v>
      </c>
      <c r="T621" s="24">
        <f t="shared" si="102"/>
        <v>0</v>
      </c>
      <c r="U621" s="24">
        <f t="shared" si="103"/>
        <v>0</v>
      </c>
      <c r="X621" s="24">
        <f t="shared" si="104"/>
        <v>0</v>
      </c>
      <c r="Y621" s="16">
        <f t="shared" si="105"/>
        <v>0</v>
      </c>
      <c r="Z621" s="18" t="s">
        <v>542</v>
      </c>
    </row>
    <row r="622" spans="1:26">
      <c r="A622" s="16">
        <v>620</v>
      </c>
      <c r="B622" s="16">
        <v>1031</v>
      </c>
      <c r="C622" s="16" t="s">
        <v>1355</v>
      </c>
      <c r="D622" s="16" t="s">
        <v>952</v>
      </c>
      <c r="E622" s="16" t="s">
        <v>523</v>
      </c>
      <c r="F622" s="16" t="s">
        <v>954</v>
      </c>
      <c r="G622" s="17">
        <v>47.89</v>
      </c>
      <c r="H622" s="17">
        <v>-128.566166667</v>
      </c>
      <c r="I622" s="16" t="s">
        <v>31</v>
      </c>
      <c r="J622" s="16" t="s">
        <v>264</v>
      </c>
      <c r="K622" s="16" t="s">
        <v>523</v>
      </c>
      <c r="L622" s="16" t="s">
        <v>818</v>
      </c>
      <c r="M622" s="16">
        <v>2588</v>
      </c>
      <c r="N622" s="16">
        <v>4.2222222222222218E-3</v>
      </c>
      <c r="S622" s="24">
        <f t="shared" si="101"/>
        <v>0</v>
      </c>
      <c r="T622" s="24">
        <f t="shared" si="102"/>
        <v>0</v>
      </c>
      <c r="U622" s="24">
        <f t="shared" si="103"/>
        <v>0</v>
      </c>
      <c r="X622" s="24">
        <f t="shared" si="104"/>
        <v>0</v>
      </c>
      <c r="Y622" s="16">
        <f t="shared" si="105"/>
        <v>0</v>
      </c>
      <c r="Z622" s="18" t="s">
        <v>542</v>
      </c>
    </row>
    <row r="623" spans="1:26">
      <c r="A623" s="16">
        <v>621</v>
      </c>
      <c r="B623" s="16">
        <v>1039</v>
      </c>
      <c r="C623" s="16" t="s">
        <v>1331</v>
      </c>
      <c r="D623" s="16" t="s">
        <v>952</v>
      </c>
      <c r="E623" s="16" t="s">
        <v>1332</v>
      </c>
      <c r="F623" s="16" t="s">
        <v>954</v>
      </c>
      <c r="G623" s="17">
        <v>9.6400833333300007</v>
      </c>
      <c r="H623" s="17">
        <v>-86.200050000000005</v>
      </c>
      <c r="I623" s="16" t="s">
        <v>31</v>
      </c>
      <c r="K623" s="16" t="s">
        <v>739</v>
      </c>
      <c r="L623" s="16" t="s">
        <v>818</v>
      </c>
      <c r="M623" s="16">
        <v>4354</v>
      </c>
      <c r="N623" s="16">
        <v>2.4375E-3</v>
      </c>
      <c r="S623" s="24">
        <f t="shared" si="101"/>
        <v>0</v>
      </c>
      <c r="T623" s="24">
        <f t="shared" si="102"/>
        <v>0</v>
      </c>
      <c r="U623" s="24">
        <f t="shared" si="103"/>
        <v>0</v>
      </c>
      <c r="X623" s="24">
        <f t="shared" si="104"/>
        <v>0</v>
      </c>
      <c r="Y623" s="16">
        <f t="shared" si="105"/>
        <v>0</v>
      </c>
      <c r="Z623" s="18" t="s">
        <v>740</v>
      </c>
    </row>
    <row r="624" spans="1:26">
      <c r="A624" s="16">
        <v>622</v>
      </c>
      <c r="B624" s="16">
        <v>1049</v>
      </c>
      <c r="C624" s="16" t="s">
        <v>1427</v>
      </c>
      <c r="D624" s="16" t="s">
        <v>952</v>
      </c>
      <c r="E624" s="16" t="s">
        <v>1428</v>
      </c>
      <c r="F624" s="16" t="s">
        <v>954</v>
      </c>
      <c r="G624" s="17">
        <v>30.1423933332999</v>
      </c>
      <c r="H624" s="17">
        <v>-76.112186666699898</v>
      </c>
      <c r="I624" s="16" t="s">
        <v>27</v>
      </c>
      <c r="J624" s="16" t="s">
        <v>254</v>
      </c>
      <c r="K624" s="16" t="s">
        <v>385</v>
      </c>
      <c r="L624" s="16" t="s">
        <v>818</v>
      </c>
      <c r="M624" s="16">
        <v>2656</v>
      </c>
      <c r="N624" s="16">
        <v>1.4886164623467601E-4</v>
      </c>
      <c r="S624" s="24">
        <f t="shared" si="101"/>
        <v>0</v>
      </c>
      <c r="T624" s="24">
        <f t="shared" si="102"/>
        <v>0</v>
      </c>
      <c r="U624" s="24">
        <f t="shared" si="103"/>
        <v>0</v>
      </c>
      <c r="X624" s="24">
        <f t="shared" si="104"/>
        <v>0</v>
      </c>
      <c r="Y624" s="16">
        <f t="shared" si="105"/>
        <v>0</v>
      </c>
      <c r="Z624" s="18" t="s">
        <v>553</v>
      </c>
    </row>
    <row r="625" spans="1:26">
      <c r="A625" s="16">
        <v>623</v>
      </c>
      <c r="B625" s="16">
        <v>1050</v>
      </c>
      <c r="C625" s="16" t="s">
        <v>1427</v>
      </c>
      <c r="D625" s="16" t="s">
        <v>952</v>
      </c>
      <c r="E625" s="16" t="s">
        <v>1428</v>
      </c>
      <c r="F625" s="16" t="s">
        <v>954</v>
      </c>
      <c r="G625" s="17">
        <v>30.099961666700001</v>
      </c>
      <c r="H625" s="17">
        <v>-76.235018333300005</v>
      </c>
      <c r="I625" s="16" t="s">
        <v>27</v>
      </c>
      <c r="J625" s="16" t="s">
        <v>254</v>
      </c>
      <c r="K625" s="16" t="s">
        <v>385</v>
      </c>
      <c r="L625" s="16" t="s">
        <v>818</v>
      </c>
      <c r="M625" s="16">
        <v>2300</v>
      </c>
      <c r="N625" s="16">
        <v>5.858585858585859E-4</v>
      </c>
      <c r="S625" s="24">
        <f t="shared" si="101"/>
        <v>0</v>
      </c>
      <c r="T625" s="24">
        <f t="shared" si="102"/>
        <v>0</v>
      </c>
      <c r="U625" s="24">
        <f t="shared" si="103"/>
        <v>0</v>
      </c>
      <c r="X625" s="24">
        <f t="shared" si="104"/>
        <v>0</v>
      </c>
      <c r="Y625" s="16">
        <f t="shared" si="105"/>
        <v>0</v>
      </c>
      <c r="Z625" s="18" t="s">
        <v>509</v>
      </c>
    </row>
    <row r="626" spans="1:26">
      <c r="A626" s="16">
        <v>624</v>
      </c>
      <c r="B626" s="16">
        <v>1051</v>
      </c>
      <c r="C626" s="16" t="s">
        <v>1427</v>
      </c>
      <c r="D626" s="16" t="s">
        <v>952</v>
      </c>
      <c r="E626" s="16" t="s">
        <v>1428</v>
      </c>
      <c r="F626" s="16" t="s">
        <v>954</v>
      </c>
      <c r="G626" s="17">
        <v>30.052900000000001</v>
      </c>
      <c r="H626" s="17">
        <v>-76.357633333300001</v>
      </c>
      <c r="I626" s="16" t="s">
        <v>27</v>
      </c>
      <c r="J626" s="16" t="s">
        <v>254</v>
      </c>
      <c r="K626" s="16" t="s">
        <v>385</v>
      </c>
      <c r="L626" s="16" t="s">
        <v>818</v>
      </c>
      <c r="M626" s="16">
        <v>1983</v>
      </c>
      <c r="N626" s="16">
        <v>1.0206349206349206E-3</v>
      </c>
      <c r="S626" s="24">
        <f t="shared" si="101"/>
        <v>0</v>
      </c>
      <c r="T626" s="24">
        <f t="shared" si="102"/>
        <v>0</v>
      </c>
      <c r="U626" s="24">
        <f t="shared" si="103"/>
        <v>0</v>
      </c>
      <c r="X626" s="24">
        <f t="shared" si="104"/>
        <v>0</v>
      </c>
      <c r="Y626" s="16">
        <f t="shared" si="105"/>
        <v>0</v>
      </c>
      <c r="Z626" s="18" t="s">
        <v>458</v>
      </c>
    </row>
    <row r="627" spans="1:26">
      <c r="A627" s="16">
        <v>625</v>
      </c>
      <c r="B627" s="16">
        <v>1053</v>
      </c>
      <c r="C627" s="16" t="s">
        <v>1427</v>
      </c>
      <c r="D627" s="16" t="s">
        <v>952</v>
      </c>
      <c r="E627" s="16" t="s">
        <v>1428</v>
      </c>
      <c r="F627" s="16" t="s">
        <v>954</v>
      </c>
      <c r="G627" s="17">
        <v>29.992308333299899</v>
      </c>
      <c r="H627" s="17">
        <v>-76.523558333300002</v>
      </c>
      <c r="I627" s="16" t="s">
        <v>27</v>
      </c>
      <c r="J627" s="16" t="s">
        <v>254</v>
      </c>
      <c r="K627" s="16" t="s">
        <v>385</v>
      </c>
      <c r="L627" s="16" t="s">
        <v>818</v>
      </c>
      <c r="M627" s="16">
        <v>1630</v>
      </c>
      <c r="N627" s="16">
        <v>4.7395833333333334E-4</v>
      </c>
      <c r="S627" s="24">
        <f t="shared" si="101"/>
        <v>0</v>
      </c>
      <c r="T627" s="24">
        <f t="shared" si="102"/>
        <v>0</v>
      </c>
      <c r="U627" s="24">
        <f t="shared" si="103"/>
        <v>0</v>
      </c>
      <c r="X627" s="24">
        <f t="shared" si="104"/>
        <v>0</v>
      </c>
      <c r="Y627" s="16">
        <f t="shared" si="105"/>
        <v>0</v>
      </c>
      <c r="Z627" s="18" t="s">
        <v>425</v>
      </c>
    </row>
    <row r="628" spans="1:26">
      <c r="A628" s="16">
        <v>626</v>
      </c>
      <c r="B628" s="16">
        <v>1064</v>
      </c>
      <c r="C628" s="16" t="s">
        <v>1267</v>
      </c>
      <c r="D628" s="16" t="s">
        <v>952</v>
      </c>
      <c r="E628" s="16" t="s">
        <v>1268</v>
      </c>
      <c r="F628" s="16" t="s">
        <v>954</v>
      </c>
      <c r="G628" s="17">
        <v>29.992308333299899</v>
      </c>
      <c r="H628" s="17">
        <v>-76.523558333300002</v>
      </c>
      <c r="I628" s="16" t="s">
        <v>27</v>
      </c>
      <c r="K628" s="16" t="s">
        <v>753</v>
      </c>
      <c r="L628" s="16" t="s">
        <v>818</v>
      </c>
      <c r="M628" s="16">
        <v>5580</v>
      </c>
      <c r="S628" s="24">
        <f t="shared" si="101"/>
        <v>0</v>
      </c>
      <c r="T628" s="24">
        <f t="shared" si="102"/>
        <v>0</v>
      </c>
      <c r="U628" s="24">
        <f t="shared" si="103"/>
        <v>0</v>
      </c>
      <c r="X628" s="24">
        <f t="shared" si="104"/>
        <v>0</v>
      </c>
      <c r="Y628" s="16">
        <f t="shared" si="105"/>
        <v>0</v>
      </c>
      <c r="Z628" s="18" t="s">
        <v>754</v>
      </c>
    </row>
    <row r="629" spans="1:26">
      <c r="A629" s="16">
        <v>627</v>
      </c>
      <c r="B629" s="16">
        <v>1074</v>
      </c>
      <c r="C629" s="16" t="s">
        <v>1483</v>
      </c>
      <c r="D629" s="16" t="s">
        <v>952</v>
      </c>
      <c r="E629" s="16" t="s">
        <v>1484</v>
      </c>
      <c r="F629" s="16" t="s">
        <v>954</v>
      </c>
      <c r="G629" s="17">
        <v>22.780543333299899</v>
      </c>
      <c r="H629" s="17">
        <v>-46.11233</v>
      </c>
      <c r="I629" s="16" t="s">
        <v>27</v>
      </c>
      <c r="K629" s="16" t="s">
        <v>748</v>
      </c>
      <c r="L629" s="16" t="s">
        <v>818</v>
      </c>
      <c r="M629" s="16">
        <v>4446</v>
      </c>
      <c r="S629" s="24">
        <f t="shared" si="101"/>
        <v>0</v>
      </c>
      <c r="T629" s="24">
        <f t="shared" si="102"/>
        <v>0</v>
      </c>
      <c r="U629" s="24">
        <f t="shared" si="103"/>
        <v>0</v>
      </c>
      <c r="X629" s="24">
        <f t="shared" si="104"/>
        <v>0</v>
      </c>
      <c r="Y629" s="16">
        <f t="shared" si="105"/>
        <v>0</v>
      </c>
      <c r="Z629" s="18" t="s">
        <v>749</v>
      </c>
    </row>
    <row r="630" spans="1:26">
      <c r="A630" s="16">
        <v>628</v>
      </c>
      <c r="B630" s="16">
        <v>1088</v>
      </c>
      <c r="C630" s="16" t="s">
        <v>1368</v>
      </c>
      <c r="D630" s="16" t="s">
        <v>952</v>
      </c>
      <c r="E630" s="16" t="s">
        <v>1369</v>
      </c>
      <c r="F630" s="16" t="s">
        <v>954</v>
      </c>
      <c r="G630" s="17">
        <v>-41.136049999999898</v>
      </c>
      <c r="H630" s="17">
        <v>13.5628333333</v>
      </c>
      <c r="I630" s="16" t="s">
        <v>68</v>
      </c>
      <c r="K630" s="16" t="s">
        <v>480</v>
      </c>
      <c r="L630" s="16" t="s">
        <v>818</v>
      </c>
      <c r="M630" s="16">
        <v>2081</v>
      </c>
      <c r="N630" s="16">
        <v>1.75E-3</v>
      </c>
      <c r="S630" s="24">
        <f t="shared" si="101"/>
        <v>0</v>
      </c>
      <c r="T630" s="24">
        <f t="shared" si="102"/>
        <v>0</v>
      </c>
      <c r="U630" s="24">
        <f t="shared" si="103"/>
        <v>0</v>
      </c>
      <c r="X630" s="24">
        <f t="shared" si="104"/>
        <v>0</v>
      </c>
      <c r="Y630" s="16">
        <f t="shared" si="105"/>
        <v>0</v>
      </c>
      <c r="Z630" s="18" t="s">
        <v>481</v>
      </c>
    </row>
    <row r="631" spans="1:26">
      <c r="A631" s="16">
        <v>629</v>
      </c>
      <c r="B631" s="16">
        <v>1090</v>
      </c>
      <c r="C631" s="16" t="s">
        <v>1368</v>
      </c>
      <c r="D631" s="16" t="s">
        <v>952</v>
      </c>
      <c r="E631" s="16" t="s">
        <v>1369</v>
      </c>
      <c r="F631" s="16" t="s">
        <v>954</v>
      </c>
      <c r="G631" s="17">
        <v>-42.9136833333</v>
      </c>
      <c r="H631" s="17">
        <v>8.8997333333299995</v>
      </c>
      <c r="I631" s="16" t="s">
        <v>68</v>
      </c>
      <c r="K631" s="16" t="s">
        <v>480</v>
      </c>
      <c r="L631" s="16" t="s">
        <v>818</v>
      </c>
      <c r="M631" s="16">
        <v>3699</v>
      </c>
      <c r="N631" s="16">
        <v>9.2105263157894735E-4</v>
      </c>
      <c r="S631" s="24">
        <f t="shared" si="101"/>
        <v>0</v>
      </c>
      <c r="T631" s="24">
        <f t="shared" si="102"/>
        <v>0</v>
      </c>
      <c r="U631" s="24">
        <f t="shared" si="103"/>
        <v>0</v>
      </c>
      <c r="X631" s="24">
        <f t="shared" si="104"/>
        <v>0</v>
      </c>
      <c r="Y631" s="16">
        <f t="shared" si="105"/>
        <v>0</v>
      </c>
      <c r="Z631" s="18" t="s">
        <v>699</v>
      </c>
    </row>
    <row r="632" spans="1:26">
      <c r="A632" s="16">
        <v>630</v>
      </c>
      <c r="B632" s="16">
        <v>1091</v>
      </c>
      <c r="C632" s="16" t="s">
        <v>1368</v>
      </c>
      <c r="D632" s="16" t="s">
        <v>952</v>
      </c>
      <c r="E632" s="16" t="s">
        <v>1369</v>
      </c>
      <c r="F632" s="16" t="s">
        <v>954</v>
      </c>
      <c r="G632" s="17">
        <v>-47.094683333299898</v>
      </c>
      <c r="H632" s="17">
        <v>5.9186666666700001</v>
      </c>
      <c r="I632" s="16" t="s">
        <v>68</v>
      </c>
      <c r="K632" s="16" t="s">
        <v>454</v>
      </c>
      <c r="L632" s="16" t="s">
        <v>818</v>
      </c>
      <c r="M632" s="16">
        <v>4361</v>
      </c>
      <c r="N632" s="16">
        <v>1.1923076923076924E-3</v>
      </c>
      <c r="S632" s="24">
        <f t="shared" si="101"/>
        <v>0</v>
      </c>
      <c r="T632" s="24">
        <f t="shared" si="102"/>
        <v>0</v>
      </c>
      <c r="U632" s="24">
        <f t="shared" si="103"/>
        <v>0</v>
      </c>
      <c r="X632" s="24">
        <f t="shared" si="104"/>
        <v>0</v>
      </c>
      <c r="Y632" s="16">
        <f t="shared" si="105"/>
        <v>0</v>
      </c>
      <c r="Z632" s="18" t="s">
        <v>743</v>
      </c>
    </row>
    <row r="633" spans="1:26">
      <c r="A633" s="16">
        <v>631</v>
      </c>
      <c r="B633" s="16">
        <v>1092</v>
      </c>
      <c r="C633" s="16" t="s">
        <v>1368</v>
      </c>
      <c r="D633" s="16" t="s">
        <v>952</v>
      </c>
      <c r="E633" s="16" t="s">
        <v>1369</v>
      </c>
      <c r="F633" s="16" t="s">
        <v>954</v>
      </c>
      <c r="G633" s="17">
        <v>-46.4117999999999</v>
      </c>
      <c r="H633" s="17">
        <v>7.0798666666700001</v>
      </c>
      <c r="I633" s="16" t="s">
        <v>68</v>
      </c>
      <c r="K633" s="16" t="s">
        <v>454</v>
      </c>
      <c r="L633" s="16" t="s">
        <v>818</v>
      </c>
      <c r="M633" s="16">
        <v>1976</v>
      </c>
      <c r="N633" s="16">
        <v>1.1111111111111111E-3</v>
      </c>
      <c r="S633" s="24">
        <f t="shared" si="101"/>
        <v>0</v>
      </c>
      <c r="T633" s="24">
        <f t="shared" si="102"/>
        <v>0</v>
      </c>
      <c r="U633" s="24">
        <f t="shared" si="103"/>
        <v>0</v>
      </c>
      <c r="X633" s="24">
        <f t="shared" si="104"/>
        <v>0</v>
      </c>
      <c r="Y633" s="16">
        <f t="shared" si="105"/>
        <v>0</v>
      </c>
      <c r="Z633" s="18" t="s">
        <v>455</v>
      </c>
    </row>
    <row r="634" spans="1:26">
      <c r="A634" s="16">
        <v>632</v>
      </c>
      <c r="B634" s="16">
        <v>1093</v>
      </c>
      <c r="C634" s="16" t="s">
        <v>1368</v>
      </c>
      <c r="D634" s="16" t="s">
        <v>952</v>
      </c>
      <c r="E634" s="16" t="s">
        <v>1369</v>
      </c>
      <c r="F634" s="16" t="s">
        <v>954</v>
      </c>
      <c r="G634" s="17">
        <v>-49.976599999999898</v>
      </c>
      <c r="H634" s="17">
        <v>5.8654000000000002</v>
      </c>
      <c r="I634" s="16" t="s">
        <v>68</v>
      </c>
      <c r="K634" s="16" t="s">
        <v>689</v>
      </c>
      <c r="L634" s="16" t="s">
        <v>818</v>
      </c>
      <c r="M634" s="16">
        <v>3624</v>
      </c>
      <c r="N634" s="16">
        <v>1.5789473684210527E-2</v>
      </c>
      <c r="S634" s="24">
        <f t="shared" si="101"/>
        <v>0</v>
      </c>
      <c r="T634" s="24">
        <f t="shared" si="102"/>
        <v>0</v>
      </c>
      <c r="U634" s="24">
        <f t="shared" si="103"/>
        <v>0</v>
      </c>
      <c r="X634" s="24">
        <f t="shared" si="104"/>
        <v>0</v>
      </c>
      <c r="Y634" s="16">
        <f t="shared" si="105"/>
        <v>0</v>
      </c>
      <c r="Z634" s="18" t="s">
        <v>690</v>
      </c>
    </row>
    <row r="635" spans="1:26">
      <c r="A635" s="16">
        <v>633</v>
      </c>
      <c r="B635" s="16">
        <v>1094</v>
      </c>
      <c r="C635" s="16" t="s">
        <v>1368</v>
      </c>
      <c r="D635" s="16" t="s">
        <v>952</v>
      </c>
      <c r="E635" s="16" t="s">
        <v>1369</v>
      </c>
      <c r="F635" s="16" t="s">
        <v>954</v>
      </c>
      <c r="G635" s="17">
        <v>-53.1801999999999</v>
      </c>
      <c r="H635" s="17">
        <v>5.1303999999999998</v>
      </c>
      <c r="I635" s="16" t="s">
        <v>68</v>
      </c>
      <c r="K635" s="16" t="s">
        <v>579</v>
      </c>
      <c r="L635" s="16" t="s">
        <v>818</v>
      </c>
      <c r="M635" s="16">
        <v>2808</v>
      </c>
      <c r="N635" s="16">
        <v>1.1034482758620689E-2</v>
      </c>
      <c r="S635" s="24">
        <f t="shared" si="101"/>
        <v>0</v>
      </c>
      <c r="T635" s="24">
        <f t="shared" si="102"/>
        <v>0</v>
      </c>
      <c r="U635" s="24">
        <f t="shared" si="103"/>
        <v>0</v>
      </c>
      <c r="X635" s="24">
        <f t="shared" si="104"/>
        <v>0</v>
      </c>
      <c r="Y635" s="16">
        <f t="shared" si="105"/>
        <v>0</v>
      </c>
      <c r="Z635" s="18" t="s">
        <v>580</v>
      </c>
    </row>
    <row r="636" spans="1:26">
      <c r="A636" s="16">
        <v>634</v>
      </c>
      <c r="B636" s="16">
        <v>1114</v>
      </c>
      <c r="C636" s="16" t="s">
        <v>1389</v>
      </c>
      <c r="D636" s="16" t="s">
        <v>952</v>
      </c>
      <c r="E636" s="16" t="s">
        <v>1390</v>
      </c>
      <c r="F636" s="16" t="s">
        <v>954</v>
      </c>
      <c r="G636" s="17">
        <v>-9.7935499999999998</v>
      </c>
      <c r="H636" s="17">
        <v>151.57506666699899</v>
      </c>
      <c r="I636" s="16" t="s">
        <v>107</v>
      </c>
      <c r="K636" s="16" t="s">
        <v>170</v>
      </c>
      <c r="L636" s="16" t="s">
        <v>818</v>
      </c>
      <c r="M636" s="16">
        <v>407</v>
      </c>
      <c r="N636" s="16">
        <v>9.0322580645161299E-3</v>
      </c>
      <c r="S636" s="24">
        <f t="shared" si="101"/>
        <v>0</v>
      </c>
      <c r="T636" s="24">
        <f t="shared" si="102"/>
        <v>0</v>
      </c>
      <c r="U636" s="24">
        <f t="shared" si="103"/>
        <v>0</v>
      </c>
      <c r="X636" s="24">
        <f t="shared" si="104"/>
        <v>0</v>
      </c>
      <c r="Y636" s="16">
        <f t="shared" si="105"/>
        <v>0</v>
      </c>
      <c r="Z636" s="18" t="s">
        <v>171</v>
      </c>
    </row>
    <row r="637" spans="1:26">
      <c r="A637" s="16">
        <v>635</v>
      </c>
      <c r="B637" s="16">
        <v>1120</v>
      </c>
      <c r="C637" s="16" t="s">
        <v>1336</v>
      </c>
      <c r="D637" s="16" t="s">
        <v>952</v>
      </c>
      <c r="E637" s="16" t="s">
        <v>1337</v>
      </c>
      <c r="F637" s="16" t="s">
        <v>954</v>
      </c>
      <c r="G637" s="17">
        <v>-50.063383333300003</v>
      </c>
      <c r="H637" s="17">
        <v>173.371666667</v>
      </c>
      <c r="I637" s="16" t="s">
        <v>107</v>
      </c>
      <c r="J637" s="16" t="s">
        <v>168</v>
      </c>
      <c r="L637" s="16" t="s">
        <v>818</v>
      </c>
      <c r="M637" s="16">
        <v>544</v>
      </c>
      <c r="N637" s="16">
        <v>1.0277777777777778E-3</v>
      </c>
      <c r="S637" s="24">
        <f t="shared" si="101"/>
        <v>0</v>
      </c>
      <c r="T637" s="24">
        <f t="shared" si="102"/>
        <v>0</v>
      </c>
      <c r="U637" s="24">
        <f t="shared" si="103"/>
        <v>0</v>
      </c>
      <c r="X637" s="24">
        <f t="shared" si="104"/>
        <v>0</v>
      </c>
      <c r="Y637" s="16">
        <f t="shared" si="105"/>
        <v>0</v>
      </c>
      <c r="Z637" s="18" t="s">
        <v>213</v>
      </c>
    </row>
    <row r="638" spans="1:26">
      <c r="A638" s="16">
        <v>636</v>
      </c>
      <c r="B638" s="16">
        <v>1121</v>
      </c>
      <c r="C638" s="16" t="s">
        <v>1336</v>
      </c>
      <c r="D638" s="16" t="s">
        <v>952</v>
      </c>
      <c r="E638" s="16" t="s">
        <v>1337</v>
      </c>
      <c r="F638" s="16" t="s">
        <v>954</v>
      </c>
      <c r="G638" s="17">
        <v>-50.897933333300003</v>
      </c>
      <c r="H638" s="17">
        <v>176.99770000000001</v>
      </c>
      <c r="I638" s="16" t="s">
        <v>107</v>
      </c>
      <c r="J638" s="16" t="s">
        <v>168</v>
      </c>
      <c r="L638" s="16" t="s">
        <v>818</v>
      </c>
      <c r="M638" s="16">
        <v>4492</v>
      </c>
      <c r="N638" s="16">
        <v>2.0000000000000001E-4</v>
      </c>
      <c r="S638" s="24">
        <f t="shared" si="101"/>
        <v>0</v>
      </c>
      <c r="T638" s="24">
        <f t="shared" si="102"/>
        <v>0</v>
      </c>
      <c r="U638" s="24">
        <f t="shared" si="103"/>
        <v>0</v>
      </c>
      <c r="X638" s="24">
        <f t="shared" si="104"/>
        <v>0</v>
      </c>
      <c r="Y638" s="16">
        <f t="shared" si="105"/>
        <v>0</v>
      </c>
      <c r="Z638" s="18" t="s">
        <v>750</v>
      </c>
    </row>
    <row r="639" spans="1:26">
      <c r="A639" s="16">
        <v>637</v>
      </c>
      <c r="B639" s="16">
        <v>1123</v>
      </c>
      <c r="C639" s="16" t="s">
        <v>1336</v>
      </c>
      <c r="D639" s="16" t="s">
        <v>952</v>
      </c>
      <c r="E639" s="16" t="s">
        <v>1337</v>
      </c>
      <c r="F639" s="16" t="s">
        <v>954</v>
      </c>
      <c r="G639" s="17">
        <v>-41.786233333299897</v>
      </c>
      <c r="H639" s="17">
        <v>-171.499</v>
      </c>
      <c r="I639" s="16" t="s">
        <v>107</v>
      </c>
      <c r="J639" s="16" t="s">
        <v>168</v>
      </c>
      <c r="L639" s="16" t="s">
        <v>818</v>
      </c>
      <c r="M639" s="16">
        <v>3290</v>
      </c>
      <c r="N639" s="16">
        <v>1.7774566473988439E-3</v>
      </c>
      <c r="S639" s="24">
        <f t="shared" si="101"/>
        <v>0</v>
      </c>
      <c r="T639" s="24">
        <f t="shared" si="102"/>
        <v>0</v>
      </c>
      <c r="U639" s="24">
        <f t="shared" si="103"/>
        <v>0</v>
      </c>
      <c r="X639" s="24">
        <f t="shared" si="104"/>
        <v>0</v>
      </c>
      <c r="Y639" s="16">
        <f t="shared" si="105"/>
        <v>0</v>
      </c>
      <c r="Z639" s="18" t="s">
        <v>638</v>
      </c>
    </row>
    <row r="640" spans="1:26">
      <c r="A640" s="16">
        <v>638</v>
      </c>
      <c r="B640" s="16">
        <v>1124</v>
      </c>
      <c r="C640" s="16" t="s">
        <v>1336</v>
      </c>
      <c r="D640" s="16" t="s">
        <v>952</v>
      </c>
      <c r="E640" s="16" t="s">
        <v>1337</v>
      </c>
      <c r="F640" s="16" t="s">
        <v>954</v>
      </c>
      <c r="G640" s="17">
        <v>-39.498350000000002</v>
      </c>
      <c r="H640" s="17">
        <v>-176.531566666999</v>
      </c>
      <c r="I640" s="16" t="s">
        <v>107</v>
      </c>
      <c r="J640" s="16" t="s">
        <v>168</v>
      </c>
      <c r="L640" s="16" t="s">
        <v>818</v>
      </c>
      <c r="M640" s="16">
        <v>3967</v>
      </c>
      <c r="N640" s="16">
        <v>7.2307692307692307E-4</v>
      </c>
      <c r="S640" s="24">
        <f t="shared" si="101"/>
        <v>0</v>
      </c>
      <c r="T640" s="24">
        <f t="shared" si="102"/>
        <v>0</v>
      </c>
      <c r="U640" s="24">
        <f t="shared" si="103"/>
        <v>0</v>
      </c>
      <c r="X640" s="24">
        <f t="shared" si="104"/>
        <v>0</v>
      </c>
      <c r="Y640" s="16">
        <f t="shared" si="105"/>
        <v>0</v>
      </c>
      <c r="Z640" s="18" t="s">
        <v>722</v>
      </c>
    </row>
    <row r="641" spans="1:26">
      <c r="A641" s="16">
        <v>639</v>
      </c>
      <c r="B641" s="16">
        <v>1133</v>
      </c>
      <c r="C641" s="16" t="s">
        <v>1338</v>
      </c>
      <c r="D641" s="16" t="s">
        <v>952</v>
      </c>
      <c r="E641" s="16" t="s">
        <v>1339</v>
      </c>
      <c r="F641" s="16" t="s">
        <v>954</v>
      </c>
      <c r="G641" s="17">
        <v>-33.539633333300003</v>
      </c>
      <c r="H641" s="17">
        <v>128.905283333</v>
      </c>
      <c r="I641" s="16" t="s">
        <v>107</v>
      </c>
      <c r="J641" s="16" t="s">
        <v>195</v>
      </c>
      <c r="K641" s="16" t="s">
        <v>310</v>
      </c>
      <c r="L641" s="16" t="s">
        <v>818</v>
      </c>
      <c r="M641" s="16">
        <v>1037</v>
      </c>
      <c r="N641" s="16">
        <v>8.6666666666666663E-4</v>
      </c>
      <c r="S641" s="24">
        <f t="shared" si="101"/>
        <v>0</v>
      </c>
      <c r="T641" s="24">
        <f t="shared" si="102"/>
        <v>0</v>
      </c>
      <c r="U641" s="24">
        <f t="shared" si="103"/>
        <v>0</v>
      </c>
      <c r="X641" s="24">
        <f t="shared" si="104"/>
        <v>0</v>
      </c>
      <c r="Y641" s="16">
        <f t="shared" si="105"/>
        <v>0</v>
      </c>
      <c r="Z641" s="18" t="s">
        <v>311</v>
      </c>
    </row>
    <row r="642" spans="1:26">
      <c r="A642" s="16">
        <v>640</v>
      </c>
      <c r="B642" s="16">
        <v>627</v>
      </c>
      <c r="C642" s="16" t="s">
        <v>1485</v>
      </c>
      <c r="D642" s="16" t="s">
        <v>952</v>
      </c>
      <c r="E642" s="16" t="s">
        <v>1486</v>
      </c>
      <c r="F642" s="16" t="s">
        <v>954</v>
      </c>
      <c r="G642" s="17">
        <v>27.635000000000002</v>
      </c>
      <c r="H642" s="17">
        <v>-78.294166666699894</v>
      </c>
      <c r="I642" s="16" t="s">
        <v>27</v>
      </c>
      <c r="J642" s="16" t="s">
        <v>254</v>
      </c>
      <c r="K642" s="16" t="s">
        <v>255</v>
      </c>
      <c r="L642" s="16" t="s">
        <v>818</v>
      </c>
      <c r="M642" s="16">
        <v>1025</v>
      </c>
      <c r="N642" s="16">
        <v>4.7916666666666664E-4</v>
      </c>
      <c r="S642" s="24">
        <f t="shared" ref="S642:S705" si="106">0.714*Q642</f>
        <v>0</v>
      </c>
      <c r="T642" s="24">
        <f t="shared" ref="T642:T705" si="107">S642</f>
        <v>0</v>
      </c>
      <c r="U642" s="24">
        <f t="shared" ref="U642:U705" si="108" xml:space="preserve"> (Q642-S642)*2</f>
        <v>0</v>
      </c>
      <c r="X642" s="24">
        <f t="shared" ref="X642:X705" si="109">0.175*S642</f>
        <v>0</v>
      </c>
      <c r="Y642" s="16">
        <f t="shared" ref="Y642:Y705" si="110">SUM(T642:X642)</f>
        <v>0</v>
      </c>
      <c r="Z642" s="18" t="s">
        <v>308</v>
      </c>
    </row>
    <row r="643" spans="1:26">
      <c r="A643" s="16">
        <v>641</v>
      </c>
      <c r="B643" s="16">
        <v>628</v>
      </c>
      <c r="C643" s="16" t="s">
        <v>1485</v>
      </c>
      <c r="D643" s="16" t="s">
        <v>952</v>
      </c>
      <c r="E643" s="16" t="s">
        <v>1486</v>
      </c>
      <c r="F643" s="16" t="s">
        <v>954</v>
      </c>
      <c r="G643" s="17">
        <v>27.530833333299899</v>
      </c>
      <c r="H643" s="17">
        <v>-78.315833333300006</v>
      </c>
      <c r="I643" s="16" t="s">
        <v>27</v>
      </c>
      <c r="J643" s="16" t="s">
        <v>254</v>
      </c>
      <c r="K643" s="16" t="s">
        <v>255</v>
      </c>
      <c r="L643" s="16" t="s">
        <v>818</v>
      </c>
      <c r="M643" s="16">
        <v>966</v>
      </c>
      <c r="N643" s="16">
        <v>5.3703703703703704E-4</v>
      </c>
      <c r="S643" s="24">
        <f t="shared" si="106"/>
        <v>0</v>
      </c>
      <c r="T643" s="24">
        <f t="shared" si="107"/>
        <v>0</v>
      </c>
      <c r="U643" s="24">
        <f t="shared" si="108"/>
        <v>0</v>
      </c>
      <c r="X643" s="24">
        <f t="shared" si="109"/>
        <v>0</v>
      </c>
      <c r="Y643" s="16">
        <f t="shared" si="110"/>
        <v>0</v>
      </c>
      <c r="Z643" s="18" t="s">
        <v>294</v>
      </c>
    </row>
    <row r="644" spans="1:26">
      <c r="A644" s="16">
        <v>642</v>
      </c>
      <c r="B644" s="16">
        <v>630</v>
      </c>
      <c r="C644" s="16" t="s">
        <v>1485</v>
      </c>
      <c r="D644" s="16" t="s">
        <v>952</v>
      </c>
      <c r="E644" s="16" t="s">
        <v>1486</v>
      </c>
      <c r="F644" s="16" t="s">
        <v>954</v>
      </c>
      <c r="G644" s="17">
        <v>27.449000000000002</v>
      </c>
      <c r="H644" s="17">
        <v>-78.340500000000006</v>
      </c>
      <c r="I644" s="16" t="s">
        <v>27</v>
      </c>
      <c r="J644" s="16" t="s">
        <v>254</v>
      </c>
      <c r="K644" s="16" t="s">
        <v>255</v>
      </c>
      <c r="L644" s="16" t="s">
        <v>818</v>
      </c>
      <c r="M644" s="16">
        <v>807</v>
      </c>
      <c r="N644" s="16">
        <v>2.7500000000000003E-3</v>
      </c>
      <c r="S644" s="24">
        <f t="shared" si="106"/>
        <v>0</v>
      </c>
      <c r="T644" s="24">
        <f t="shared" si="107"/>
        <v>0</v>
      </c>
      <c r="U644" s="24">
        <f t="shared" si="108"/>
        <v>0</v>
      </c>
      <c r="X644" s="24">
        <f t="shared" si="109"/>
        <v>0</v>
      </c>
      <c r="Y644" s="16">
        <f t="shared" si="110"/>
        <v>0</v>
      </c>
      <c r="Z644" s="18" t="s">
        <v>256</v>
      </c>
    </row>
    <row r="645" spans="1:26">
      <c r="A645" s="16">
        <v>643</v>
      </c>
      <c r="B645" s="16">
        <v>631</v>
      </c>
      <c r="C645" s="16" t="s">
        <v>1485</v>
      </c>
      <c r="D645" s="16" t="s">
        <v>952</v>
      </c>
      <c r="E645" s="16" t="s">
        <v>1486</v>
      </c>
      <c r="F645" s="16" t="s">
        <v>954</v>
      </c>
      <c r="G645" s="17">
        <v>23.586666666700001</v>
      </c>
      <c r="H645" s="17">
        <v>-75.742666666700003</v>
      </c>
      <c r="I645" s="16" t="s">
        <v>27</v>
      </c>
      <c r="K645" s="16" t="s">
        <v>331</v>
      </c>
      <c r="L645" s="16" t="s">
        <v>818</v>
      </c>
      <c r="M645" s="16">
        <v>1081</v>
      </c>
      <c r="N645" s="16">
        <v>0.01</v>
      </c>
      <c r="S645" s="24">
        <f t="shared" si="106"/>
        <v>0</v>
      </c>
      <c r="T645" s="24">
        <f t="shared" si="107"/>
        <v>0</v>
      </c>
      <c r="U645" s="24">
        <f t="shared" si="108"/>
        <v>0</v>
      </c>
      <c r="X645" s="24">
        <f t="shared" si="109"/>
        <v>0</v>
      </c>
      <c r="Y645" s="16">
        <f t="shared" si="110"/>
        <v>0</v>
      </c>
      <c r="Z645" s="18" t="s">
        <v>332</v>
      </c>
    </row>
    <row r="646" spans="1:26">
      <c r="A646" s="16">
        <v>644</v>
      </c>
      <c r="B646" s="16">
        <v>633</v>
      </c>
      <c r="C646" s="16" t="s">
        <v>1485</v>
      </c>
      <c r="D646" s="16" t="s">
        <v>952</v>
      </c>
      <c r="E646" s="16" t="s">
        <v>1486</v>
      </c>
      <c r="F646" s="16" t="s">
        <v>954</v>
      </c>
      <c r="G646" s="17">
        <v>23.688500000000001</v>
      </c>
      <c r="H646" s="17">
        <v>-75.623500000000007</v>
      </c>
      <c r="I646" s="16" t="s">
        <v>27</v>
      </c>
      <c r="K646" s="16" t="s">
        <v>331</v>
      </c>
      <c r="L646" s="16" t="s">
        <v>818</v>
      </c>
      <c r="M646" s="16">
        <v>1681</v>
      </c>
      <c r="N646" s="16">
        <v>4.0384615384615385E-3</v>
      </c>
      <c r="S646" s="24">
        <f t="shared" si="106"/>
        <v>0</v>
      </c>
      <c r="T646" s="24">
        <f t="shared" si="107"/>
        <v>0</v>
      </c>
      <c r="U646" s="24">
        <f t="shared" si="108"/>
        <v>0</v>
      </c>
      <c r="X646" s="24">
        <f t="shared" si="109"/>
        <v>0</v>
      </c>
      <c r="Y646" s="16">
        <f t="shared" si="110"/>
        <v>0</v>
      </c>
      <c r="Z646" s="18" t="s">
        <v>432</v>
      </c>
    </row>
    <row r="647" spans="1:26">
      <c r="A647" s="16">
        <v>645</v>
      </c>
      <c r="B647" s="16">
        <v>638</v>
      </c>
      <c r="C647" s="16" t="s">
        <v>1487</v>
      </c>
      <c r="D647" s="16" t="s">
        <v>952</v>
      </c>
      <c r="E647" s="16" t="s">
        <v>756</v>
      </c>
      <c r="F647" s="16" t="s">
        <v>954</v>
      </c>
      <c r="G647" s="17">
        <v>42.153333333299898</v>
      </c>
      <c r="H647" s="17">
        <v>-12.196666666700001</v>
      </c>
      <c r="I647" s="16" t="s">
        <v>27</v>
      </c>
      <c r="J647" s="16" t="s">
        <v>585</v>
      </c>
      <c r="K647" s="16" t="s">
        <v>756</v>
      </c>
      <c r="L647" s="16" t="s">
        <v>818</v>
      </c>
      <c r="M647" s="16">
        <v>4661</v>
      </c>
      <c r="N647" s="16">
        <v>4.0298507462686569E-4</v>
      </c>
      <c r="S647" s="24">
        <f t="shared" si="106"/>
        <v>0</v>
      </c>
      <c r="T647" s="24">
        <f t="shared" si="107"/>
        <v>0</v>
      </c>
      <c r="U647" s="24">
        <f t="shared" si="108"/>
        <v>0</v>
      </c>
      <c r="X647" s="24">
        <f t="shared" si="109"/>
        <v>0</v>
      </c>
      <c r="Y647" s="16">
        <f t="shared" si="110"/>
        <v>0</v>
      </c>
      <c r="Z647" s="18" t="s">
        <v>761</v>
      </c>
    </row>
    <row r="648" spans="1:26">
      <c r="A648" s="16">
        <v>646</v>
      </c>
      <c r="B648" s="16">
        <v>641</v>
      </c>
      <c r="C648" s="16" t="s">
        <v>1487</v>
      </c>
      <c r="D648" s="16" t="s">
        <v>952</v>
      </c>
      <c r="E648" s="16" t="s">
        <v>756</v>
      </c>
      <c r="F648" s="16" t="s">
        <v>954</v>
      </c>
      <c r="G648" s="17">
        <v>42.155000000000001</v>
      </c>
      <c r="H648" s="17">
        <v>-12.1816666667</v>
      </c>
      <c r="I648" s="16" t="s">
        <v>27</v>
      </c>
      <c r="J648" s="16" t="s">
        <v>585</v>
      </c>
      <c r="K648" s="16" t="s">
        <v>756</v>
      </c>
      <c r="L648" s="16" t="s">
        <v>818</v>
      </c>
      <c r="M648" s="16">
        <v>4636</v>
      </c>
      <c r="N648" s="16">
        <v>2.4793388429752067E-4</v>
      </c>
      <c r="S648" s="24">
        <f t="shared" si="106"/>
        <v>0</v>
      </c>
      <c r="T648" s="24">
        <f t="shared" si="107"/>
        <v>0</v>
      </c>
      <c r="U648" s="24">
        <f t="shared" si="108"/>
        <v>0</v>
      </c>
      <c r="X648" s="24">
        <f t="shared" si="109"/>
        <v>0</v>
      </c>
      <c r="Y648" s="16">
        <f t="shared" si="110"/>
        <v>0</v>
      </c>
      <c r="Z648" s="18" t="s">
        <v>757</v>
      </c>
    </row>
    <row r="649" spans="1:26">
      <c r="A649" s="16">
        <v>647</v>
      </c>
      <c r="B649" s="16">
        <v>642</v>
      </c>
      <c r="C649" s="16" t="s">
        <v>1488</v>
      </c>
      <c r="D649" s="16" t="s">
        <v>952</v>
      </c>
      <c r="E649" s="16" t="s">
        <v>366</v>
      </c>
      <c r="F649" s="16" t="s">
        <v>954</v>
      </c>
      <c r="G649" s="17">
        <v>67.224999999999895</v>
      </c>
      <c r="H649" s="17">
        <v>2.9283333333299999</v>
      </c>
      <c r="I649" s="16" t="s">
        <v>27</v>
      </c>
      <c r="J649" s="16" t="s">
        <v>366</v>
      </c>
      <c r="L649" s="16" t="s">
        <v>818</v>
      </c>
      <c r="M649" s="16">
        <v>1286</v>
      </c>
      <c r="N649" s="16">
        <v>1.5384615384615385E-3</v>
      </c>
      <c r="S649" s="24">
        <f t="shared" si="106"/>
        <v>0</v>
      </c>
      <c r="T649" s="24">
        <f t="shared" si="107"/>
        <v>0</v>
      </c>
      <c r="U649" s="24">
        <f t="shared" si="108"/>
        <v>0</v>
      </c>
      <c r="X649" s="24">
        <f t="shared" si="109"/>
        <v>0</v>
      </c>
      <c r="Y649" s="16">
        <f t="shared" si="110"/>
        <v>0</v>
      </c>
      <c r="Z649" s="18" t="s">
        <v>367</v>
      </c>
    </row>
    <row r="650" spans="1:26">
      <c r="A650" s="16">
        <v>648</v>
      </c>
      <c r="B650" s="16">
        <v>643</v>
      </c>
      <c r="C650" s="16" t="s">
        <v>1488</v>
      </c>
      <c r="D650" s="16" t="s">
        <v>952</v>
      </c>
      <c r="E650" s="16" t="s">
        <v>366</v>
      </c>
      <c r="F650" s="16" t="s">
        <v>954</v>
      </c>
      <c r="G650" s="17">
        <v>67.715000000000003</v>
      </c>
      <c r="H650" s="17">
        <v>1.0333333333300001</v>
      </c>
      <c r="I650" s="16" t="s">
        <v>27</v>
      </c>
      <c r="J650" s="16" t="s">
        <v>366</v>
      </c>
      <c r="L650" s="16" t="s">
        <v>818</v>
      </c>
      <c r="M650" s="16">
        <v>2753</v>
      </c>
      <c r="N650" s="16">
        <v>1.6282242990654206E-3</v>
      </c>
      <c r="S650" s="24">
        <f t="shared" si="106"/>
        <v>0</v>
      </c>
      <c r="T650" s="24">
        <f t="shared" si="107"/>
        <v>0</v>
      </c>
      <c r="U650" s="24">
        <f t="shared" si="108"/>
        <v>0</v>
      </c>
      <c r="X650" s="24">
        <f t="shared" si="109"/>
        <v>0</v>
      </c>
      <c r="Y650" s="16">
        <f t="shared" si="110"/>
        <v>0</v>
      </c>
      <c r="Z650" s="18" t="s">
        <v>565</v>
      </c>
    </row>
    <row r="651" spans="1:26">
      <c r="A651" s="16">
        <v>649</v>
      </c>
      <c r="B651" s="16">
        <v>647</v>
      </c>
      <c r="C651" s="16" t="s">
        <v>1415</v>
      </c>
      <c r="D651" s="16" t="s">
        <v>952</v>
      </c>
      <c r="E651" s="16" t="s">
        <v>1416</v>
      </c>
      <c r="F651" s="16" t="s">
        <v>954</v>
      </c>
      <c r="G651" s="17">
        <v>53.331266666700003</v>
      </c>
      <c r="H651" s="17">
        <v>-45.261949999999899</v>
      </c>
      <c r="I651" s="16" t="s">
        <v>27</v>
      </c>
      <c r="J651" s="16" t="s">
        <v>504</v>
      </c>
      <c r="L651" s="16" t="s">
        <v>818</v>
      </c>
      <c r="M651" s="16">
        <v>3862</v>
      </c>
      <c r="N651" s="16">
        <v>1.1603125739995264E-3</v>
      </c>
      <c r="S651" s="24">
        <f t="shared" si="106"/>
        <v>0</v>
      </c>
      <c r="T651" s="24">
        <f t="shared" si="107"/>
        <v>0</v>
      </c>
      <c r="U651" s="24">
        <f t="shared" si="108"/>
        <v>0</v>
      </c>
      <c r="X651" s="24">
        <f t="shared" si="109"/>
        <v>0</v>
      </c>
      <c r="Y651" s="16">
        <f t="shared" si="110"/>
        <v>0</v>
      </c>
      <c r="Z651" s="18" t="s">
        <v>464</v>
      </c>
    </row>
    <row r="652" spans="1:26">
      <c r="A652" s="16">
        <v>650</v>
      </c>
      <c r="B652" s="16">
        <v>657</v>
      </c>
      <c r="C652" s="16" t="s">
        <v>1489</v>
      </c>
      <c r="D652" s="16" t="s">
        <v>952</v>
      </c>
      <c r="E652" s="16" t="s">
        <v>1490</v>
      </c>
      <c r="F652" s="16" t="s">
        <v>954</v>
      </c>
      <c r="G652" s="17">
        <v>21.331499999999899</v>
      </c>
      <c r="H652" s="17">
        <v>-20.948833333300001</v>
      </c>
      <c r="I652" s="16" t="s">
        <v>27</v>
      </c>
      <c r="J652" s="16" t="s">
        <v>585</v>
      </c>
      <c r="L652" s="16" t="s">
        <v>818</v>
      </c>
      <c r="M652" s="16">
        <v>4222</v>
      </c>
      <c r="N652" s="16">
        <v>1.8235294117647058E-3</v>
      </c>
      <c r="S652" s="24">
        <f t="shared" si="106"/>
        <v>0</v>
      </c>
      <c r="T652" s="24">
        <f t="shared" si="107"/>
        <v>0</v>
      </c>
      <c r="U652" s="24">
        <f t="shared" si="108"/>
        <v>0</v>
      </c>
      <c r="X652" s="24">
        <f t="shared" si="109"/>
        <v>0</v>
      </c>
      <c r="Y652" s="16">
        <f t="shared" si="110"/>
        <v>0</v>
      </c>
      <c r="Z652" s="18" t="s">
        <v>736</v>
      </c>
    </row>
    <row r="653" spans="1:26">
      <c r="A653" s="16">
        <v>651</v>
      </c>
      <c r="B653" s="16">
        <v>660</v>
      </c>
      <c r="C653" s="16" t="s">
        <v>1489</v>
      </c>
      <c r="D653" s="16" t="s">
        <v>952</v>
      </c>
      <c r="E653" s="16" t="s">
        <v>1490</v>
      </c>
      <c r="F653" s="16" t="s">
        <v>954</v>
      </c>
      <c r="G653" s="17">
        <v>10.0134833333</v>
      </c>
      <c r="H653" s="17">
        <v>-19.245633333299899</v>
      </c>
      <c r="I653" s="16" t="s">
        <v>27</v>
      </c>
      <c r="J653" s="16" t="s">
        <v>69</v>
      </c>
      <c r="L653" s="16" t="s">
        <v>818</v>
      </c>
      <c r="M653" s="16">
        <v>4328</v>
      </c>
      <c r="N653" s="16">
        <v>2.9210526315789475E-3</v>
      </c>
      <c r="S653" s="24">
        <f t="shared" si="106"/>
        <v>0</v>
      </c>
      <c r="T653" s="24">
        <f t="shared" si="107"/>
        <v>0</v>
      </c>
      <c r="U653" s="24">
        <f t="shared" si="108"/>
        <v>0</v>
      </c>
      <c r="X653" s="24">
        <f t="shared" si="109"/>
        <v>0</v>
      </c>
      <c r="Y653" s="16">
        <f t="shared" si="110"/>
        <v>0</v>
      </c>
      <c r="Z653" s="18" t="s">
        <v>738</v>
      </c>
    </row>
    <row r="654" spans="1:26">
      <c r="A654" s="16">
        <v>652</v>
      </c>
      <c r="B654" s="16">
        <v>661</v>
      </c>
      <c r="C654" s="16" t="s">
        <v>1489</v>
      </c>
      <c r="D654" s="16" t="s">
        <v>952</v>
      </c>
      <c r="E654" s="16" t="s">
        <v>1490</v>
      </c>
      <c r="F654" s="16" t="s">
        <v>954</v>
      </c>
      <c r="G654" s="17">
        <v>9.4468333333299999</v>
      </c>
      <c r="H654" s="17">
        <v>-19.3860999999999</v>
      </c>
      <c r="I654" s="16" t="s">
        <v>27</v>
      </c>
      <c r="J654" s="16" t="s">
        <v>69</v>
      </c>
      <c r="L654" s="16" t="s">
        <v>818</v>
      </c>
      <c r="M654" s="16">
        <v>4006</v>
      </c>
      <c r="N654" s="16">
        <v>2.2027027027027028E-4</v>
      </c>
      <c r="S654" s="24">
        <f t="shared" si="106"/>
        <v>0</v>
      </c>
      <c r="T654" s="24">
        <f t="shared" si="107"/>
        <v>0</v>
      </c>
      <c r="U654" s="24">
        <f t="shared" si="108"/>
        <v>0</v>
      </c>
      <c r="X654" s="24">
        <f t="shared" si="109"/>
        <v>0</v>
      </c>
      <c r="Y654" s="16">
        <f t="shared" si="110"/>
        <v>0</v>
      </c>
      <c r="Z654" s="18" t="s">
        <v>728</v>
      </c>
    </row>
    <row r="655" spans="1:26">
      <c r="A655" s="16">
        <v>653</v>
      </c>
      <c r="B655" s="16">
        <v>662</v>
      </c>
      <c r="C655" s="16" t="s">
        <v>1489</v>
      </c>
      <c r="D655" s="16" t="s">
        <v>952</v>
      </c>
      <c r="E655" s="16" t="s">
        <v>1490</v>
      </c>
      <c r="F655" s="16" t="s">
        <v>954</v>
      </c>
      <c r="G655" s="17">
        <v>-1.3901666666700001</v>
      </c>
      <c r="H655" s="17">
        <v>-11.7391666666999</v>
      </c>
      <c r="I655" s="16" t="s">
        <v>27</v>
      </c>
      <c r="J655" s="16" t="s">
        <v>484</v>
      </c>
      <c r="L655" s="16" t="s">
        <v>818</v>
      </c>
      <c r="M655" s="16">
        <v>3821</v>
      </c>
      <c r="N655" s="16">
        <v>4.2696629213483149E-3</v>
      </c>
      <c r="S655" s="24">
        <f t="shared" si="106"/>
        <v>0</v>
      </c>
      <c r="T655" s="24">
        <f t="shared" si="107"/>
        <v>0</v>
      </c>
      <c r="U655" s="24">
        <f t="shared" si="108"/>
        <v>0</v>
      </c>
      <c r="X655" s="24">
        <f t="shared" si="109"/>
        <v>0</v>
      </c>
      <c r="Y655" s="16">
        <f t="shared" si="110"/>
        <v>0</v>
      </c>
      <c r="Z655" s="18" t="s">
        <v>710</v>
      </c>
    </row>
    <row r="656" spans="1:26">
      <c r="A656" s="16">
        <v>654</v>
      </c>
      <c r="B656" s="16">
        <v>664</v>
      </c>
      <c r="C656" s="16" t="s">
        <v>1489</v>
      </c>
      <c r="D656" s="16" t="s">
        <v>952</v>
      </c>
      <c r="E656" s="16" t="s">
        <v>1490</v>
      </c>
      <c r="F656" s="16" t="s">
        <v>954</v>
      </c>
      <c r="G656" s="17">
        <v>0.10733333333300001</v>
      </c>
      <c r="H656" s="17">
        <v>-23.2274999999999</v>
      </c>
      <c r="I656" s="16" t="s">
        <v>27</v>
      </c>
      <c r="J656" s="16" t="s">
        <v>678</v>
      </c>
      <c r="L656" s="16" t="s">
        <v>818</v>
      </c>
      <c r="M656" s="16">
        <v>3806</v>
      </c>
      <c r="N656" s="16">
        <v>5.3695652173913044E-3</v>
      </c>
      <c r="S656" s="24">
        <f t="shared" si="106"/>
        <v>0</v>
      </c>
      <c r="T656" s="24">
        <f t="shared" si="107"/>
        <v>0</v>
      </c>
      <c r="U656" s="24">
        <f t="shared" si="108"/>
        <v>0</v>
      </c>
      <c r="X656" s="24">
        <f t="shared" si="109"/>
        <v>0</v>
      </c>
      <c r="Y656" s="16">
        <f t="shared" si="110"/>
        <v>0</v>
      </c>
      <c r="Z656" s="18" t="s">
        <v>709</v>
      </c>
    </row>
    <row r="657" spans="1:26">
      <c r="A657" s="16">
        <v>655</v>
      </c>
      <c r="B657" s="16">
        <v>667</v>
      </c>
      <c r="C657" s="16" t="s">
        <v>1489</v>
      </c>
      <c r="D657" s="16" t="s">
        <v>952</v>
      </c>
      <c r="E657" s="16" t="s">
        <v>1490</v>
      </c>
      <c r="F657" s="16" t="s">
        <v>954</v>
      </c>
      <c r="G657" s="17">
        <v>4.5691666666700002</v>
      </c>
      <c r="H657" s="17">
        <v>-21.9113333333</v>
      </c>
      <c r="I657" s="16" t="s">
        <v>27</v>
      </c>
      <c r="J657" s="16" t="s">
        <v>678</v>
      </c>
      <c r="L657" s="16" t="s">
        <v>818</v>
      </c>
      <c r="M657" s="16">
        <v>3529</v>
      </c>
      <c r="N657" s="16">
        <v>1.2251655629139074E-3</v>
      </c>
      <c r="S657" s="24">
        <f t="shared" si="106"/>
        <v>0</v>
      </c>
      <c r="T657" s="24">
        <f t="shared" si="107"/>
        <v>0</v>
      </c>
      <c r="U657" s="24">
        <f t="shared" si="108"/>
        <v>0</v>
      </c>
      <c r="X657" s="24">
        <f t="shared" si="109"/>
        <v>0</v>
      </c>
      <c r="Y657" s="16">
        <f t="shared" si="110"/>
        <v>0</v>
      </c>
      <c r="Z657" s="18" t="s">
        <v>679</v>
      </c>
    </row>
    <row r="658" spans="1:26">
      <c r="A658" s="16">
        <v>656</v>
      </c>
      <c r="B658" s="16">
        <v>671</v>
      </c>
      <c r="C658" s="16" t="s">
        <v>1385</v>
      </c>
      <c r="D658" s="16" t="s">
        <v>952</v>
      </c>
      <c r="E658" s="16" t="s">
        <v>762</v>
      </c>
      <c r="F658" s="16" t="s">
        <v>954</v>
      </c>
      <c r="G658" s="17">
        <v>15.5258333333</v>
      </c>
      <c r="H658" s="17">
        <v>-58.732500000000002</v>
      </c>
      <c r="I658" s="16" t="s">
        <v>27</v>
      </c>
      <c r="J658" s="16" t="s">
        <v>254</v>
      </c>
      <c r="K658" s="16" t="s">
        <v>762</v>
      </c>
      <c r="L658" s="16" t="s">
        <v>818</v>
      </c>
      <c r="M658" s="16">
        <v>4915</v>
      </c>
      <c r="N658" s="16">
        <v>3.0939226519337017E-3</v>
      </c>
      <c r="S658" s="24">
        <f t="shared" si="106"/>
        <v>0</v>
      </c>
      <c r="T658" s="24">
        <f t="shared" si="107"/>
        <v>0</v>
      </c>
      <c r="U658" s="24">
        <f t="shared" si="108"/>
        <v>0</v>
      </c>
      <c r="X658" s="24">
        <f t="shared" si="109"/>
        <v>0</v>
      </c>
      <c r="Y658" s="16">
        <f t="shared" si="110"/>
        <v>0</v>
      </c>
      <c r="Z658" s="18" t="s">
        <v>774</v>
      </c>
    </row>
    <row r="659" spans="1:26">
      <c r="A659" s="16">
        <v>657</v>
      </c>
      <c r="B659" s="16">
        <v>672</v>
      </c>
      <c r="C659" s="16" t="s">
        <v>1385</v>
      </c>
      <c r="D659" s="16" t="s">
        <v>952</v>
      </c>
      <c r="E659" s="16" t="s">
        <v>762</v>
      </c>
      <c r="F659" s="16" t="s">
        <v>954</v>
      </c>
      <c r="G659" s="17">
        <v>15.5399999999999</v>
      </c>
      <c r="H659" s="17">
        <v>-58.640999999999899</v>
      </c>
      <c r="I659" s="16" t="s">
        <v>27</v>
      </c>
      <c r="J659" s="16" t="s">
        <v>254</v>
      </c>
      <c r="K659" s="16" t="s">
        <v>762</v>
      </c>
      <c r="L659" s="16" t="s">
        <v>818</v>
      </c>
      <c r="M659" s="16">
        <v>4975</v>
      </c>
      <c r="N659" s="16">
        <v>8.7500000000000002E-4</v>
      </c>
      <c r="S659" s="24">
        <f t="shared" si="106"/>
        <v>0</v>
      </c>
      <c r="T659" s="24">
        <f t="shared" si="107"/>
        <v>0</v>
      </c>
      <c r="U659" s="24">
        <f t="shared" si="108"/>
        <v>0</v>
      </c>
      <c r="X659" s="24">
        <f t="shared" si="109"/>
        <v>0</v>
      </c>
      <c r="Y659" s="16">
        <f t="shared" si="110"/>
        <v>0</v>
      </c>
      <c r="Z659" s="18" t="s">
        <v>775</v>
      </c>
    </row>
    <row r="660" spans="1:26">
      <c r="A660" s="16">
        <v>658</v>
      </c>
      <c r="B660" s="16">
        <v>676</v>
      </c>
      <c r="C660" s="16" t="s">
        <v>1385</v>
      </c>
      <c r="D660" s="16" t="s">
        <v>952</v>
      </c>
      <c r="E660" s="16" t="s">
        <v>762</v>
      </c>
      <c r="F660" s="16" t="s">
        <v>954</v>
      </c>
      <c r="G660" s="17">
        <v>15.5308166667</v>
      </c>
      <c r="H660" s="17">
        <v>-58.703299999999899</v>
      </c>
      <c r="I660" s="16" t="s">
        <v>27</v>
      </c>
      <c r="J660" s="16" t="s">
        <v>254</v>
      </c>
      <c r="K660" s="16" t="s">
        <v>762</v>
      </c>
      <c r="L660" s="16" t="s">
        <v>818</v>
      </c>
      <c r="M660" s="16">
        <v>5053</v>
      </c>
      <c r="N660" s="16">
        <v>1.3043478260869566E-3</v>
      </c>
      <c r="S660" s="24">
        <f t="shared" si="106"/>
        <v>0</v>
      </c>
      <c r="T660" s="24">
        <f t="shared" si="107"/>
        <v>0</v>
      </c>
      <c r="U660" s="24">
        <f t="shared" si="108"/>
        <v>0</v>
      </c>
      <c r="X660" s="24">
        <f t="shared" si="109"/>
        <v>0</v>
      </c>
      <c r="Y660" s="16">
        <f t="shared" si="110"/>
        <v>0</v>
      </c>
      <c r="Z660" s="18" t="s">
        <v>778</v>
      </c>
    </row>
    <row r="661" spans="1:26">
      <c r="A661" s="16">
        <v>659</v>
      </c>
      <c r="B661" s="16">
        <v>677</v>
      </c>
      <c r="C661" s="16" t="s">
        <v>1491</v>
      </c>
      <c r="D661" s="16" t="s">
        <v>952</v>
      </c>
      <c r="E661" s="16" t="s">
        <v>1492</v>
      </c>
      <c r="F661" s="16" t="s">
        <v>954</v>
      </c>
      <c r="G661" s="17">
        <v>1.2022999999999999</v>
      </c>
      <c r="H661" s="17">
        <v>-83.736999999999895</v>
      </c>
      <c r="I661" s="16" t="s">
        <v>31</v>
      </c>
      <c r="K661" s="16" t="s">
        <v>664</v>
      </c>
      <c r="L661" s="16" t="s">
        <v>818</v>
      </c>
      <c r="M661" s="16">
        <v>3461</v>
      </c>
      <c r="N661" s="16">
        <v>4.5689655172413794E-3</v>
      </c>
      <c r="S661" s="24">
        <f t="shared" si="106"/>
        <v>0</v>
      </c>
      <c r="T661" s="24">
        <f t="shared" si="107"/>
        <v>0</v>
      </c>
      <c r="U661" s="24">
        <f t="shared" si="108"/>
        <v>0</v>
      </c>
      <c r="X661" s="24">
        <f t="shared" si="109"/>
        <v>0</v>
      </c>
      <c r="Y661" s="16">
        <f t="shared" si="110"/>
        <v>0</v>
      </c>
      <c r="Z661" s="18" t="s">
        <v>665</v>
      </c>
    </row>
    <row r="662" spans="1:26">
      <c r="A662" s="16">
        <v>660</v>
      </c>
      <c r="B662" s="16">
        <v>689</v>
      </c>
      <c r="C662" s="16" t="s">
        <v>1409</v>
      </c>
      <c r="D662" s="16" t="s">
        <v>952</v>
      </c>
      <c r="E662" s="16" t="s">
        <v>1410</v>
      </c>
      <c r="F662" s="16" t="s">
        <v>954</v>
      </c>
      <c r="G662" s="17">
        <v>-64.5168333332999</v>
      </c>
      <c r="H662" s="17">
        <v>3.1</v>
      </c>
      <c r="I662" s="16" t="s">
        <v>135</v>
      </c>
      <c r="J662" s="16" t="s">
        <v>373</v>
      </c>
      <c r="K662" s="16" t="s">
        <v>478</v>
      </c>
      <c r="L662" s="16" t="s">
        <v>818</v>
      </c>
      <c r="M662" s="16">
        <v>2080</v>
      </c>
      <c r="N662" s="16">
        <v>3.5090361445783131E-4</v>
      </c>
      <c r="S662" s="24">
        <f t="shared" si="106"/>
        <v>0</v>
      </c>
      <c r="T662" s="24">
        <f t="shared" si="107"/>
        <v>0</v>
      </c>
      <c r="U662" s="24">
        <f t="shared" si="108"/>
        <v>0</v>
      </c>
      <c r="X662" s="24">
        <f t="shared" si="109"/>
        <v>0</v>
      </c>
      <c r="Y662" s="16">
        <f t="shared" si="110"/>
        <v>0</v>
      </c>
      <c r="Z662" s="18" t="s">
        <v>479</v>
      </c>
    </row>
    <row r="663" spans="1:26">
      <c r="A663" s="16">
        <v>661</v>
      </c>
      <c r="B663" s="16">
        <v>690</v>
      </c>
      <c r="C663" s="16" t="s">
        <v>1409</v>
      </c>
      <c r="D663" s="16" t="s">
        <v>952</v>
      </c>
      <c r="E663" s="16" t="s">
        <v>1410</v>
      </c>
      <c r="F663" s="16" t="s">
        <v>954</v>
      </c>
      <c r="G663" s="17">
        <v>-65.1604999999999</v>
      </c>
      <c r="H663" s="17">
        <v>1.2050000000000001</v>
      </c>
      <c r="I663" s="16" t="s">
        <v>135</v>
      </c>
      <c r="J663" s="16" t="s">
        <v>373</v>
      </c>
      <c r="K663" s="16" t="s">
        <v>478</v>
      </c>
      <c r="L663" s="16" t="s">
        <v>818</v>
      </c>
      <c r="M663" s="16">
        <v>2914</v>
      </c>
      <c r="N663" s="16">
        <v>3.756024096385542E-4</v>
      </c>
      <c r="S663" s="24">
        <f t="shared" si="106"/>
        <v>0</v>
      </c>
      <c r="T663" s="24">
        <f t="shared" si="107"/>
        <v>0</v>
      </c>
      <c r="U663" s="24">
        <f t="shared" si="108"/>
        <v>0</v>
      </c>
      <c r="X663" s="24">
        <f t="shared" si="109"/>
        <v>0</v>
      </c>
      <c r="Y663" s="16">
        <f t="shared" si="110"/>
        <v>0</v>
      </c>
      <c r="Z663" s="18" t="s">
        <v>597</v>
      </c>
    </row>
    <row r="664" spans="1:26">
      <c r="A664" s="16">
        <v>662</v>
      </c>
      <c r="B664" s="16">
        <v>693</v>
      </c>
      <c r="C664" s="16" t="s">
        <v>1409</v>
      </c>
      <c r="D664" s="16" t="s">
        <v>952</v>
      </c>
      <c r="E664" s="16" t="s">
        <v>1410</v>
      </c>
      <c r="F664" s="16" t="s">
        <v>954</v>
      </c>
      <c r="G664" s="17">
        <v>-70.831500000000005</v>
      </c>
      <c r="H664" s="17">
        <v>-14.5734999999999</v>
      </c>
      <c r="I664" s="16" t="s">
        <v>135</v>
      </c>
      <c r="J664" s="16" t="s">
        <v>373</v>
      </c>
      <c r="L664" s="16" t="s">
        <v>818</v>
      </c>
      <c r="M664" s="16">
        <v>2359</v>
      </c>
      <c r="N664" s="16">
        <v>1.153846153846154E-3</v>
      </c>
      <c r="S664" s="24">
        <f t="shared" si="106"/>
        <v>0</v>
      </c>
      <c r="T664" s="24">
        <f t="shared" si="107"/>
        <v>0</v>
      </c>
      <c r="U664" s="24">
        <f t="shared" si="108"/>
        <v>0</v>
      </c>
      <c r="X664" s="24">
        <f t="shared" si="109"/>
        <v>0</v>
      </c>
      <c r="Y664" s="16">
        <f t="shared" si="110"/>
        <v>0</v>
      </c>
      <c r="Z664" s="18" t="s">
        <v>516</v>
      </c>
    </row>
    <row r="665" spans="1:26">
      <c r="A665" s="16">
        <v>663</v>
      </c>
      <c r="B665" s="16">
        <v>694</v>
      </c>
      <c r="C665" s="16" t="s">
        <v>1409</v>
      </c>
      <c r="D665" s="16" t="s">
        <v>952</v>
      </c>
      <c r="E665" s="16" t="s">
        <v>1410</v>
      </c>
      <c r="F665" s="16" t="s">
        <v>954</v>
      </c>
      <c r="G665" s="17">
        <v>-66.8473333333</v>
      </c>
      <c r="H665" s="17">
        <v>-33.4471666666999</v>
      </c>
      <c r="I665" s="16" t="s">
        <v>135</v>
      </c>
      <c r="J665" s="16" t="s">
        <v>373</v>
      </c>
      <c r="L665" s="16" t="s">
        <v>818</v>
      </c>
      <c r="M665" s="16">
        <v>4653</v>
      </c>
      <c r="N665" s="16">
        <v>2.4827586206896553E-3</v>
      </c>
      <c r="S665" s="24">
        <f t="shared" si="106"/>
        <v>0</v>
      </c>
      <c r="T665" s="24">
        <f t="shared" si="107"/>
        <v>0</v>
      </c>
      <c r="U665" s="24">
        <f t="shared" si="108"/>
        <v>0</v>
      </c>
      <c r="X665" s="24">
        <f t="shared" si="109"/>
        <v>0</v>
      </c>
      <c r="Y665" s="16">
        <f t="shared" si="110"/>
        <v>0</v>
      </c>
      <c r="Z665" s="18" t="s">
        <v>760</v>
      </c>
    </row>
    <row r="666" spans="1:26">
      <c r="A666" s="16">
        <v>664</v>
      </c>
      <c r="B666" s="16">
        <v>697</v>
      </c>
      <c r="C666" s="16" t="s">
        <v>1409</v>
      </c>
      <c r="D666" s="16" t="s">
        <v>952</v>
      </c>
      <c r="E666" s="16" t="s">
        <v>1410</v>
      </c>
      <c r="F666" s="16" t="s">
        <v>954</v>
      </c>
      <c r="G666" s="17">
        <v>-61.810499999999898</v>
      </c>
      <c r="H666" s="17">
        <v>-40.295833333300003</v>
      </c>
      <c r="I666" s="16" t="s">
        <v>135</v>
      </c>
      <c r="J666" s="16" t="s">
        <v>373</v>
      </c>
      <c r="L666" s="16" t="s">
        <v>818</v>
      </c>
      <c r="M666" s="16">
        <v>3483</v>
      </c>
      <c r="N666" s="16">
        <v>6.3265306122448984E-3</v>
      </c>
      <c r="S666" s="24">
        <f t="shared" si="106"/>
        <v>0</v>
      </c>
      <c r="T666" s="24">
        <f t="shared" si="107"/>
        <v>0</v>
      </c>
      <c r="U666" s="24">
        <f t="shared" si="108"/>
        <v>0</v>
      </c>
      <c r="X666" s="24">
        <f t="shared" si="109"/>
        <v>0</v>
      </c>
      <c r="Y666" s="16">
        <f t="shared" si="110"/>
        <v>0</v>
      </c>
      <c r="Z666" s="18" t="s">
        <v>671</v>
      </c>
    </row>
    <row r="667" spans="1:26">
      <c r="A667" s="16">
        <v>665</v>
      </c>
      <c r="B667" s="16">
        <v>698</v>
      </c>
      <c r="C667" s="16" t="s">
        <v>1493</v>
      </c>
      <c r="D667" s="16" t="s">
        <v>952</v>
      </c>
      <c r="E667" s="16" t="s">
        <v>1494</v>
      </c>
      <c r="F667" s="16" t="s">
        <v>954</v>
      </c>
      <c r="G667" s="17">
        <v>-51.458500000000001</v>
      </c>
      <c r="H667" s="17">
        <v>-33.099333333300002</v>
      </c>
      <c r="I667" s="16" t="s">
        <v>135</v>
      </c>
      <c r="K667" s="16" t="s">
        <v>440</v>
      </c>
      <c r="L667" s="16" t="s">
        <v>818</v>
      </c>
      <c r="M667" s="16">
        <v>2138</v>
      </c>
      <c r="N667" s="16">
        <v>1.9731543624161075E-4</v>
      </c>
      <c r="S667" s="24">
        <f t="shared" si="106"/>
        <v>0</v>
      </c>
      <c r="T667" s="24">
        <f t="shared" si="107"/>
        <v>0</v>
      </c>
      <c r="U667" s="24">
        <f t="shared" si="108"/>
        <v>0</v>
      </c>
      <c r="X667" s="24">
        <f t="shared" si="109"/>
        <v>0</v>
      </c>
      <c r="Y667" s="16">
        <f t="shared" si="110"/>
        <v>0</v>
      </c>
      <c r="Z667" s="18" t="s">
        <v>490</v>
      </c>
    </row>
    <row r="668" spans="1:26">
      <c r="A668" s="16">
        <v>666</v>
      </c>
      <c r="B668" s="16">
        <v>699</v>
      </c>
      <c r="C668" s="16" t="s">
        <v>1493</v>
      </c>
      <c r="D668" s="16" t="s">
        <v>952</v>
      </c>
      <c r="E668" s="16" t="s">
        <v>1494</v>
      </c>
      <c r="F668" s="16" t="s">
        <v>954</v>
      </c>
      <c r="G668" s="17">
        <v>-51.542283333299899</v>
      </c>
      <c r="H668" s="17">
        <v>-30.676983333300001</v>
      </c>
      <c r="I668" s="16" t="s">
        <v>135</v>
      </c>
      <c r="K668" s="16" t="s">
        <v>440</v>
      </c>
      <c r="L668" s="16" t="s">
        <v>818</v>
      </c>
      <c r="M668" s="16">
        <v>3706</v>
      </c>
      <c r="N668" s="16">
        <v>8.5979729729729728E-4</v>
      </c>
      <c r="S668" s="24">
        <f t="shared" si="106"/>
        <v>0</v>
      </c>
      <c r="T668" s="24">
        <f t="shared" si="107"/>
        <v>0</v>
      </c>
      <c r="U668" s="24">
        <f t="shared" si="108"/>
        <v>0</v>
      </c>
      <c r="X668" s="24">
        <f t="shared" si="109"/>
        <v>0</v>
      </c>
      <c r="Y668" s="16">
        <f t="shared" si="110"/>
        <v>0</v>
      </c>
      <c r="Z668" s="18" t="s">
        <v>702</v>
      </c>
    </row>
    <row r="669" spans="1:26">
      <c r="A669" s="16">
        <v>667</v>
      </c>
      <c r="B669" s="16">
        <v>700</v>
      </c>
      <c r="C669" s="16" t="s">
        <v>1493</v>
      </c>
      <c r="D669" s="16" t="s">
        <v>952</v>
      </c>
      <c r="E669" s="16" t="s">
        <v>1494</v>
      </c>
      <c r="F669" s="16" t="s">
        <v>954</v>
      </c>
      <c r="G669" s="17">
        <v>-51.53295</v>
      </c>
      <c r="H669" s="17">
        <v>-30.278133333300001</v>
      </c>
      <c r="I669" s="16" t="s">
        <v>135</v>
      </c>
      <c r="K669" s="16" t="s">
        <v>440</v>
      </c>
      <c r="L669" s="16" t="s">
        <v>818</v>
      </c>
      <c r="M669" s="16">
        <v>3601</v>
      </c>
      <c r="N669" s="16">
        <v>5.4689265536723162E-4</v>
      </c>
      <c r="S669" s="24">
        <f t="shared" si="106"/>
        <v>0</v>
      </c>
      <c r="T669" s="24">
        <f t="shared" si="107"/>
        <v>0</v>
      </c>
      <c r="U669" s="24">
        <f t="shared" si="108"/>
        <v>0</v>
      </c>
      <c r="X669" s="24">
        <f t="shared" si="109"/>
        <v>0</v>
      </c>
      <c r="Y669" s="16">
        <f t="shared" si="110"/>
        <v>0</v>
      </c>
      <c r="Z669" s="18" t="s">
        <v>686</v>
      </c>
    </row>
    <row r="670" spans="1:26">
      <c r="A670" s="16">
        <v>668</v>
      </c>
      <c r="B670" s="16">
        <v>701</v>
      </c>
      <c r="C670" s="16" t="s">
        <v>1493</v>
      </c>
      <c r="D670" s="16" t="s">
        <v>952</v>
      </c>
      <c r="E670" s="16" t="s">
        <v>1494</v>
      </c>
      <c r="F670" s="16" t="s">
        <v>954</v>
      </c>
      <c r="G670" s="17">
        <v>-51.9846</v>
      </c>
      <c r="H670" s="17">
        <v>-23.2122666667</v>
      </c>
      <c r="I670" s="16" t="s">
        <v>135</v>
      </c>
      <c r="K670" s="16" t="s">
        <v>440</v>
      </c>
      <c r="L670" s="16" t="s">
        <v>818</v>
      </c>
      <c r="M670" s="16">
        <v>4637</v>
      </c>
      <c r="N670" s="16">
        <v>9.5416666666666664E-4</v>
      </c>
      <c r="S670" s="24">
        <f t="shared" si="106"/>
        <v>0</v>
      </c>
      <c r="T670" s="24">
        <f t="shared" si="107"/>
        <v>0</v>
      </c>
      <c r="U670" s="24">
        <f t="shared" si="108"/>
        <v>0</v>
      </c>
      <c r="X670" s="24">
        <f t="shared" si="109"/>
        <v>0</v>
      </c>
      <c r="Y670" s="16">
        <f t="shared" si="110"/>
        <v>0</v>
      </c>
      <c r="Z670" s="18" t="s">
        <v>758</v>
      </c>
    </row>
    <row r="671" spans="1:26">
      <c r="A671" s="16">
        <v>669</v>
      </c>
      <c r="B671" s="16">
        <v>702</v>
      </c>
      <c r="C671" s="16" t="s">
        <v>1493</v>
      </c>
      <c r="D671" s="16" t="s">
        <v>952</v>
      </c>
      <c r="E671" s="16" t="s">
        <v>1494</v>
      </c>
      <c r="F671" s="16" t="s">
        <v>954</v>
      </c>
      <c r="G671" s="17">
        <v>-50.9464333333</v>
      </c>
      <c r="H671" s="17">
        <v>-26.3686166666999</v>
      </c>
      <c r="I671" s="16" t="s">
        <v>135</v>
      </c>
      <c r="K671" s="16" t="s">
        <v>440</v>
      </c>
      <c r="L671" s="16" t="s">
        <v>818</v>
      </c>
      <c r="M671" s="16">
        <v>3084</v>
      </c>
      <c r="N671" s="16">
        <v>4.1379310344827585E-4</v>
      </c>
      <c r="S671" s="24">
        <f t="shared" si="106"/>
        <v>0</v>
      </c>
      <c r="T671" s="24">
        <f t="shared" si="107"/>
        <v>0</v>
      </c>
      <c r="U671" s="24">
        <f t="shared" si="108"/>
        <v>0</v>
      </c>
      <c r="X671" s="24">
        <f t="shared" si="109"/>
        <v>0</v>
      </c>
      <c r="Y671" s="16">
        <f t="shared" si="110"/>
        <v>0</v>
      </c>
      <c r="Z671" s="18" t="s">
        <v>615</v>
      </c>
    </row>
    <row r="672" spans="1:26">
      <c r="A672" s="16">
        <v>670</v>
      </c>
      <c r="B672" s="16">
        <v>703</v>
      </c>
      <c r="C672" s="16" t="s">
        <v>1493</v>
      </c>
      <c r="D672" s="16" t="s">
        <v>952</v>
      </c>
      <c r="E672" s="16" t="s">
        <v>1494</v>
      </c>
      <c r="F672" s="16" t="s">
        <v>954</v>
      </c>
      <c r="G672" s="17">
        <v>-47.0506999999999</v>
      </c>
      <c r="H672" s="17">
        <v>7.8946500000000004</v>
      </c>
      <c r="I672" s="16" t="s">
        <v>135</v>
      </c>
      <c r="K672" s="16" t="s">
        <v>440</v>
      </c>
      <c r="L672" s="16" t="s">
        <v>818</v>
      </c>
      <c r="M672" s="16">
        <v>1796</v>
      </c>
      <c r="N672" s="16">
        <v>5.8433734939759038E-4</v>
      </c>
      <c r="S672" s="24">
        <f t="shared" si="106"/>
        <v>0</v>
      </c>
      <c r="T672" s="24">
        <f t="shared" si="107"/>
        <v>0</v>
      </c>
      <c r="U672" s="24">
        <f t="shared" si="108"/>
        <v>0</v>
      </c>
      <c r="X672" s="24">
        <f t="shared" si="109"/>
        <v>0</v>
      </c>
      <c r="Y672" s="16">
        <f t="shared" si="110"/>
        <v>0</v>
      </c>
      <c r="Z672" s="18" t="s">
        <v>441</v>
      </c>
    </row>
    <row r="673" spans="1:26">
      <c r="A673" s="16">
        <v>671</v>
      </c>
      <c r="B673" s="16">
        <v>704</v>
      </c>
      <c r="C673" s="16" t="s">
        <v>1493</v>
      </c>
      <c r="D673" s="16" t="s">
        <v>952</v>
      </c>
      <c r="E673" s="16" t="s">
        <v>1494</v>
      </c>
      <c r="F673" s="16" t="s">
        <v>954</v>
      </c>
      <c r="G673" s="17">
        <v>-46.879283333300002</v>
      </c>
      <c r="H673" s="17">
        <v>7.4208333333300001</v>
      </c>
      <c r="I673" s="16" t="s">
        <v>135</v>
      </c>
      <c r="K673" s="16" t="s">
        <v>440</v>
      </c>
      <c r="L673" s="16" t="s">
        <v>818</v>
      </c>
      <c r="M673" s="16">
        <v>2532</v>
      </c>
      <c r="N673" s="16">
        <v>2.16E-3</v>
      </c>
      <c r="S673" s="24">
        <f t="shared" si="106"/>
        <v>0</v>
      </c>
      <c r="T673" s="24">
        <f t="shared" si="107"/>
        <v>0</v>
      </c>
      <c r="U673" s="24">
        <f t="shared" si="108"/>
        <v>0</v>
      </c>
      <c r="X673" s="24">
        <f t="shared" si="109"/>
        <v>0</v>
      </c>
      <c r="Y673" s="16">
        <f t="shared" si="110"/>
        <v>0</v>
      </c>
      <c r="Z673" s="18" t="s">
        <v>536</v>
      </c>
    </row>
    <row r="674" spans="1:26">
      <c r="A674" s="16">
        <v>672</v>
      </c>
      <c r="B674" s="16">
        <v>706</v>
      </c>
      <c r="C674" s="16" t="s">
        <v>1495</v>
      </c>
      <c r="D674" s="16" t="s">
        <v>952</v>
      </c>
      <c r="E674" s="16" t="s">
        <v>1496</v>
      </c>
      <c r="F674" s="16" t="s">
        <v>954</v>
      </c>
      <c r="G674" s="17">
        <v>-13.1141666666999</v>
      </c>
      <c r="H674" s="17">
        <v>61.371000000000002</v>
      </c>
      <c r="I674" s="16" t="s">
        <v>152</v>
      </c>
      <c r="K674" s="16" t="s">
        <v>419</v>
      </c>
      <c r="L674" s="16" t="s">
        <v>818</v>
      </c>
      <c r="M674" s="16">
        <v>2504</v>
      </c>
      <c r="N674" s="16">
        <v>7.6666666666666669E-4</v>
      </c>
      <c r="S674" s="24">
        <f t="shared" si="106"/>
        <v>0</v>
      </c>
      <c r="T674" s="24">
        <f t="shared" si="107"/>
        <v>0</v>
      </c>
      <c r="U674" s="24">
        <f t="shared" si="108"/>
        <v>0</v>
      </c>
      <c r="X674" s="24">
        <f t="shared" si="109"/>
        <v>0</v>
      </c>
      <c r="Y674" s="16">
        <f t="shared" si="110"/>
        <v>0</v>
      </c>
      <c r="Z674" s="18" t="s">
        <v>529</v>
      </c>
    </row>
    <row r="675" spans="1:26">
      <c r="A675" s="16">
        <v>673</v>
      </c>
      <c r="B675" s="16">
        <v>707</v>
      </c>
      <c r="C675" s="16" t="s">
        <v>1495</v>
      </c>
      <c r="D675" s="16" t="s">
        <v>952</v>
      </c>
      <c r="E675" s="16" t="s">
        <v>1496</v>
      </c>
      <c r="F675" s="16" t="s">
        <v>954</v>
      </c>
      <c r="G675" s="17">
        <v>-7.5453333333300003</v>
      </c>
      <c r="H675" s="17">
        <v>59.0168333332999</v>
      </c>
      <c r="I675" s="16" t="s">
        <v>152</v>
      </c>
      <c r="K675" s="16" t="s">
        <v>419</v>
      </c>
      <c r="L675" s="16" t="s">
        <v>818</v>
      </c>
      <c r="M675" s="16">
        <v>1552</v>
      </c>
      <c r="N675" s="16">
        <v>5.8842443729903535E-4</v>
      </c>
      <c r="S675" s="24">
        <f t="shared" si="106"/>
        <v>0</v>
      </c>
      <c r="T675" s="24">
        <f t="shared" si="107"/>
        <v>0</v>
      </c>
      <c r="U675" s="24">
        <f t="shared" si="108"/>
        <v>0</v>
      </c>
      <c r="X675" s="24">
        <f t="shared" si="109"/>
        <v>0</v>
      </c>
      <c r="Y675" s="16">
        <f t="shared" si="110"/>
        <v>0</v>
      </c>
      <c r="Z675" s="18" t="s">
        <v>420</v>
      </c>
    </row>
    <row r="676" spans="1:26">
      <c r="A676" s="16">
        <v>674</v>
      </c>
      <c r="B676" s="16">
        <v>708</v>
      </c>
      <c r="C676" s="16" t="s">
        <v>1495</v>
      </c>
      <c r="D676" s="16" t="s">
        <v>952</v>
      </c>
      <c r="E676" s="16" t="s">
        <v>1496</v>
      </c>
      <c r="F676" s="16" t="s">
        <v>954</v>
      </c>
      <c r="G676" s="17">
        <v>-5.4558333333300002</v>
      </c>
      <c r="H676" s="17">
        <v>59.943833333299899</v>
      </c>
      <c r="I676" s="16" t="s">
        <v>152</v>
      </c>
      <c r="J676" s="16" t="s">
        <v>733</v>
      </c>
      <c r="L676" s="16" t="s">
        <v>818</v>
      </c>
      <c r="M676" s="16">
        <v>4109</v>
      </c>
      <c r="N676" s="16">
        <v>5.3372434017595312E-4</v>
      </c>
      <c r="S676" s="24">
        <f t="shared" si="106"/>
        <v>0</v>
      </c>
      <c r="T676" s="24">
        <f t="shared" si="107"/>
        <v>0</v>
      </c>
      <c r="U676" s="24">
        <f t="shared" si="108"/>
        <v>0</v>
      </c>
      <c r="X676" s="24">
        <f t="shared" si="109"/>
        <v>0</v>
      </c>
      <c r="Y676" s="16">
        <f t="shared" si="110"/>
        <v>0</v>
      </c>
      <c r="Z676" s="18" t="s">
        <v>734</v>
      </c>
    </row>
    <row r="677" spans="1:26">
      <c r="A677" s="16">
        <v>675</v>
      </c>
      <c r="B677" s="16">
        <v>713</v>
      </c>
      <c r="C677" s="16" t="s">
        <v>1495</v>
      </c>
      <c r="D677" s="16" t="s">
        <v>952</v>
      </c>
      <c r="E677" s="16" t="s">
        <v>1496</v>
      </c>
      <c r="F677" s="16" t="s">
        <v>954</v>
      </c>
      <c r="G677" s="17">
        <v>-4.1929999999999996</v>
      </c>
      <c r="H677" s="17">
        <v>73.394166666700002</v>
      </c>
      <c r="I677" s="16" t="s">
        <v>152</v>
      </c>
      <c r="J677" s="16" t="s">
        <v>153</v>
      </c>
      <c r="L677" s="16" t="s">
        <v>818</v>
      </c>
      <c r="M677" s="16">
        <v>2915</v>
      </c>
      <c r="N677" s="16">
        <v>1.875E-4</v>
      </c>
      <c r="S677" s="24">
        <f t="shared" si="106"/>
        <v>0</v>
      </c>
      <c r="T677" s="24">
        <f t="shared" si="107"/>
        <v>0</v>
      </c>
      <c r="U677" s="24">
        <f t="shared" si="108"/>
        <v>0</v>
      </c>
      <c r="X677" s="24">
        <f t="shared" si="109"/>
        <v>0</v>
      </c>
      <c r="Y677" s="16">
        <f t="shared" si="110"/>
        <v>0</v>
      </c>
      <c r="Z677" s="18" t="s">
        <v>598</v>
      </c>
    </row>
    <row r="678" spans="1:26">
      <c r="A678" s="16">
        <v>676</v>
      </c>
      <c r="B678" s="16">
        <v>714</v>
      </c>
      <c r="C678" s="16" t="s">
        <v>1495</v>
      </c>
      <c r="D678" s="16" t="s">
        <v>952</v>
      </c>
      <c r="E678" s="16" t="s">
        <v>1496</v>
      </c>
      <c r="F678" s="16" t="s">
        <v>954</v>
      </c>
      <c r="G678" s="17">
        <v>5.0599999999999996</v>
      </c>
      <c r="H678" s="17">
        <v>73.7866666667</v>
      </c>
      <c r="I678" s="16" t="s">
        <v>152</v>
      </c>
      <c r="J678" s="16" t="s">
        <v>153</v>
      </c>
      <c r="L678" s="16" t="s">
        <v>818</v>
      </c>
      <c r="M678" s="16">
        <v>2038</v>
      </c>
      <c r="N678" s="16">
        <v>7.765957446808511E-4</v>
      </c>
      <c r="S678" s="24">
        <f t="shared" si="106"/>
        <v>0</v>
      </c>
      <c r="T678" s="24">
        <f t="shared" si="107"/>
        <v>0</v>
      </c>
      <c r="U678" s="24">
        <f t="shared" si="108"/>
        <v>0</v>
      </c>
      <c r="X678" s="24">
        <f t="shared" si="109"/>
        <v>0</v>
      </c>
      <c r="Y678" s="16">
        <f t="shared" si="110"/>
        <v>0</v>
      </c>
      <c r="Z678" s="18" t="s">
        <v>472</v>
      </c>
    </row>
    <row r="679" spans="1:26">
      <c r="A679" s="16">
        <v>677</v>
      </c>
      <c r="B679" s="16">
        <v>715</v>
      </c>
      <c r="C679" s="16" t="s">
        <v>1495</v>
      </c>
      <c r="D679" s="16" t="s">
        <v>952</v>
      </c>
      <c r="E679" s="16" t="s">
        <v>1496</v>
      </c>
      <c r="F679" s="16" t="s">
        <v>954</v>
      </c>
      <c r="G679" s="17">
        <v>5.0815000000000001</v>
      </c>
      <c r="H679" s="17">
        <v>73.831333333299895</v>
      </c>
      <c r="I679" s="16" t="s">
        <v>152</v>
      </c>
      <c r="J679" s="16" t="s">
        <v>153</v>
      </c>
      <c r="L679" s="16" t="s">
        <v>818</v>
      </c>
      <c r="M679" s="16">
        <v>2266</v>
      </c>
      <c r="N679" s="16">
        <v>4.5813953488372091E-4</v>
      </c>
      <c r="S679" s="24">
        <f t="shared" si="106"/>
        <v>0</v>
      </c>
      <c r="T679" s="24">
        <f t="shared" si="107"/>
        <v>0</v>
      </c>
      <c r="U679" s="24">
        <f t="shared" si="108"/>
        <v>0</v>
      </c>
      <c r="X679" s="24">
        <f t="shared" si="109"/>
        <v>0</v>
      </c>
      <c r="Y679" s="16">
        <f t="shared" si="110"/>
        <v>0</v>
      </c>
      <c r="Z679" s="18" t="s">
        <v>502</v>
      </c>
    </row>
    <row r="680" spans="1:26">
      <c r="A680" s="16">
        <v>678</v>
      </c>
      <c r="B680" s="16">
        <v>716</v>
      </c>
      <c r="C680" s="16" t="s">
        <v>1495</v>
      </c>
      <c r="D680" s="16" t="s">
        <v>952</v>
      </c>
      <c r="E680" s="16" t="s">
        <v>1496</v>
      </c>
      <c r="F680" s="16" t="s">
        <v>954</v>
      </c>
      <c r="G680" s="17">
        <v>4.9333333333300002</v>
      </c>
      <c r="H680" s="17">
        <v>73.283333333300007</v>
      </c>
      <c r="I680" s="16" t="s">
        <v>152</v>
      </c>
      <c r="J680" s="16" t="s">
        <v>153</v>
      </c>
      <c r="L680" s="16" t="s">
        <v>818</v>
      </c>
      <c r="M680" s="16">
        <v>544</v>
      </c>
      <c r="N680" s="16">
        <v>3.5434782608695652E-3</v>
      </c>
      <c r="S680" s="24">
        <f t="shared" si="106"/>
        <v>0</v>
      </c>
      <c r="T680" s="24">
        <f t="shared" si="107"/>
        <v>0</v>
      </c>
      <c r="U680" s="24">
        <f t="shared" si="108"/>
        <v>0</v>
      </c>
      <c r="X680" s="24">
        <f t="shared" si="109"/>
        <v>0</v>
      </c>
      <c r="Y680" s="16">
        <f t="shared" si="110"/>
        <v>0</v>
      </c>
      <c r="Z680" s="18" t="s">
        <v>212</v>
      </c>
    </row>
    <row r="681" spans="1:26">
      <c r="A681" s="16">
        <v>679</v>
      </c>
      <c r="B681" s="16">
        <v>736</v>
      </c>
      <c r="C681" s="16" t="s">
        <v>1425</v>
      </c>
      <c r="D681" s="16" t="s">
        <v>952</v>
      </c>
      <c r="E681" s="16" t="s">
        <v>1426</v>
      </c>
      <c r="F681" s="16" t="s">
        <v>954</v>
      </c>
      <c r="G681" s="17">
        <v>-49.402000000000001</v>
      </c>
      <c r="H681" s="17">
        <v>71.660166666699894</v>
      </c>
      <c r="I681" s="16" t="s">
        <v>152</v>
      </c>
      <c r="K681" s="16" t="s">
        <v>217</v>
      </c>
      <c r="L681" s="16" t="s">
        <v>818</v>
      </c>
      <c r="M681" s="16">
        <v>629</v>
      </c>
      <c r="N681" s="16">
        <v>6.851851851851852E-3</v>
      </c>
      <c r="S681" s="24">
        <f t="shared" si="106"/>
        <v>0</v>
      </c>
      <c r="T681" s="24">
        <f t="shared" si="107"/>
        <v>0</v>
      </c>
      <c r="U681" s="24">
        <f t="shared" si="108"/>
        <v>0</v>
      </c>
      <c r="X681" s="24">
        <f t="shared" si="109"/>
        <v>0</v>
      </c>
      <c r="Y681" s="16">
        <f t="shared" si="110"/>
        <v>0</v>
      </c>
      <c r="Z681" s="18" t="s">
        <v>225</v>
      </c>
    </row>
    <row r="682" spans="1:26">
      <c r="A682" s="16">
        <v>680</v>
      </c>
      <c r="B682" s="16">
        <v>737</v>
      </c>
      <c r="C682" s="16" t="s">
        <v>1425</v>
      </c>
      <c r="D682" s="16" t="s">
        <v>952</v>
      </c>
      <c r="E682" s="16" t="s">
        <v>1426</v>
      </c>
      <c r="F682" s="16" t="s">
        <v>954</v>
      </c>
      <c r="G682" s="17">
        <v>-50.227833333299898</v>
      </c>
      <c r="H682" s="17">
        <v>73.032833333300005</v>
      </c>
      <c r="I682" s="16" t="s">
        <v>152</v>
      </c>
      <c r="K682" s="16" t="s">
        <v>217</v>
      </c>
      <c r="L682" s="16" t="s">
        <v>818</v>
      </c>
      <c r="M682" s="16">
        <v>564</v>
      </c>
      <c r="N682" s="16">
        <v>1.686046511627907E-3</v>
      </c>
      <c r="S682" s="24">
        <f t="shared" si="106"/>
        <v>0</v>
      </c>
      <c r="T682" s="24">
        <f t="shared" si="107"/>
        <v>0</v>
      </c>
      <c r="U682" s="24">
        <f t="shared" si="108"/>
        <v>0</v>
      </c>
      <c r="X682" s="24">
        <f t="shared" si="109"/>
        <v>0</v>
      </c>
      <c r="Y682" s="16">
        <f t="shared" si="110"/>
        <v>0</v>
      </c>
      <c r="Z682" s="18" t="s">
        <v>218</v>
      </c>
    </row>
    <row r="683" spans="1:26">
      <c r="A683" s="16">
        <v>681</v>
      </c>
      <c r="B683" s="16">
        <v>738</v>
      </c>
      <c r="C683" s="16" t="s">
        <v>1425</v>
      </c>
      <c r="D683" s="16" t="s">
        <v>952</v>
      </c>
      <c r="E683" s="16" t="s">
        <v>1426</v>
      </c>
      <c r="F683" s="16" t="s">
        <v>954</v>
      </c>
      <c r="G683" s="17">
        <v>-62.709000000000003</v>
      </c>
      <c r="H683" s="17">
        <v>82.787499999999895</v>
      </c>
      <c r="I683" s="16" t="s">
        <v>135</v>
      </c>
      <c r="K683" s="16" t="s">
        <v>217</v>
      </c>
      <c r="L683" s="16" t="s">
        <v>818</v>
      </c>
      <c r="M683" s="16">
        <v>2253</v>
      </c>
      <c r="N683" s="16">
        <v>5.2384615384615382E-4</v>
      </c>
      <c r="S683" s="24">
        <f t="shared" si="106"/>
        <v>0</v>
      </c>
      <c r="T683" s="24">
        <f t="shared" si="107"/>
        <v>0</v>
      </c>
      <c r="U683" s="24">
        <f t="shared" si="108"/>
        <v>0</v>
      </c>
      <c r="X683" s="24">
        <f t="shared" si="109"/>
        <v>0</v>
      </c>
      <c r="Y683" s="16">
        <f t="shared" si="110"/>
        <v>0</v>
      </c>
      <c r="Z683" s="18" t="s">
        <v>501</v>
      </c>
    </row>
    <row r="684" spans="1:26">
      <c r="A684" s="16">
        <v>682</v>
      </c>
      <c r="B684" s="16">
        <v>744</v>
      </c>
      <c r="C684" s="16" t="s">
        <v>1425</v>
      </c>
      <c r="D684" s="16" t="s">
        <v>952</v>
      </c>
      <c r="E684" s="16" t="s">
        <v>1426</v>
      </c>
      <c r="F684" s="16" t="s">
        <v>954</v>
      </c>
      <c r="G684" s="17">
        <v>-61.577666666699898</v>
      </c>
      <c r="H684" s="17">
        <v>80.590999999999894</v>
      </c>
      <c r="I684" s="16" t="s">
        <v>135</v>
      </c>
      <c r="K684" s="16" t="s">
        <v>217</v>
      </c>
      <c r="L684" s="16" t="s">
        <v>818</v>
      </c>
      <c r="M684" s="16">
        <v>2307</v>
      </c>
      <c r="N684" s="16">
        <v>4.5370370370370372E-4</v>
      </c>
      <c r="S684" s="24">
        <f t="shared" si="106"/>
        <v>0</v>
      </c>
      <c r="T684" s="24">
        <f t="shared" si="107"/>
        <v>0</v>
      </c>
      <c r="U684" s="24">
        <f t="shared" si="108"/>
        <v>0</v>
      </c>
      <c r="X684" s="24">
        <f t="shared" si="109"/>
        <v>0</v>
      </c>
      <c r="Y684" s="16">
        <f t="shared" si="110"/>
        <v>0</v>
      </c>
      <c r="Z684" s="18" t="s">
        <v>511</v>
      </c>
    </row>
    <row r="685" spans="1:26">
      <c r="A685" s="16">
        <v>683</v>
      </c>
      <c r="B685" s="16">
        <v>745</v>
      </c>
      <c r="C685" s="16" t="s">
        <v>1425</v>
      </c>
      <c r="D685" s="16" t="s">
        <v>952</v>
      </c>
      <c r="E685" s="16" t="s">
        <v>1426</v>
      </c>
      <c r="F685" s="16" t="s">
        <v>954</v>
      </c>
      <c r="G685" s="17">
        <v>-59.595166666700003</v>
      </c>
      <c r="H685" s="17">
        <v>85.8599999999999</v>
      </c>
      <c r="I685" s="16" t="s">
        <v>135</v>
      </c>
      <c r="K685" s="16" t="s">
        <v>217</v>
      </c>
      <c r="L685" s="16" t="s">
        <v>818</v>
      </c>
      <c r="M685" s="16">
        <v>4083</v>
      </c>
      <c r="N685" s="16">
        <v>4.1274509803921567E-3</v>
      </c>
      <c r="S685" s="24">
        <f t="shared" si="106"/>
        <v>0</v>
      </c>
      <c r="T685" s="24">
        <f t="shared" si="107"/>
        <v>0</v>
      </c>
      <c r="U685" s="24">
        <f t="shared" si="108"/>
        <v>0</v>
      </c>
      <c r="X685" s="24">
        <f t="shared" si="109"/>
        <v>0</v>
      </c>
      <c r="Y685" s="16">
        <f t="shared" si="110"/>
        <v>0</v>
      </c>
      <c r="Z685" s="18" t="s">
        <v>732</v>
      </c>
    </row>
    <row r="686" spans="1:26">
      <c r="A686" s="16">
        <v>684</v>
      </c>
      <c r="B686" s="16">
        <v>747</v>
      </c>
      <c r="C686" s="16" t="s">
        <v>1497</v>
      </c>
      <c r="D686" s="16" t="s">
        <v>952</v>
      </c>
      <c r="E686" s="16" t="s">
        <v>323</v>
      </c>
      <c r="F686" s="16" t="s">
        <v>954</v>
      </c>
      <c r="G686" s="17">
        <v>-54.811333333299899</v>
      </c>
      <c r="H686" s="17">
        <v>76.793999999999897</v>
      </c>
      <c r="I686" s="16" t="s">
        <v>152</v>
      </c>
      <c r="K686" s="16" t="s">
        <v>323</v>
      </c>
      <c r="L686" s="16" t="s">
        <v>818</v>
      </c>
      <c r="M686" s="16">
        <v>1695</v>
      </c>
      <c r="N686" s="16">
        <v>3.1216216216216217E-4</v>
      </c>
      <c r="S686" s="24">
        <f t="shared" si="106"/>
        <v>0</v>
      </c>
      <c r="T686" s="24">
        <f t="shared" si="107"/>
        <v>0</v>
      </c>
      <c r="U686" s="24">
        <f t="shared" si="108"/>
        <v>0</v>
      </c>
      <c r="X686" s="24">
        <f t="shared" si="109"/>
        <v>0</v>
      </c>
      <c r="Y686" s="16">
        <f t="shared" si="110"/>
        <v>0</v>
      </c>
      <c r="Z686" s="18" t="s">
        <v>434</v>
      </c>
    </row>
    <row r="687" spans="1:26">
      <c r="A687" s="16">
        <v>685</v>
      </c>
      <c r="B687" s="16">
        <v>748</v>
      </c>
      <c r="C687" s="16" t="s">
        <v>1497</v>
      </c>
      <c r="D687" s="16" t="s">
        <v>952</v>
      </c>
      <c r="E687" s="16" t="s">
        <v>323</v>
      </c>
      <c r="F687" s="16" t="s">
        <v>954</v>
      </c>
      <c r="G687" s="17">
        <v>-58.440833333299899</v>
      </c>
      <c r="H687" s="17">
        <v>78.981499999999897</v>
      </c>
      <c r="I687" s="16" t="s">
        <v>152</v>
      </c>
      <c r="K687" s="16" t="s">
        <v>323</v>
      </c>
      <c r="L687" s="16" t="s">
        <v>818</v>
      </c>
      <c r="M687" s="16">
        <v>1291</v>
      </c>
      <c r="N687" s="16">
        <v>3.829787234042553E-4</v>
      </c>
      <c r="S687" s="24">
        <f t="shared" si="106"/>
        <v>0</v>
      </c>
      <c r="T687" s="24">
        <f t="shared" si="107"/>
        <v>0</v>
      </c>
      <c r="U687" s="24">
        <f t="shared" si="108"/>
        <v>0</v>
      </c>
      <c r="X687" s="24">
        <f t="shared" si="109"/>
        <v>0</v>
      </c>
      <c r="Y687" s="16">
        <f t="shared" si="110"/>
        <v>0</v>
      </c>
      <c r="Z687" s="18" t="s">
        <v>368</v>
      </c>
    </row>
    <row r="688" spans="1:26">
      <c r="A688" s="16">
        <v>686</v>
      </c>
      <c r="B688" s="16">
        <v>749</v>
      </c>
      <c r="C688" s="16" t="s">
        <v>1497</v>
      </c>
      <c r="D688" s="16" t="s">
        <v>952</v>
      </c>
      <c r="E688" s="16" t="s">
        <v>323</v>
      </c>
      <c r="F688" s="16" t="s">
        <v>954</v>
      </c>
      <c r="G688" s="17">
        <v>-58.717166666700003</v>
      </c>
      <c r="H688" s="17">
        <v>76.407499999999899</v>
      </c>
      <c r="I688" s="16" t="s">
        <v>152</v>
      </c>
      <c r="K688" s="16" t="s">
        <v>323</v>
      </c>
      <c r="L688" s="16" t="s">
        <v>818</v>
      </c>
      <c r="M688" s="16">
        <v>1070</v>
      </c>
      <c r="N688" s="16">
        <v>2.9906542056074768E-4</v>
      </c>
      <c r="S688" s="24">
        <f t="shared" si="106"/>
        <v>0</v>
      </c>
      <c r="T688" s="24">
        <f t="shared" si="107"/>
        <v>0</v>
      </c>
      <c r="U688" s="24">
        <f t="shared" si="108"/>
        <v>0</v>
      </c>
      <c r="X688" s="24">
        <f t="shared" si="109"/>
        <v>0</v>
      </c>
      <c r="Y688" s="16">
        <f t="shared" si="110"/>
        <v>0</v>
      </c>
      <c r="Z688" s="18" t="s">
        <v>324</v>
      </c>
    </row>
    <row r="689" spans="1:26">
      <c r="A689" s="16">
        <v>687</v>
      </c>
      <c r="B689" s="16">
        <v>751</v>
      </c>
      <c r="C689" s="16" t="s">
        <v>1497</v>
      </c>
      <c r="D689" s="16" t="s">
        <v>952</v>
      </c>
      <c r="E689" s="16" t="s">
        <v>323</v>
      </c>
      <c r="F689" s="16" t="s">
        <v>954</v>
      </c>
      <c r="G689" s="17">
        <v>-57.7259999999999</v>
      </c>
      <c r="H689" s="17">
        <v>79.814833333300001</v>
      </c>
      <c r="I689" s="16" t="s">
        <v>152</v>
      </c>
      <c r="K689" s="16" t="s">
        <v>323</v>
      </c>
      <c r="L689" s="16" t="s">
        <v>818</v>
      </c>
      <c r="M689" s="16">
        <v>1634</v>
      </c>
      <c r="N689" s="16">
        <v>7.9787234042553187E-4</v>
      </c>
      <c r="S689" s="24">
        <f t="shared" si="106"/>
        <v>0</v>
      </c>
      <c r="T689" s="24">
        <f t="shared" si="107"/>
        <v>0</v>
      </c>
      <c r="U689" s="24">
        <f t="shared" si="108"/>
        <v>0</v>
      </c>
      <c r="X689" s="24">
        <f t="shared" si="109"/>
        <v>0</v>
      </c>
      <c r="Y689" s="16">
        <f t="shared" si="110"/>
        <v>0</v>
      </c>
      <c r="Z689" s="18" t="s">
        <v>426</v>
      </c>
    </row>
    <row r="690" spans="1:26">
      <c r="A690" s="16">
        <v>688</v>
      </c>
      <c r="B690" s="16">
        <v>752</v>
      </c>
      <c r="C690" s="16" t="s">
        <v>1498</v>
      </c>
      <c r="D690" s="16" t="s">
        <v>952</v>
      </c>
      <c r="E690" s="16" t="s">
        <v>1499</v>
      </c>
      <c r="F690" s="16" t="s">
        <v>954</v>
      </c>
      <c r="G690" s="17">
        <v>-30.8912499999999</v>
      </c>
      <c r="H690" s="17">
        <v>93.577533333299897</v>
      </c>
      <c r="I690" s="16" t="s">
        <v>152</v>
      </c>
      <c r="K690" s="16" t="s">
        <v>320</v>
      </c>
      <c r="L690" s="16" t="s">
        <v>818</v>
      </c>
      <c r="M690" s="16">
        <v>1086</v>
      </c>
      <c r="N690" s="16">
        <v>5.0806451612903222E-4</v>
      </c>
      <c r="S690" s="24">
        <f t="shared" si="106"/>
        <v>0</v>
      </c>
      <c r="T690" s="24">
        <f t="shared" si="107"/>
        <v>0</v>
      </c>
      <c r="U690" s="24">
        <f t="shared" si="108"/>
        <v>0</v>
      </c>
      <c r="X690" s="24">
        <f t="shared" si="109"/>
        <v>0</v>
      </c>
      <c r="Y690" s="16">
        <f t="shared" si="110"/>
        <v>0</v>
      </c>
      <c r="Z690" s="18" t="s">
        <v>336</v>
      </c>
    </row>
    <row r="691" spans="1:26">
      <c r="A691" s="16">
        <v>689</v>
      </c>
      <c r="B691" s="16">
        <v>754</v>
      </c>
      <c r="C691" s="16" t="s">
        <v>1498</v>
      </c>
      <c r="D691" s="16" t="s">
        <v>952</v>
      </c>
      <c r="E691" s="16" t="s">
        <v>1499</v>
      </c>
      <c r="F691" s="16" t="s">
        <v>954</v>
      </c>
      <c r="G691" s="17">
        <v>-30.940650000000002</v>
      </c>
      <c r="H691" s="17">
        <v>93.566516666699897</v>
      </c>
      <c r="I691" s="16" t="s">
        <v>152</v>
      </c>
      <c r="K691" s="16" t="s">
        <v>320</v>
      </c>
      <c r="L691" s="16" t="s">
        <v>818</v>
      </c>
      <c r="M691" s="16">
        <v>1064</v>
      </c>
      <c r="N691" s="16">
        <v>4.1428571428571431E-4</v>
      </c>
      <c r="S691" s="24">
        <f t="shared" si="106"/>
        <v>0</v>
      </c>
      <c r="T691" s="24">
        <f t="shared" si="107"/>
        <v>0</v>
      </c>
      <c r="U691" s="24">
        <f t="shared" si="108"/>
        <v>0</v>
      </c>
      <c r="X691" s="24">
        <f t="shared" si="109"/>
        <v>0</v>
      </c>
      <c r="Y691" s="16">
        <f t="shared" si="110"/>
        <v>0</v>
      </c>
      <c r="Z691" s="18" t="s">
        <v>321</v>
      </c>
    </row>
    <row r="692" spans="1:26">
      <c r="A692" s="16">
        <v>690</v>
      </c>
      <c r="B692" s="16">
        <v>756</v>
      </c>
      <c r="C692" s="16" t="s">
        <v>1498</v>
      </c>
      <c r="D692" s="16" t="s">
        <v>952</v>
      </c>
      <c r="E692" s="16" t="s">
        <v>1499</v>
      </c>
      <c r="F692" s="16" t="s">
        <v>954</v>
      </c>
      <c r="G692" s="17">
        <v>-27.3554999999999</v>
      </c>
      <c r="H692" s="17">
        <v>87.59675</v>
      </c>
      <c r="I692" s="16" t="s">
        <v>152</v>
      </c>
      <c r="K692" s="16" t="s">
        <v>413</v>
      </c>
      <c r="L692" s="16" t="s">
        <v>818</v>
      </c>
      <c r="M692" s="16">
        <v>1518</v>
      </c>
      <c r="N692" s="16">
        <v>3.6920980926430515E-4</v>
      </c>
      <c r="S692" s="24">
        <f t="shared" si="106"/>
        <v>0</v>
      </c>
      <c r="T692" s="24">
        <f t="shared" si="107"/>
        <v>0</v>
      </c>
      <c r="U692" s="24">
        <f t="shared" si="108"/>
        <v>0</v>
      </c>
      <c r="X692" s="24">
        <f t="shared" si="109"/>
        <v>0</v>
      </c>
      <c r="Y692" s="16">
        <f t="shared" si="110"/>
        <v>0</v>
      </c>
      <c r="Z692" s="18" t="s">
        <v>414</v>
      </c>
    </row>
    <row r="693" spans="1:26">
      <c r="A693" s="16">
        <v>691</v>
      </c>
      <c r="B693" s="16">
        <v>757</v>
      </c>
      <c r="C693" s="16" t="s">
        <v>1498</v>
      </c>
      <c r="D693" s="16" t="s">
        <v>952</v>
      </c>
      <c r="E693" s="16" t="s">
        <v>1499</v>
      </c>
      <c r="F693" s="16" t="s">
        <v>954</v>
      </c>
      <c r="G693" s="17">
        <v>-17.0243</v>
      </c>
      <c r="H693" s="17">
        <v>88.181650000000005</v>
      </c>
      <c r="I693" s="16" t="s">
        <v>152</v>
      </c>
      <c r="K693" s="16" t="s">
        <v>413</v>
      </c>
      <c r="L693" s="16" t="s">
        <v>818</v>
      </c>
      <c r="M693" s="16">
        <v>1652</v>
      </c>
      <c r="N693" s="16">
        <v>3.8426763110307414E-4</v>
      </c>
      <c r="S693" s="24">
        <f t="shared" si="106"/>
        <v>0</v>
      </c>
      <c r="T693" s="24">
        <f t="shared" si="107"/>
        <v>0</v>
      </c>
      <c r="U693" s="24">
        <f t="shared" si="108"/>
        <v>0</v>
      </c>
      <c r="X693" s="24">
        <f t="shared" si="109"/>
        <v>0</v>
      </c>
      <c r="Y693" s="16">
        <f t="shared" si="110"/>
        <v>0</v>
      </c>
      <c r="Z693" s="18" t="s">
        <v>430</v>
      </c>
    </row>
    <row r="694" spans="1:26">
      <c r="A694" s="16">
        <v>692</v>
      </c>
      <c r="B694" s="16">
        <v>758</v>
      </c>
      <c r="C694" s="16" t="s">
        <v>1498</v>
      </c>
      <c r="D694" s="16" t="s">
        <v>952</v>
      </c>
      <c r="E694" s="16" t="s">
        <v>1499</v>
      </c>
      <c r="F694" s="16" t="s">
        <v>954</v>
      </c>
      <c r="G694" s="17">
        <v>5.38415</v>
      </c>
      <c r="H694" s="17">
        <v>90.361216666700003</v>
      </c>
      <c r="I694" s="16" t="s">
        <v>152</v>
      </c>
      <c r="K694" s="16" t="s">
        <v>413</v>
      </c>
      <c r="L694" s="16" t="s">
        <v>818</v>
      </c>
      <c r="M694" s="16">
        <v>2924</v>
      </c>
      <c r="N694" s="16">
        <v>6.4375000000000001E-4</v>
      </c>
      <c r="S694" s="24">
        <f t="shared" si="106"/>
        <v>0</v>
      </c>
      <c r="T694" s="24">
        <f t="shared" si="107"/>
        <v>0</v>
      </c>
      <c r="U694" s="24">
        <f t="shared" si="108"/>
        <v>0</v>
      </c>
      <c r="X694" s="24">
        <f t="shared" si="109"/>
        <v>0</v>
      </c>
      <c r="Y694" s="16">
        <f t="shared" si="110"/>
        <v>0</v>
      </c>
      <c r="Z694" s="18" t="s">
        <v>600</v>
      </c>
    </row>
    <row r="695" spans="1:26">
      <c r="A695" s="16">
        <v>693</v>
      </c>
      <c r="B695" s="16">
        <v>759</v>
      </c>
      <c r="C695" s="16" t="s">
        <v>1394</v>
      </c>
      <c r="D695" s="16" t="s">
        <v>952</v>
      </c>
      <c r="E695" s="16" t="s">
        <v>394</v>
      </c>
      <c r="F695" s="16" t="s">
        <v>954</v>
      </c>
      <c r="G695" s="17">
        <v>-16.954000000000001</v>
      </c>
      <c r="H695" s="17">
        <v>115.5605</v>
      </c>
      <c r="I695" s="16" t="s">
        <v>152</v>
      </c>
      <c r="K695" s="16" t="s">
        <v>394</v>
      </c>
      <c r="L695" s="16" t="s">
        <v>818</v>
      </c>
      <c r="M695" s="16">
        <v>2092</v>
      </c>
      <c r="N695" s="16">
        <v>7.6754385964912283E-5</v>
      </c>
      <c r="S695" s="24">
        <f t="shared" si="106"/>
        <v>0</v>
      </c>
      <c r="T695" s="24">
        <f t="shared" si="107"/>
        <v>0</v>
      </c>
      <c r="U695" s="24">
        <f t="shared" si="108"/>
        <v>0</v>
      </c>
      <c r="X695" s="24">
        <f t="shared" si="109"/>
        <v>0</v>
      </c>
      <c r="Y695" s="16">
        <f t="shared" si="110"/>
        <v>0</v>
      </c>
      <c r="Z695" s="18" t="s">
        <v>486</v>
      </c>
    </row>
    <row r="696" spans="1:26">
      <c r="A696" s="16">
        <v>694</v>
      </c>
      <c r="B696" s="16">
        <v>761</v>
      </c>
      <c r="C696" s="16" t="s">
        <v>1394</v>
      </c>
      <c r="D696" s="16" t="s">
        <v>952</v>
      </c>
      <c r="E696" s="16" t="s">
        <v>394</v>
      </c>
      <c r="F696" s="16" t="s">
        <v>954</v>
      </c>
      <c r="G696" s="17">
        <v>-16.737166666699899</v>
      </c>
      <c r="H696" s="17">
        <v>115.535</v>
      </c>
      <c r="I696" s="16" t="s">
        <v>152</v>
      </c>
      <c r="K696" s="16" t="s">
        <v>394</v>
      </c>
      <c r="L696" s="16" t="s">
        <v>818</v>
      </c>
      <c r="M696" s="16">
        <v>2168</v>
      </c>
      <c r="N696" s="16">
        <v>2.3333333333333333E-4</v>
      </c>
      <c r="S696" s="24">
        <f t="shared" si="106"/>
        <v>0</v>
      </c>
      <c r="T696" s="24">
        <f t="shared" si="107"/>
        <v>0</v>
      </c>
      <c r="U696" s="24">
        <f t="shared" si="108"/>
        <v>0</v>
      </c>
      <c r="X696" s="24">
        <f t="shared" si="109"/>
        <v>0</v>
      </c>
      <c r="Y696" s="16">
        <f t="shared" si="110"/>
        <v>0</v>
      </c>
      <c r="Z696" s="18" t="s">
        <v>493</v>
      </c>
    </row>
    <row r="697" spans="1:26">
      <c r="A697" s="16">
        <v>695</v>
      </c>
      <c r="B697" s="16">
        <v>765</v>
      </c>
      <c r="C697" s="16" t="s">
        <v>1500</v>
      </c>
      <c r="D697" s="16" t="s">
        <v>952</v>
      </c>
      <c r="E697" s="16" t="s">
        <v>1501</v>
      </c>
      <c r="F697" s="16" t="s">
        <v>954</v>
      </c>
      <c r="G697" s="17">
        <v>-15.9756666667</v>
      </c>
      <c r="H697" s="17">
        <v>117.574833333</v>
      </c>
      <c r="I697" s="16" t="s">
        <v>152</v>
      </c>
      <c r="J697" s="16" t="s">
        <v>796</v>
      </c>
      <c r="K697" s="16" t="s">
        <v>394</v>
      </c>
      <c r="L697" s="16" t="s">
        <v>818</v>
      </c>
      <c r="M697" s="16">
        <v>5718</v>
      </c>
      <c r="N697" s="16">
        <v>6.7153284671532846E-4</v>
      </c>
      <c r="S697" s="24">
        <f t="shared" si="106"/>
        <v>0</v>
      </c>
      <c r="T697" s="24">
        <f t="shared" si="107"/>
        <v>0</v>
      </c>
      <c r="U697" s="24">
        <f t="shared" si="108"/>
        <v>0</v>
      </c>
      <c r="X697" s="24">
        <f t="shared" si="109"/>
        <v>0</v>
      </c>
      <c r="Y697" s="16">
        <f t="shared" si="110"/>
        <v>0</v>
      </c>
      <c r="Z697" s="18" t="s">
        <v>797</v>
      </c>
    </row>
    <row r="698" spans="1:26">
      <c r="A698" s="16">
        <v>696</v>
      </c>
      <c r="B698" s="16">
        <v>766</v>
      </c>
      <c r="C698" s="16" t="s">
        <v>1500</v>
      </c>
      <c r="D698" s="16" t="s">
        <v>952</v>
      </c>
      <c r="E698" s="16" t="s">
        <v>1501</v>
      </c>
      <c r="F698" s="16" t="s">
        <v>954</v>
      </c>
      <c r="G698" s="17">
        <v>-19.9320833333</v>
      </c>
      <c r="H698" s="17">
        <v>110.45405</v>
      </c>
      <c r="I698" s="16" t="s">
        <v>152</v>
      </c>
      <c r="J698" s="16" t="s">
        <v>725</v>
      </c>
      <c r="K698" s="16" t="s">
        <v>726</v>
      </c>
      <c r="L698" s="16" t="s">
        <v>818</v>
      </c>
      <c r="M698" s="16">
        <v>3998</v>
      </c>
      <c r="N698" s="16">
        <v>3.0303030303030303E-4</v>
      </c>
      <c r="S698" s="24">
        <f t="shared" si="106"/>
        <v>0</v>
      </c>
      <c r="T698" s="24">
        <f t="shared" si="107"/>
        <v>0</v>
      </c>
      <c r="U698" s="24">
        <f t="shared" si="108"/>
        <v>0</v>
      </c>
      <c r="X698" s="24">
        <f t="shared" si="109"/>
        <v>0</v>
      </c>
      <c r="Y698" s="16">
        <f t="shared" si="110"/>
        <v>0</v>
      </c>
      <c r="Z698" s="18" t="s">
        <v>727</v>
      </c>
    </row>
    <row r="699" spans="1:26">
      <c r="A699" s="16">
        <v>697</v>
      </c>
      <c r="B699" s="16">
        <v>769</v>
      </c>
      <c r="C699" s="16" t="s">
        <v>1391</v>
      </c>
      <c r="D699" s="16" t="s">
        <v>952</v>
      </c>
      <c r="E699" s="16" t="s">
        <v>1392</v>
      </c>
      <c r="F699" s="16" t="s">
        <v>954</v>
      </c>
      <c r="G699" s="17">
        <v>8.7853333333299997</v>
      </c>
      <c r="H699" s="17">
        <v>121.294666667</v>
      </c>
      <c r="I699" s="16" t="s">
        <v>31</v>
      </c>
      <c r="J699" s="16" t="s">
        <v>694</v>
      </c>
      <c r="K699" s="16" t="s">
        <v>695</v>
      </c>
      <c r="L699" s="16" t="s">
        <v>818</v>
      </c>
      <c r="M699" s="16">
        <v>3644</v>
      </c>
      <c r="N699" s="16">
        <v>2.3157894736842107E-3</v>
      </c>
      <c r="S699" s="24">
        <f t="shared" si="106"/>
        <v>0</v>
      </c>
      <c r="T699" s="24">
        <f t="shared" si="107"/>
        <v>0</v>
      </c>
      <c r="U699" s="24">
        <f t="shared" si="108"/>
        <v>0</v>
      </c>
      <c r="X699" s="24">
        <f t="shared" si="109"/>
        <v>0</v>
      </c>
      <c r="Y699" s="16">
        <f t="shared" si="110"/>
        <v>0</v>
      </c>
      <c r="Z699" s="18" t="s">
        <v>696</v>
      </c>
    </row>
    <row r="700" spans="1:26">
      <c r="A700" s="16">
        <v>698</v>
      </c>
      <c r="B700" s="16">
        <v>770</v>
      </c>
      <c r="C700" s="16" t="s">
        <v>1391</v>
      </c>
      <c r="D700" s="16" t="s">
        <v>952</v>
      </c>
      <c r="E700" s="16" t="s">
        <v>1392</v>
      </c>
      <c r="F700" s="16" t="s">
        <v>954</v>
      </c>
      <c r="G700" s="17">
        <v>5.1448333333300003</v>
      </c>
      <c r="H700" s="17">
        <v>123.66833333300001</v>
      </c>
      <c r="I700" s="16" t="s">
        <v>31</v>
      </c>
      <c r="J700" s="16" t="s">
        <v>751</v>
      </c>
      <c r="L700" s="16" t="s">
        <v>818</v>
      </c>
      <c r="M700" s="16">
        <v>4505</v>
      </c>
      <c r="N700" s="16">
        <v>9.9666666666666675E-4</v>
      </c>
      <c r="S700" s="24">
        <f t="shared" si="106"/>
        <v>0</v>
      </c>
      <c r="T700" s="24">
        <f t="shared" si="107"/>
        <v>0</v>
      </c>
      <c r="U700" s="24">
        <f t="shared" si="108"/>
        <v>0</v>
      </c>
      <c r="X700" s="24">
        <f t="shared" si="109"/>
        <v>0</v>
      </c>
      <c r="Y700" s="16">
        <f t="shared" si="110"/>
        <v>0</v>
      </c>
      <c r="Z700" s="18" t="s">
        <v>752</v>
      </c>
    </row>
    <row r="701" spans="1:26">
      <c r="A701" s="16">
        <v>699</v>
      </c>
      <c r="B701" s="16">
        <v>782</v>
      </c>
      <c r="C701" s="16" t="s">
        <v>1412</v>
      </c>
      <c r="D701" s="16" t="s">
        <v>952</v>
      </c>
      <c r="E701" s="16" t="s">
        <v>1413</v>
      </c>
      <c r="F701" s="16" t="s">
        <v>954</v>
      </c>
      <c r="G701" s="17">
        <v>30.861000000000001</v>
      </c>
      <c r="H701" s="17">
        <v>141.314166666999</v>
      </c>
      <c r="I701" s="16" t="s">
        <v>31</v>
      </c>
      <c r="J701" s="16" t="s">
        <v>340</v>
      </c>
      <c r="L701" s="16" t="s">
        <v>818</v>
      </c>
      <c r="M701" s="16">
        <v>2959</v>
      </c>
      <c r="N701" s="16">
        <v>9.2369668246445496E-4</v>
      </c>
      <c r="S701" s="24">
        <f t="shared" si="106"/>
        <v>0</v>
      </c>
      <c r="T701" s="24">
        <f t="shared" si="107"/>
        <v>0</v>
      </c>
      <c r="U701" s="24">
        <f t="shared" si="108"/>
        <v>0</v>
      </c>
      <c r="X701" s="24">
        <f t="shared" si="109"/>
        <v>0</v>
      </c>
      <c r="Y701" s="16">
        <f t="shared" si="110"/>
        <v>0</v>
      </c>
      <c r="Z701" s="18" t="s">
        <v>602</v>
      </c>
    </row>
    <row r="702" spans="1:26">
      <c r="A702" s="16">
        <v>700</v>
      </c>
      <c r="B702" s="16">
        <v>784</v>
      </c>
      <c r="C702" s="16" t="s">
        <v>1412</v>
      </c>
      <c r="D702" s="16" t="s">
        <v>952</v>
      </c>
      <c r="E702" s="16" t="s">
        <v>1413</v>
      </c>
      <c r="F702" s="16" t="s">
        <v>954</v>
      </c>
      <c r="G702" s="17">
        <v>30.908166666700001</v>
      </c>
      <c r="H702" s="17">
        <v>141.737833333</v>
      </c>
      <c r="I702" s="16" t="s">
        <v>31</v>
      </c>
      <c r="J702" s="16" t="s">
        <v>340</v>
      </c>
      <c r="L702" s="16" t="s">
        <v>818</v>
      </c>
      <c r="M702" s="16">
        <v>4901</v>
      </c>
      <c r="N702" s="16">
        <v>2.142857142857143E-3</v>
      </c>
      <c r="S702" s="24">
        <f t="shared" si="106"/>
        <v>0</v>
      </c>
      <c r="T702" s="24">
        <f t="shared" si="107"/>
        <v>0</v>
      </c>
      <c r="U702" s="24">
        <f t="shared" si="108"/>
        <v>0</v>
      </c>
      <c r="X702" s="24">
        <f t="shared" si="109"/>
        <v>0</v>
      </c>
      <c r="Y702" s="16">
        <f t="shared" si="110"/>
        <v>0</v>
      </c>
      <c r="Z702" s="18" t="s">
        <v>772</v>
      </c>
    </row>
    <row r="703" spans="1:26">
      <c r="A703" s="16">
        <v>701</v>
      </c>
      <c r="B703" s="16">
        <v>786</v>
      </c>
      <c r="C703" s="16" t="s">
        <v>1412</v>
      </c>
      <c r="D703" s="16" t="s">
        <v>952</v>
      </c>
      <c r="E703" s="16" t="s">
        <v>1413</v>
      </c>
      <c r="F703" s="16" t="s">
        <v>954</v>
      </c>
      <c r="G703" s="17">
        <v>31.874666666700001</v>
      </c>
      <c r="H703" s="17">
        <v>141.22633333300001</v>
      </c>
      <c r="I703" s="16" t="s">
        <v>31</v>
      </c>
      <c r="J703" s="16" t="s">
        <v>340</v>
      </c>
      <c r="L703" s="16" t="s">
        <v>818</v>
      </c>
      <c r="M703" s="16">
        <v>3058</v>
      </c>
      <c r="N703" s="16">
        <v>2.511682242990654E-4</v>
      </c>
      <c r="S703" s="24">
        <f t="shared" si="106"/>
        <v>0</v>
      </c>
      <c r="T703" s="24">
        <f t="shared" si="107"/>
        <v>0</v>
      </c>
      <c r="U703" s="24">
        <f t="shared" si="108"/>
        <v>0</v>
      </c>
      <c r="X703" s="24">
        <f t="shared" si="109"/>
        <v>0</v>
      </c>
      <c r="Y703" s="16">
        <f t="shared" si="110"/>
        <v>0</v>
      </c>
      <c r="Z703" s="18" t="s">
        <v>610</v>
      </c>
    </row>
    <row r="704" spans="1:26">
      <c r="A704" s="16">
        <v>702</v>
      </c>
      <c r="B704" s="16">
        <v>787</v>
      </c>
      <c r="C704" s="16" t="s">
        <v>1502</v>
      </c>
      <c r="D704" s="16" t="s">
        <v>952</v>
      </c>
      <c r="E704" s="16" t="s">
        <v>1503</v>
      </c>
      <c r="F704" s="16" t="s">
        <v>954</v>
      </c>
      <c r="G704" s="17">
        <v>32.375</v>
      </c>
      <c r="H704" s="17">
        <v>140.744</v>
      </c>
      <c r="I704" s="16" t="s">
        <v>31</v>
      </c>
      <c r="J704" s="16" t="s">
        <v>340</v>
      </c>
      <c r="L704" s="16" t="s">
        <v>818</v>
      </c>
      <c r="M704" s="16">
        <v>3259</v>
      </c>
      <c r="N704" s="16">
        <v>8.1705150976909419E-4</v>
      </c>
      <c r="S704" s="24">
        <f t="shared" si="106"/>
        <v>0</v>
      </c>
      <c r="T704" s="24">
        <f t="shared" si="107"/>
        <v>0</v>
      </c>
      <c r="U704" s="24">
        <f t="shared" si="108"/>
        <v>0</v>
      </c>
      <c r="X704" s="24">
        <f t="shared" si="109"/>
        <v>0</v>
      </c>
      <c r="Y704" s="16">
        <f t="shared" si="110"/>
        <v>0</v>
      </c>
      <c r="Z704" s="18" t="s">
        <v>634</v>
      </c>
    </row>
    <row r="705" spans="1:26">
      <c r="A705" s="16">
        <v>703</v>
      </c>
      <c r="B705" s="16">
        <v>788</v>
      </c>
      <c r="C705" s="16" t="s">
        <v>1502</v>
      </c>
      <c r="D705" s="16" t="s">
        <v>952</v>
      </c>
      <c r="E705" s="16" t="s">
        <v>1503</v>
      </c>
      <c r="F705" s="16" t="s">
        <v>954</v>
      </c>
      <c r="G705" s="17">
        <v>30.9226666667</v>
      </c>
      <c r="H705" s="17">
        <v>140.0035</v>
      </c>
      <c r="I705" s="16" t="s">
        <v>31</v>
      </c>
      <c r="J705" s="16" t="s">
        <v>340</v>
      </c>
      <c r="L705" s="16" t="s">
        <v>818</v>
      </c>
      <c r="M705" s="16">
        <v>1103</v>
      </c>
      <c r="N705" s="16">
        <v>7.6519916142557655E-3</v>
      </c>
      <c r="S705" s="24">
        <f t="shared" si="106"/>
        <v>0</v>
      </c>
      <c r="T705" s="24">
        <f t="shared" si="107"/>
        <v>0</v>
      </c>
      <c r="U705" s="24">
        <f t="shared" si="108"/>
        <v>0</v>
      </c>
      <c r="X705" s="24">
        <f t="shared" si="109"/>
        <v>0</v>
      </c>
      <c r="Y705" s="16">
        <f t="shared" si="110"/>
        <v>0</v>
      </c>
      <c r="Z705" s="18" t="s">
        <v>341</v>
      </c>
    </row>
    <row r="706" spans="1:26">
      <c r="A706" s="16">
        <v>704</v>
      </c>
      <c r="B706" s="16">
        <v>791</v>
      </c>
      <c r="C706" s="16" t="s">
        <v>1502</v>
      </c>
      <c r="D706" s="16" t="s">
        <v>952</v>
      </c>
      <c r="E706" s="16" t="s">
        <v>1503</v>
      </c>
      <c r="F706" s="16" t="s">
        <v>954</v>
      </c>
      <c r="G706" s="17">
        <v>30.9163333332999</v>
      </c>
      <c r="H706" s="17">
        <v>139.869833333</v>
      </c>
      <c r="I706" s="16" t="s">
        <v>31</v>
      </c>
      <c r="J706" s="16" t="s">
        <v>340</v>
      </c>
      <c r="L706" s="16" t="s">
        <v>818</v>
      </c>
      <c r="M706" s="16">
        <v>2269</v>
      </c>
      <c r="N706" s="16">
        <v>0.03</v>
      </c>
      <c r="S706" s="24">
        <f t="shared" ref="S706:S742" si="111">0.714*Q706</f>
        <v>0</v>
      </c>
      <c r="T706" s="24">
        <f t="shared" ref="T706:T742" si="112">S706</f>
        <v>0</v>
      </c>
      <c r="U706" s="24">
        <f t="shared" ref="U706:U742" si="113" xml:space="preserve"> (Q706-S706)*2</f>
        <v>0</v>
      </c>
      <c r="X706" s="24">
        <f t="shared" ref="X706:X742" si="114">0.175*S706</f>
        <v>0</v>
      </c>
      <c r="Y706" s="16">
        <f t="shared" ref="Y706:Y742" si="115">SUM(T706:X706)</f>
        <v>0</v>
      </c>
      <c r="Z706" s="18" t="s">
        <v>503</v>
      </c>
    </row>
    <row r="707" spans="1:26">
      <c r="A707" s="16">
        <v>705</v>
      </c>
      <c r="B707" s="16">
        <v>794</v>
      </c>
      <c r="C707" s="16" t="s">
        <v>1340</v>
      </c>
      <c r="D707" s="16" t="s">
        <v>952</v>
      </c>
      <c r="E707" s="16" t="s">
        <v>272</v>
      </c>
      <c r="F707" s="16" t="s">
        <v>954</v>
      </c>
      <c r="G707" s="17">
        <v>40.190166666700001</v>
      </c>
      <c r="H707" s="17">
        <v>138.230999999999</v>
      </c>
      <c r="I707" s="16" t="s">
        <v>31</v>
      </c>
      <c r="J707" s="16" t="s">
        <v>272</v>
      </c>
      <c r="K707" s="16" t="s">
        <v>476</v>
      </c>
      <c r="L707" s="16" t="s">
        <v>818</v>
      </c>
      <c r="M707" s="16">
        <v>2811</v>
      </c>
      <c r="N707" s="16">
        <v>3.375E-3</v>
      </c>
      <c r="S707" s="24">
        <f t="shared" si="111"/>
        <v>0</v>
      </c>
      <c r="T707" s="24">
        <f t="shared" si="112"/>
        <v>0</v>
      </c>
      <c r="U707" s="24">
        <f t="shared" si="113"/>
        <v>0</v>
      </c>
      <c r="X707" s="24">
        <f t="shared" si="114"/>
        <v>0</v>
      </c>
      <c r="Y707" s="16">
        <f t="shared" si="115"/>
        <v>0</v>
      </c>
      <c r="Z707" s="18" t="s">
        <v>581</v>
      </c>
    </row>
    <row r="708" spans="1:26">
      <c r="A708" s="16">
        <v>706</v>
      </c>
      <c r="B708" s="16">
        <v>803</v>
      </c>
      <c r="C708" s="16" t="s">
        <v>1504</v>
      </c>
      <c r="D708" s="16" t="s">
        <v>952</v>
      </c>
      <c r="E708" s="16" t="s">
        <v>534</v>
      </c>
      <c r="F708" s="16" t="s">
        <v>954</v>
      </c>
      <c r="G708" s="17">
        <v>2.4329999999999998</v>
      </c>
      <c r="H708" s="17">
        <v>160.541</v>
      </c>
      <c r="I708" s="16" t="s">
        <v>31</v>
      </c>
      <c r="K708" s="16" t="s">
        <v>534</v>
      </c>
      <c r="L708" s="16" t="s">
        <v>818</v>
      </c>
      <c r="M708" s="16">
        <v>3412</v>
      </c>
      <c r="N708" s="16">
        <v>1.3783783783783783E-3</v>
      </c>
      <c r="S708" s="24">
        <f t="shared" si="111"/>
        <v>0</v>
      </c>
      <c r="T708" s="24">
        <f t="shared" si="112"/>
        <v>0</v>
      </c>
      <c r="U708" s="24">
        <f t="shared" si="113"/>
        <v>0</v>
      </c>
      <c r="X708" s="24">
        <f t="shared" si="114"/>
        <v>0</v>
      </c>
      <c r="Y708" s="16">
        <f t="shared" si="115"/>
        <v>0</v>
      </c>
      <c r="Z708" s="18" t="s">
        <v>658</v>
      </c>
    </row>
    <row r="709" spans="1:26">
      <c r="A709" s="16">
        <v>707</v>
      </c>
      <c r="B709" s="16">
        <v>804</v>
      </c>
      <c r="C709" s="16" t="s">
        <v>1504</v>
      </c>
      <c r="D709" s="16" t="s">
        <v>952</v>
      </c>
      <c r="E709" s="16" t="s">
        <v>534</v>
      </c>
      <c r="F709" s="16" t="s">
        <v>954</v>
      </c>
      <c r="G709" s="17">
        <v>1.0046666666699999</v>
      </c>
      <c r="H709" s="17">
        <v>161.59366666700001</v>
      </c>
      <c r="I709" s="16" t="s">
        <v>31</v>
      </c>
      <c r="K709" s="16" t="s">
        <v>534</v>
      </c>
      <c r="L709" s="16" t="s">
        <v>818</v>
      </c>
      <c r="M709" s="16">
        <v>3861</v>
      </c>
      <c r="N709" s="16">
        <v>1.0095505617977528E-3</v>
      </c>
      <c r="S709" s="24">
        <f t="shared" si="111"/>
        <v>0</v>
      </c>
      <c r="T709" s="24">
        <f t="shared" si="112"/>
        <v>0</v>
      </c>
      <c r="U709" s="24">
        <f t="shared" si="113"/>
        <v>0</v>
      </c>
      <c r="X709" s="24">
        <f t="shared" si="114"/>
        <v>0</v>
      </c>
      <c r="Y709" s="16">
        <f t="shared" si="115"/>
        <v>0</v>
      </c>
      <c r="Z709" s="18" t="s">
        <v>719</v>
      </c>
    </row>
    <row r="710" spans="1:26">
      <c r="A710" s="16">
        <v>708</v>
      </c>
      <c r="B710" s="16">
        <v>805</v>
      </c>
      <c r="C710" s="16" t="s">
        <v>1504</v>
      </c>
      <c r="D710" s="16" t="s">
        <v>952</v>
      </c>
      <c r="E710" s="16" t="s">
        <v>534</v>
      </c>
      <c r="F710" s="16" t="s">
        <v>954</v>
      </c>
      <c r="G710" s="17">
        <v>1.22816666667</v>
      </c>
      <c r="H710" s="17">
        <v>160.52950000000001</v>
      </c>
      <c r="I710" s="16" t="s">
        <v>31</v>
      </c>
      <c r="K710" s="16" t="s">
        <v>534</v>
      </c>
      <c r="L710" s="16" t="s">
        <v>818</v>
      </c>
      <c r="M710" s="16">
        <v>3188</v>
      </c>
      <c r="N710" s="16">
        <v>2.0683453237410072E-3</v>
      </c>
      <c r="S710" s="24">
        <f t="shared" si="111"/>
        <v>0</v>
      </c>
      <c r="T710" s="24">
        <f t="shared" si="112"/>
        <v>0</v>
      </c>
      <c r="U710" s="24">
        <f t="shared" si="113"/>
        <v>0</v>
      </c>
      <c r="X710" s="24">
        <f t="shared" si="114"/>
        <v>0</v>
      </c>
      <c r="Y710" s="16">
        <f t="shared" si="115"/>
        <v>0</v>
      </c>
      <c r="Z710" s="18" t="s">
        <v>627</v>
      </c>
    </row>
    <row r="711" spans="1:26">
      <c r="A711" s="16">
        <v>709</v>
      </c>
      <c r="B711" s="16">
        <v>806</v>
      </c>
      <c r="C711" s="16" t="s">
        <v>1504</v>
      </c>
      <c r="D711" s="16" t="s">
        <v>952</v>
      </c>
      <c r="E711" s="16" t="s">
        <v>534</v>
      </c>
      <c r="F711" s="16" t="s">
        <v>954</v>
      </c>
      <c r="G711" s="17">
        <v>0.31850000000000001</v>
      </c>
      <c r="H711" s="17">
        <v>159.36150000000001</v>
      </c>
      <c r="I711" s="16" t="s">
        <v>31</v>
      </c>
      <c r="K711" s="16" t="s">
        <v>534</v>
      </c>
      <c r="L711" s="16" t="s">
        <v>818</v>
      </c>
      <c r="M711" s="16">
        <v>2520</v>
      </c>
      <c r="N711" s="16">
        <v>3.0277777777777777E-3</v>
      </c>
      <c r="S711" s="24">
        <f t="shared" si="111"/>
        <v>0</v>
      </c>
      <c r="T711" s="24">
        <f t="shared" si="112"/>
        <v>0</v>
      </c>
      <c r="U711" s="24">
        <f t="shared" si="113"/>
        <v>0</v>
      </c>
      <c r="X711" s="24">
        <f t="shared" si="114"/>
        <v>0</v>
      </c>
      <c r="Y711" s="16">
        <f t="shared" si="115"/>
        <v>0</v>
      </c>
      <c r="Z711" s="18" t="s">
        <v>535</v>
      </c>
    </row>
    <row r="712" spans="1:26">
      <c r="A712" s="16">
        <v>710</v>
      </c>
      <c r="B712" s="16">
        <v>807</v>
      </c>
      <c r="C712" s="16" t="s">
        <v>1504</v>
      </c>
      <c r="D712" s="16" t="s">
        <v>952</v>
      </c>
      <c r="E712" s="16" t="s">
        <v>534</v>
      </c>
      <c r="F712" s="16" t="s">
        <v>954</v>
      </c>
      <c r="G712" s="17">
        <v>3.6070000000000002</v>
      </c>
      <c r="H712" s="17">
        <v>156.624833333</v>
      </c>
      <c r="I712" s="16" t="s">
        <v>31</v>
      </c>
      <c r="K712" s="16" t="s">
        <v>534</v>
      </c>
      <c r="L712" s="16" t="s">
        <v>818</v>
      </c>
      <c r="M712" s="16">
        <v>2804</v>
      </c>
      <c r="N712" s="16">
        <v>2.435975609756098E-3</v>
      </c>
      <c r="S712" s="24">
        <f t="shared" si="111"/>
        <v>0</v>
      </c>
      <c r="T712" s="24">
        <f t="shared" si="112"/>
        <v>0</v>
      </c>
      <c r="U712" s="24">
        <f t="shared" si="113"/>
        <v>0</v>
      </c>
      <c r="X712" s="24">
        <f t="shared" si="114"/>
        <v>0</v>
      </c>
      <c r="Y712" s="16">
        <f t="shared" si="115"/>
        <v>0</v>
      </c>
      <c r="Z712" s="18" t="s">
        <v>578</v>
      </c>
    </row>
    <row r="713" spans="1:26">
      <c r="A713" s="16">
        <v>711</v>
      </c>
      <c r="B713" s="16">
        <v>811</v>
      </c>
      <c r="C713" s="16" t="s">
        <v>1346</v>
      </c>
      <c r="D713" s="16" t="s">
        <v>952</v>
      </c>
      <c r="E713" s="16" t="s">
        <v>1347</v>
      </c>
      <c r="F713" s="16" t="s">
        <v>954</v>
      </c>
      <c r="G713" s="17">
        <v>-16.516283333299899</v>
      </c>
      <c r="H713" s="17">
        <v>148.15726666699899</v>
      </c>
      <c r="I713" s="16" t="s">
        <v>107</v>
      </c>
      <c r="J713" s="16" t="s">
        <v>127</v>
      </c>
      <c r="L713" s="16" t="s">
        <v>818</v>
      </c>
      <c r="M713" s="16">
        <v>937</v>
      </c>
      <c r="N713" s="16">
        <v>1.2669039145907473E-3</v>
      </c>
      <c r="S713" s="24">
        <f t="shared" si="111"/>
        <v>0</v>
      </c>
      <c r="T713" s="24">
        <f t="shared" si="112"/>
        <v>0</v>
      </c>
      <c r="U713" s="24">
        <f t="shared" si="113"/>
        <v>0</v>
      </c>
      <c r="X713" s="24">
        <f t="shared" si="114"/>
        <v>0</v>
      </c>
      <c r="Y713" s="16">
        <f t="shared" si="115"/>
        <v>0</v>
      </c>
      <c r="Z713" s="18" t="s">
        <v>287</v>
      </c>
    </row>
    <row r="714" spans="1:26">
      <c r="A714" s="16">
        <v>712</v>
      </c>
      <c r="B714" s="16">
        <v>812</v>
      </c>
      <c r="C714" s="16" t="s">
        <v>1346</v>
      </c>
      <c r="D714" s="16" t="s">
        <v>952</v>
      </c>
      <c r="E714" s="16" t="s">
        <v>1347</v>
      </c>
      <c r="F714" s="16" t="s">
        <v>954</v>
      </c>
      <c r="G714" s="17">
        <v>-17.8140333332999</v>
      </c>
      <c r="H714" s="17">
        <v>149.60551666699899</v>
      </c>
      <c r="I714" s="16" t="s">
        <v>107</v>
      </c>
      <c r="J714" s="16" t="s">
        <v>127</v>
      </c>
      <c r="L714" s="16" t="s">
        <v>818</v>
      </c>
      <c r="M714" s="16">
        <v>462</v>
      </c>
      <c r="N714" s="16">
        <v>1.3725490196078432E-3</v>
      </c>
      <c r="S714" s="24">
        <f t="shared" si="111"/>
        <v>0</v>
      </c>
      <c r="T714" s="24">
        <f t="shared" si="112"/>
        <v>0</v>
      </c>
      <c r="U714" s="24">
        <f t="shared" si="113"/>
        <v>0</v>
      </c>
      <c r="X714" s="24">
        <f t="shared" si="114"/>
        <v>0</v>
      </c>
      <c r="Y714" s="16">
        <f t="shared" si="115"/>
        <v>0</v>
      </c>
      <c r="Z714" s="18" t="s">
        <v>190</v>
      </c>
    </row>
    <row r="715" spans="1:26">
      <c r="A715" s="16">
        <v>713</v>
      </c>
      <c r="B715" s="16">
        <v>813</v>
      </c>
      <c r="C715" s="16" t="s">
        <v>1346</v>
      </c>
      <c r="D715" s="16" t="s">
        <v>952</v>
      </c>
      <c r="E715" s="16" t="s">
        <v>1347</v>
      </c>
      <c r="F715" s="16" t="s">
        <v>954</v>
      </c>
      <c r="G715" s="17">
        <v>-17.832650000000001</v>
      </c>
      <c r="H715" s="17">
        <v>149.49448333300001</v>
      </c>
      <c r="I715" s="16" t="s">
        <v>107</v>
      </c>
      <c r="J715" s="16" t="s">
        <v>127</v>
      </c>
      <c r="L715" s="16" t="s">
        <v>818</v>
      </c>
      <c r="M715" s="16">
        <v>539</v>
      </c>
      <c r="N715" s="16">
        <v>2.2289156626506021E-3</v>
      </c>
      <c r="S715" s="24">
        <f t="shared" si="111"/>
        <v>0</v>
      </c>
      <c r="T715" s="24">
        <f t="shared" si="112"/>
        <v>0</v>
      </c>
      <c r="U715" s="24">
        <f t="shared" si="113"/>
        <v>0</v>
      </c>
      <c r="X715" s="24">
        <f t="shared" si="114"/>
        <v>0</v>
      </c>
      <c r="Y715" s="16">
        <f t="shared" si="115"/>
        <v>0</v>
      </c>
      <c r="Z715" s="18" t="s">
        <v>210</v>
      </c>
    </row>
    <row r="716" spans="1:26">
      <c r="A716" s="16">
        <v>714</v>
      </c>
      <c r="B716" s="16">
        <v>814</v>
      </c>
      <c r="C716" s="16" t="s">
        <v>1346</v>
      </c>
      <c r="D716" s="16" t="s">
        <v>952</v>
      </c>
      <c r="E716" s="16" t="s">
        <v>1347</v>
      </c>
      <c r="F716" s="16" t="s">
        <v>954</v>
      </c>
      <c r="G716" s="17">
        <v>-17.8330833332999</v>
      </c>
      <c r="H716" s="17">
        <v>149.513849999999</v>
      </c>
      <c r="I716" s="16" t="s">
        <v>107</v>
      </c>
      <c r="J716" s="16" t="s">
        <v>127</v>
      </c>
      <c r="L716" s="16" t="s">
        <v>818</v>
      </c>
      <c r="M716" s="16">
        <v>520</v>
      </c>
      <c r="N716" s="16">
        <v>8.3333333333333339E-4</v>
      </c>
      <c r="S716" s="24">
        <f t="shared" si="111"/>
        <v>0</v>
      </c>
      <c r="T716" s="24">
        <f t="shared" si="112"/>
        <v>0</v>
      </c>
      <c r="U716" s="24">
        <f t="shared" si="113"/>
        <v>0</v>
      </c>
      <c r="X716" s="24">
        <f t="shared" si="114"/>
        <v>0</v>
      </c>
      <c r="Y716" s="16">
        <f t="shared" si="115"/>
        <v>0</v>
      </c>
      <c r="Z716" s="18" t="s">
        <v>203</v>
      </c>
    </row>
    <row r="717" spans="1:26">
      <c r="A717" s="16">
        <v>715</v>
      </c>
      <c r="B717" s="16">
        <v>815</v>
      </c>
      <c r="C717" s="16" t="s">
        <v>1346</v>
      </c>
      <c r="D717" s="16" t="s">
        <v>952</v>
      </c>
      <c r="E717" s="16" t="s">
        <v>1347</v>
      </c>
      <c r="F717" s="16" t="s">
        <v>954</v>
      </c>
      <c r="G717" s="17">
        <v>-19.150566666700001</v>
      </c>
      <c r="H717" s="17">
        <v>149.99180000000001</v>
      </c>
      <c r="I717" s="16" t="s">
        <v>107</v>
      </c>
      <c r="J717" s="16" t="s">
        <v>127</v>
      </c>
      <c r="L717" s="16" t="s">
        <v>818</v>
      </c>
      <c r="M717" s="16">
        <v>466</v>
      </c>
      <c r="N717" s="16">
        <v>5.487804878048781E-3</v>
      </c>
      <c r="S717" s="24">
        <f t="shared" si="111"/>
        <v>0</v>
      </c>
      <c r="T717" s="24">
        <f t="shared" si="112"/>
        <v>0</v>
      </c>
      <c r="U717" s="24">
        <f t="shared" si="113"/>
        <v>0</v>
      </c>
      <c r="X717" s="24">
        <f t="shared" si="114"/>
        <v>0</v>
      </c>
      <c r="Y717" s="16">
        <f t="shared" si="115"/>
        <v>0</v>
      </c>
      <c r="Z717" s="18" t="s">
        <v>191</v>
      </c>
    </row>
    <row r="718" spans="1:26">
      <c r="A718" s="16">
        <v>716</v>
      </c>
      <c r="B718" s="16">
        <v>816</v>
      </c>
      <c r="C718" s="16" t="s">
        <v>1346</v>
      </c>
      <c r="D718" s="16" t="s">
        <v>952</v>
      </c>
      <c r="E718" s="16" t="s">
        <v>1347</v>
      </c>
      <c r="F718" s="16" t="s">
        <v>954</v>
      </c>
      <c r="G718" s="17">
        <v>-19.198733333300002</v>
      </c>
      <c r="H718" s="17">
        <v>150.010133333</v>
      </c>
      <c r="I718" s="16" t="s">
        <v>107</v>
      </c>
      <c r="J718" s="16" t="s">
        <v>127</v>
      </c>
      <c r="L718" s="16" t="s">
        <v>818</v>
      </c>
      <c r="M718" s="16">
        <v>438</v>
      </c>
      <c r="N718" s="16">
        <v>2.0833333333333333E-3</v>
      </c>
      <c r="S718" s="24">
        <f t="shared" si="111"/>
        <v>0</v>
      </c>
      <c r="T718" s="24">
        <f t="shared" si="112"/>
        <v>0</v>
      </c>
      <c r="U718" s="24">
        <f t="shared" si="113"/>
        <v>0</v>
      </c>
      <c r="X718" s="24">
        <f t="shared" si="114"/>
        <v>0</v>
      </c>
      <c r="Y718" s="16">
        <f t="shared" si="115"/>
        <v>0</v>
      </c>
      <c r="Z718" s="18" t="s">
        <v>186</v>
      </c>
    </row>
    <row r="719" spans="1:26">
      <c r="A719" s="16">
        <v>717</v>
      </c>
      <c r="B719" s="16">
        <v>817</v>
      </c>
      <c r="C719" s="16" t="s">
        <v>1346</v>
      </c>
      <c r="D719" s="16" t="s">
        <v>952</v>
      </c>
      <c r="E719" s="16" t="s">
        <v>1347</v>
      </c>
      <c r="F719" s="16" t="s">
        <v>954</v>
      </c>
      <c r="G719" s="17">
        <v>-18.158266666700001</v>
      </c>
      <c r="H719" s="17">
        <v>149.758233332999</v>
      </c>
      <c r="I719" s="16" t="s">
        <v>107</v>
      </c>
      <c r="J719" s="16" t="s">
        <v>127</v>
      </c>
      <c r="L719" s="16" t="s">
        <v>818</v>
      </c>
      <c r="M719" s="16">
        <v>1017</v>
      </c>
      <c r="N719" s="16">
        <v>2.1818181818181819E-3</v>
      </c>
      <c r="S719" s="24">
        <f t="shared" si="111"/>
        <v>0</v>
      </c>
      <c r="T719" s="24">
        <f t="shared" si="112"/>
        <v>0</v>
      </c>
      <c r="U719" s="24">
        <f t="shared" si="113"/>
        <v>0</v>
      </c>
      <c r="X719" s="24">
        <f t="shared" si="114"/>
        <v>0</v>
      </c>
      <c r="Y719" s="16">
        <f t="shared" si="115"/>
        <v>0</v>
      </c>
      <c r="Z719" s="18" t="s">
        <v>306</v>
      </c>
    </row>
    <row r="720" spans="1:26">
      <c r="A720" s="16">
        <v>718</v>
      </c>
      <c r="B720" s="16">
        <v>818</v>
      </c>
      <c r="C720" s="16" t="s">
        <v>1346</v>
      </c>
      <c r="D720" s="16" t="s">
        <v>952</v>
      </c>
      <c r="E720" s="16" t="s">
        <v>1347</v>
      </c>
      <c r="F720" s="16" t="s">
        <v>954</v>
      </c>
      <c r="G720" s="17">
        <v>-18.062783333300001</v>
      </c>
      <c r="H720" s="17">
        <v>150.042216666999</v>
      </c>
      <c r="I720" s="16" t="s">
        <v>107</v>
      </c>
      <c r="J720" s="16" t="s">
        <v>127</v>
      </c>
      <c r="L720" s="16" t="s">
        <v>818</v>
      </c>
      <c r="M720" s="16">
        <v>745</v>
      </c>
      <c r="N720" s="16">
        <v>7.4358974358974357E-3</v>
      </c>
      <c r="S720" s="24">
        <f t="shared" si="111"/>
        <v>0</v>
      </c>
      <c r="T720" s="24">
        <f t="shared" si="112"/>
        <v>0</v>
      </c>
      <c r="U720" s="24">
        <f t="shared" si="113"/>
        <v>0</v>
      </c>
      <c r="X720" s="24">
        <f t="shared" si="114"/>
        <v>0</v>
      </c>
      <c r="Y720" s="16">
        <f t="shared" si="115"/>
        <v>0</v>
      </c>
      <c r="Z720" s="18" t="s">
        <v>240</v>
      </c>
    </row>
    <row r="721" spans="1:26">
      <c r="A721" s="16">
        <v>719</v>
      </c>
      <c r="B721" s="16">
        <v>824</v>
      </c>
      <c r="C721" s="16" t="s">
        <v>1346</v>
      </c>
      <c r="D721" s="16" t="s">
        <v>952</v>
      </c>
      <c r="E721" s="16" t="s">
        <v>1347</v>
      </c>
      <c r="F721" s="16" t="s">
        <v>954</v>
      </c>
      <c r="G721" s="17">
        <v>-16.445066666700001</v>
      </c>
      <c r="H721" s="17">
        <v>147.762283333</v>
      </c>
      <c r="I721" s="16" t="s">
        <v>107</v>
      </c>
      <c r="J721" s="16" t="s">
        <v>127</v>
      </c>
      <c r="L721" s="16" t="s">
        <v>818</v>
      </c>
      <c r="M721" s="16">
        <v>1000</v>
      </c>
      <c r="N721" s="16">
        <v>3.1818181818181819E-3</v>
      </c>
      <c r="S721" s="24">
        <f t="shared" si="111"/>
        <v>0</v>
      </c>
      <c r="T721" s="24">
        <f t="shared" si="112"/>
        <v>0</v>
      </c>
      <c r="U721" s="24">
        <f t="shared" si="113"/>
        <v>0</v>
      </c>
      <c r="X721" s="24">
        <f t="shared" si="114"/>
        <v>0</v>
      </c>
      <c r="Y721" s="16">
        <f t="shared" si="115"/>
        <v>0</v>
      </c>
      <c r="Z721" s="18" t="s">
        <v>299</v>
      </c>
    </row>
    <row r="722" spans="1:26">
      <c r="A722" s="16">
        <v>720</v>
      </c>
      <c r="B722" s="16">
        <v>828</v>
      </c>
      <c r="C722" s="16" t="s">
        <v>1344</v>
      </c>
      <c r="D722" s="16" t="s">
        <v>952</v>
      </c>
      <c r="E722" s="16" t="s">
        <v>1345</v>
      </c>
      <c r="F722" s="16" t="s">
        <v>954</v>
      </c>
      <c r="G722" s="17">
        <v>-15.289</v>
      </c>
      <c r="H722" s="17">
        <v>166.283999999999</v>
      </c>
      <c r="I722" s="16" t="s">
        <v>107</v>
      </c>
      <c r="J722" s="16" t="s">
        <v>127</v>
      </c>
      <c r="L722" s="16" t="s">
        <v>818</v>
      </c>
      <c r="M722" s="16">
        <v>3087</v>
      </c>
      <c r="N722" s="16">
        <v>2.5000000000000001E-4</v>
      </c>
      <c r="S722" s="24">
        <f t="shared" si="111"/>
        <v>0</v>
      </c>
      <c r="T722" s="24">
        <f t="shared" si="112"/>
        <v>0</v>
      </c>
      <c r="U722" s="24">
        <f t="shared" si="113"/>
        <v>0</v>
      </c>
      <c r="X722" s="24">
        <f t="shared" si="114"/>
        <v>0</v>
      </c>
      <c r="Y722" s="16">
        <f t="shared" si="115"/>
        <v>0</v>
      </c>
      <c r="Z722" s="18" t="s">
        <v>616</v>
      </c>
    </row>
    <row r="723" spans="1:26">
      <c r="A723" s="16">
        <v>721</v>
      </c>
      <c r="B723" s="16">
        <v>834</v>
      </c>
      <c r="C723" s="16" t="s">
        <v>1505</v>
      </c>
      <c r="D723" s="16" t="s">
        <v>952</v>
      </c>
      <c r="E723" s="16" t="s">
        <v>237</v>
      </c>
      <c r="F723" s="16" t="s">
        <v>954</v>
      </c>
      <c r="G723" s="17">
        <v>-18.567633333300002</v>
      </c>
      <c r="H723" s="17">
        <v>-177.86224999999899</v>
      </c>
      <c r="I723" s="16" t="s">
        <v>107</v>
      </c>
      <c r="J723" s="16" t="s">
        <v>237</v>
      </c>
      <c r="L723" s="16" t="s">
        <v>818</v>
      </c>
      <c r="M723" s="16">
        <v>2692</v>
      </c>
      <c r="N723" s="16">
        <v>3.1865384615384616E-3</v>
      </c>
      <c r="S723" s="24">
        <f t="shared" si="111"/>
        <v>0</v>
      </c>
      <c r="T723" s="24">
        <f t="shared" si="112"/>
        <v>0</v>
      </c>
      <c r="U723" s="24">
        <f t="shared" si="113"/>
        <v>0</v>
      </c>
      <c r="X723" s="24">
        <f t="shared" si="114"/>
        <v>0</v>
      </c>
      <c r="Y723" s="16">
        <f t="shared" si="115"/>
        <v>0</v>
      </c>
      <c r="Z723" s="18" t="s">
        <v>557</v>
      </c>
    </row>
    <row r="724" spans="1:26">
      <c r="A724" s="16">
        <v>722</v>
      </c>
      <c r="B724" s="16">
        <v>835</v>
      </c>
      <c r="C724" s="16" t="s">
        <v>1505</v>
      </c>
      <c r="D724" s="16" t="s">
        <v>952</v>
      </c>
      <c r="E724" s="16" t="s">
        <v>237</v>
      </c>
      <c r="F724" s="16" t="s">
        <v>954</v>
      </c>
      <c r="G724" s="17">
        <v>-18.5010166667</v>
      </c>
      <c r="H724" s="17">
        <v>-177.30269999999899</v>
      </c>
      <c r="I724" s="16" t="s">
        <v>107</v>
      </c>
      <c r="J724" s="16" t="s">
        <v>237</v>
      </c>
      <c r="L724" s="16" t="s">
        <v>818</v>
      </c>
      <c r="M724" s="16">
        <v>2906</v>
      </c>
      <c r="N724" s="16">
        <v>4.8387096774193551E-3</v>
      </c>
      <c r="S724" s="24">
        <f t="shared" si="111"/>
        <v>0</v>
      </c>
      <c r="T724" s="24">
        <f t="shared" si="112"/>
        <v>0</v>
      </c>
      <c r="U724" s="24">
        <f t="shared" si="113"/>
        <v>0</v>
      </c>
      <c r="X724" s="24">
        <f t="shared" si="114"/>
        <v>0</v>
      </c>
      <c r="Y724" s="16">
        <f t="shared" si="115"/>
        <v>0</v>
      </c>
      <c r="Z724" s="18" t="s">
        <v>592</v>
      </c>
    </row>
    <row r="725" spans="1:26">
      <c r="A725" s="16">
        <v>723</v>
      </c>
      <c r="B725" s="16">
        <v>837</v>
      </c>
      <c r="C725" s="16" t="s">
        <v>1505</v>
      </c>
      <c r="D725" s="16" t="s">
        <v>952</v>
      </c>
      <c r="E725" s="16" t="s">
        <v>237</v>
      </c>
      <c r="F725" s="16" t="s">
        <v>954</v>
      </c>
      <c r="G725" s="17">
        <v>-20.2217833332999</v>
      </c>
      <c r="H725" s="17">
        <v>-176.822666666999</v>
      </c>
      <c r="I725" s="16" t="s">
        <v>107</v>
      </c>
      <c r="J725" s="16" t="s">
        <v>237</v>
      </c>
      <c r="L725" s="16" t="s">
        <v>818</v>
      </c>
      <c r="M725" s="16">
        <v>2753</v>
      </c>
      <c r="N725" s="16">
        <v>3.8421052631578945E-3</v>
      </c>
      <c r="S725" s="24">
        <f t="shared" si="111"/>
        <v>0</v>
      </c>
      <c r="T725" s="24">
        <f t="shared" si="112"/>
        <v>0</v>
      </c>
      <c r="U725" s="24">
        <f t="shared" si="113"/>
        <v>0</v>
      </c>
      <c r="X725" s="24">
        <f t="shared" si="114"/>
        <v>0</v>
      </c>
      <c r="Y725" s="16">
        <f t="shared" si="115"/>
        <v>0</v>
      </c>
      <c r="Z725" s="18" t="s">
        <v>566</v>
      </c>
    </row>
    <row r="726" spans="1:26">
      <c r="A726" s="16">
        <v>724</v>
      </c>
      <c r="B726" s="16">
        <v>838</v>
      </c>
      <c r="C726" s="16" t="s">
        <v>1505</v>
      </c>
      <c r="D726" s="16" t="s">
        <v>952</v>
      </c>
      <c r="E726" s="16" t="s">
        <v>237</v>
      </c>
      <c r="F726" s="16" t="s">
        <v>954</v>
      </c>
      <c r="G726" s="17">
        <v>-20.826966666699899</v>
      </c>
      <c r="H726" s="17">
        <v>-176.890033332999</v>
      </c>
      <c r="I726" s="16" t="s">
        <v>107</v>
      </c>
      <c r="J726" s="16" t="s">
        <v>237</v>
      </c>
      <c r="L726" s="16" t="s">
        <v>818</v>
      </c>
      <c r="M726" s="16">
        <v>2323</v>
      </c>
      <c r="N726" s="16">
        <v>4.9473684210526317E-3</v>
      </c>
      <c r="S726" s="24">
        <f t="shared" si="111"/>
        <v>0</v>
      </c>
      <c r="T726" s="24">
        <f t="shared" si="112"/>
        <v>0</v>
      </c>
      <c r="U726" s="24">
        <f t="shared" si="113"/>
        <v>0</v>
      </c>
      <c r="X726" s="24">
        <f t="shared" si="114"/>
        <v>0</v>
      </c>
      <c r="Y726" s="16">
        <f t="shared" si="115"/>
        <v>0</v>
      </c>
      <c r="Z726" s="18" t="s">
        <v>512</v>
      </c>
    </row>
    <row r="727" spans="1:26">
      <c r="A727" s="16">
        <v>725</v>
      </c>
      <c r="B727" s="16">
        <v>839</v>
      </c>
      <c r="C727" s="16" t="s">
        <v>1505</v>
      </c>
      <c r="D727" s="16" t="s">
        <v>952</v>
      </c>
      <c r="E727" s="16" t="s">
        <v>237</v>
      </c>
      <c r="F727" s="16" t="s">
        <v>954</v>
      </c>
      <c r="G727" s="17">
        <v>-20.692183333300001</v>
      </c>
      <c r="H727" s="17">
        <v>-176.774866667</v>
      </c>
      <c r="I727" s="16" t="s">
        <v>107</v>
      </c>
      <c r="J727" s="16" t="s">
        <v>237</v>
      </c>
      <c r="L727" s="16" t="s">
        <v>818</v>
      </c>
      <c r="M727" s="16">
        <v>2617</v>
      </c>
      <c r="N727" s="16">
        <v>3.3333333333333335E-3</v>
      </c>
      <c r="S727" s="24">
        <f t="shared" si="111"/>
        <v>0</v>
      </c>
      <c r="T727" s="24">
        <f t="shared" si="112"/>
        <v>0</v>
      </c>
      <c r="U727" s="24">
        <f t="shared" si="113"/>
        <v>0</v>
      </c>
      <c r="X727" s="24">
        <f t="shared" si="114"/>
        <v>0</v>
      </c>
      <c r="Y727" s="16">
        <f t="shared" si="115"/>
        <v>0</v>
      </c>
      <c r="Z727" s="18" t="s">
        <v>548</v>
      </c>
    </row>
    <row r="728" spans="1:26">
      <c r="A728" s="16">
        <v>726</v>
      </c>
      <c r="B728" s="16">
        <v>840</v>
      </c>
      <c r="C728" s="16" t="s">
        <v>1505</v>
      </c>
      <c r="D728" s="16" t="s">
        <v>952</v>
      </c>
      <c r="E728" s="16" t="s">
        <v>237</v>
      </c>
      <c r="F728" s="16" t="s">
        <v>954</v>
      </c>
      <c r="G728" s="17">
        <v>-22.220983333300001</v>
      </c>
      <c r="H728" s="17">
        <v>-175.74863333299899</v>
      </c>
      <c r="I728" s="16" t="s">
        <v>107</v>
      </c>
      <c r="J728" s="16" t="s">
        <v>237</v>
      </c>
      <c r="K728" s="16" t="s">
        <v>238</v>
      </c>
      <c r="L728" s="16" t="s">
        <v>818</v>
      </c>
      <c r="M728" s="16">
        <v>743</v>
      </c>
      <c r="N728" s="16">
        <v>8.7692307692307687E-3</v>
      </c>
      <c r="S728" s="24">
        <f t="shared" si="111"/>
        <v>0</v>
      </c>
      <c r="T728" s="24">
        <f t="shared" si="112"/>
        <v>0</v>
      </c>
      <c r="U728" s="24">
        <f t="shared" si="113"/>
        <v>0</v>
      </c>
      <c r="X728" s="24">
        <f t="shared" si="114"/>
        <v>0</v>
      </c>
      <c r="Y728" s="16">
        <f t="shared" si="115"/>
        <v>0</v>
      </c>
      <c r="Z728" s="18" t="s">
        <v>239</v>
      </c>
    </row>
    <row r="729" spans="1:26">
      <c r="A729" s="16">
        <v>727</v>
      </c>
      <c r="B729" s="16">
        <v>841</v>
      </c>
      <c r="C729" s="16" t="s">
        <v>1505</v>
      </c>
      <c r="D729" s="16" t="s">
        <v>952</v>
      </c>
      <c r="E729" s="16" t="s">
        <v>237</v>
      </c>
      <c r="F729" s="16" t="s">
        <v>954</v>
      </c>
      <c r="G729" s="17">
        <v>-23.345766666700001</v>
      </c>
      <c r="H729" s="17">
        <v>-175.29785000000001</v>
      </c>
      <c r="I729" s="16" t="s">
        <v>107</v>
      </c>
      <c r="J729" s="16" t="s">
        <v>237</v>
      </c>
      <c r="K729" s="16" t="s">
        <v>767</v>
      </c>
      <c r="L729" s="16" t="s">
        <v>818</v>
      </c>
      <c r="M729" s="16">
        <v>4810</v>
      </c>
      <c r="N729" s="16">
        <v>1.6106666666666667E-3</v>
      </c>
      <c r="S729" s="24">
        <f t="shared" si="111"/>
        <v>0</v>
      </c>
      <c r="T729" s="24">
        <f t="shared" si="112"/>
        <v>0</v>
      </c>
      <c r="U729" s="24">
        <f t="shared" si="113"/>
        <v>0</v>
      </c>
      <c r="X729" s="24">
        <f t="shared" si="114"/>
        <v>0</v>
      </c>
      <c r="Y729" s="16">
        <f t="shared" si="115"/>
        <v>0</v>
      </c>
      <c r="Z729" s="18" t="s">
        <v>768</v>
      </c>
    </row>
    <row r="730" spans="1:26">
      <c r="A730" s="16">
        <v>728</v>
      </c>
      <c r="B730" s="16">
        <v>842</v>
      </c>
      <c r="C730" s="16" t="s">
        <v>1506</v>
      </c>
      <c r="D730" s="16" t="s">
        <v>952</v>
      </c>
      <c r="E730" s="16" t="s">
        <v>745</v>
      </c>
      <c r="F730" s="16" t="s">
        <v>954</v>
      </c>
      <c r="G730" s="17">
        <v>21.003</v>
      </c>
      <c r="H730" s="17">
        <v>-159.088833333</v>
      </c>
      <c r="I730" s="16" t="s">
        <v>31</v>
      </c>
      <c r="K730" s="16" t="s">
        <v>745</v>
      </c>
      <c r="L730" s="16" t="s">
        <v>818</v>
      </c>
      <c r="M730" s="16">
        <v>4430</v>
      </c>
      <c r="N730" s="16">
        <v>2.9999999999999997E-4</v>
      </c>
      <c r="S730" s="24">
        <f t="shared" si="111"/>
        <v>0</v>
      </c>
      <c r="T730" s="24">
        <f t="shared" si="112"/>
        <v>0</v>
      </c>
      <c r="U730" s="24">
        <f t="shared" si="113"/>
        <v>0</v>
      </c>
      <c r="X730" s="24">
        <f t="shared" si="114"/>
        <v>0</v>
      </c>
      <c r="Y730" s="16">
        <f t="shared" si="115"/>
        <v>0</v>
      </c>
      <c r="Z730" s="18" t="s">
        <v>746</v>
      </c>
    </row>
    <row r="731" spans="1:26">
      <c r="A731" s="16">
        <v>729</v>
      </c>
      <c r="B731" s="16">
        <v>844</v>
      </c>
      <c r="C731" s="16" t="s">
        <v>1507</v>
      </c>
      <c r="D731" s="16" t="s">
        <v>952</v>
      </c>
      <c r="E731" s="16" t="s">
        <v>659</v>
      </c>
      <c r="F731" s="16" t="s">
        <v>954</v>
      </c>
      <c r="G731" s="17">
        <v>7.9213166666700001</v>
      </c>
      <c r="H731" s="17">
        <v>-90.480766666700006</v>
      </c>
      <c r="I731" s="16" t="s">
        <v>31</v>
      </c>
      <c r="K731" s="16" t="s">
        <v>659</v>
      </c>
      <c r="L731" s="16" t="s">
        <v>818</v>
      </c>
      <c r="M731" s="16">
        <v>3415</v>
      </c>
      <c r="N731" s="16">
        <v>1.7820809248554914E-3</v>
      </c>
      <c r="S731" s="24">
        <f t="shared" si="111"/>
        <v>0</v>
      </c>
      <c r="T731" s="24">
        <f t="shared" si="112"/>
        <v>0</v>
      </c>
      <c r="U731" s="24">
        <f t="shared" si="113"/>
        <v>0</v>
      </c>
      <c r="X731" s="24">
        <f t="shared" si="114"/>
        <v>0</v>
      </c>
      <c r="Y731" s="16">
        <f t="shared" si="115"/>
        <v>0</v>
      </c>
      <c r="Z731" s="18" t="s">
        <v>660</v>
      </c>
    </row>
    <row r="732" spans="1:26">
      <c r="A732" s="16">
        <v>730</v>
      </c>
      <c r="B732" s="16">
        <v>845</v>
      </c>
      <c r="C732" s="16" t="s">
        <v>1507</v>
      </c>
      <c r="D732" s="16" t="s">
        <v>952</v>
      </c>
      <c r="E732" s="16" t="s">
        <v>659</v>
      </c>
      <c r="F732" s="16" t="s">
        <v>954</v>
      </c>
      <c r="G732" s="17">
        <v>9.5824999999999996</v>
      </c>
      <c r="H732" s="17">
        <v>-94.590800000000002</v>
      </c>
      <c r="I732" s="16" t="s">
        <v>31</v>
      </c>
      <c r="K732" s="16" t="s">
        <v>659</v>
      </c>
      <c r="L732" s="16" t="s">
        <v>818</v>
      </c>
      <c r="M732" s="16">
        <v>3704</v>
      </c>
      <c r="N732" s="16">
        <v>1.5638068181818181E-3</v>
      </c>
      <c r="S732" s="24">
        <f t="shared" si="111"/>
        <v>0</v>
      </c>
      <c r="T732" s="24">
        <f t="shared" si="112"/>
        <v>0</v>
      </c>
      <c r="U732" s="24">
        <f t="shared" si="113"/>
        <v>0</v>
      </c>
      <c r="X732" s="24">
        <f t="shared" si="114"/>
        <v>0</v>
      </c>
      <c r="Y732" s="16">
        <f t="shared" si="115"/>
        <v>0</v>
      </c>
      <c r="Z732" s="18" t="s">
        <v>701</v>
      </c>
    </row>
    <row r="733" spans="1:26">
      <c r="A733" s="16">
        <v>731</v>
      </c>
      <c r="B733" s="16">
        <v>846</v>
      </c>
      <c r="C733" s="16" t="s">
        <v>1507</v>
      </c>
      <c r="D733" s="16" t="s">
        <v>952</v>
      </c>
      <c r="E733" s="16" t="s">
        <v>659</v>
      </c>
      <c r="F733" s="16" t="s">
        <v>954</v>
      </c>
      <c r="G733" s="17">
        <v>-3.0949333333300002</v>
      </c>
      <c r="H733" s="17">
        <v>-90.817966666700002</v>
      </c>
      <c r="I733" s="16" t="s">
        <v>107</v>
      </c>
      <c r="K733" s="16" t="s">
        <v>640</v>
      </c>
      <c r="L733" s="16" t="s">
        <v>818</v>
      </c>
      <c r="M733" s="16">
        <v>3296</v>
      </c>
      <c r="N733" s="16">
        <v>2.6628749999999999E-3</v>
      </c>
      <c r="S733" s="24">
        <f t="shared" si="111"/>
        <v>0</v>
      </c>
      <c r="T733" s="24">
        <f t="shared" si="112"/>
        <v>0</v>
      </c>
      <c r="U733" s="24">
        <f t="shared" si="113"/>
        <v>0</v>
      </c>
      <c r="X733" s="24">
        <f t="shared" si="114"/>
        <v>0</v>
      </c>
      <c r="Y733" s="16">
        <f t="shared" si="115"/>
        <v>0</v>
      </c>
      <c r="Z733" s="18" t="s">
        <v>641</v>
      </c>
    </row>
    <row r="734" spans="1:26">
      <c r="A734" s="16">
        <v>732</v>
      </c>
      <c r="B734" s="16">
        <v>847</v>
      </c>
      <c r="C734" s="16" t="s">
        <v>1507</v>
      </c>
      <c r="D734" s="16" t="s">
        <v>952</v>
      </c>
      <c r="E734" s="16" t="s">
        <v>659</v>
      </c>
      <c r="F734" s="16" t="s">
        <v>954</v>
      </c>
      <c r="G734" s="17">
        <v>0.19321666666699999</v>
      </c>
      <c r="H734" s="17">
        <v>-95.320449999999894</v>
      </c>
      <c r="I734" s="16" t="s">
        <v>31</v>
      </c>
      <c r="K734" s="16" t="s">
        <v>651</v>
      </c>
      <c r="L734" s="16" t="s">
        <v>818</v>
      </c>
      <c r="M734" s="16">
        <v>3334</v>
      </c>
      <c r="N734" s="16">
        <v>3.7516417910447761E-3</v>
      </c>
      <c r="S734" s="24">
        <f t="shared" si="111"/>
        <v>0</v>
      </c>
      <c r="T734" s="24">
        <f t="shared" si="112"/>
        <v>0</v>
      </c>
      <c r="U734" s="24">
        <f t="shared" si="113"/>
        <v>0</v>
      </c>
      <c r="X734" s="24">
        <f t="shared" si="114"/>
        <v>0</v>
      </c>
      <c r="Y734" s="16">
        <f t="shared" si="115"/>
        <v>0</v>
      </c>
      <c r="Z734" s="18" t="s">
        <v>652</v>
      </c>
    </row>
    <row r="735" spans="1:26">
      <c r="A735" s="16">
        <v>733</v>
      </c>
      <c r="B735" s="16">
        <v>848</v>
      </c>
      <c r="C735" s="16" t="s">
        <v>1507</v>
      </c>
      <c r="D735" s="16" t="s">
        <v>952</v>
      </c>
      <c r="E735" s="16" t="s">
        <v>659</v>
      </c>
      <c r="F735" s="16" t="s">
        <v>954</v>
      </c>
      <c r="G735" s="17">
        <v>-2.9939</v>
      </c>
      <c r="H735" s="17">
        <v>-110.47985</v>
      </c>
      <c r="I735" s="16" t="s">
        <v>107</v>
      </c>
      <c r="L735" s="16" t="s">
        <v>818</v>
      </c>
      <c r="M735" s="16">
        <v>3856</v>
      </c>
      <c r="N735" s="16">
        <v>1.0582959641255605E-3</v>
      </c>
      <c r="S735" s="24">
        <f t="shared" si="111"/>
        <v>0</v>
      </c>
      <c r="T735" s="24">
        <f t="shared" si="112"/>
        <v>0</v>
      </c>
      <c r="U735" s="24">
        <f t="shared" si="113"/>
        <v>0</v>
      </c>
      <c r="X735" s="24">
        <f t="shared" si="114"/>
        <v>0</v>
      </c>
      <c r="Y735" s="16">
        <f t="shared" si="115"/>
        <v>0</v>
      </c>
      <c r="Z735" s="18" t="s">
        <v>717</v>
      </c>
    </row>
    <row r="736" spans="1:26">
      <c r="A736" s="16">
        <v>734</v>
      </c>
      <c r="B736" s="16">
        <v>849</v>
      </c>
      <c r="C736" s="16" t="s">
        <v>1507</v>
      </c>
      <c r="D736" s="16" t="s">
        <v>952</v>
      </c>
      <c r="E736" s="16" t="s">
        <v>659</v>
      </c>
      <c r="F736" s="16" t="s">
        <v>954</v>
      </c>
      <c r="G736" s="17">
        <v>0.18304999999999999</v>
      </c>
      <c r="H736" s="17">
        <v>-110.519716667</v>
      </c>
      <c r="I736" s="16" t="s">
        <v>31</v>
      </c>
      <c r="J736" s="16" t="s">
        <v>264</v>
      </c>
      <c r="L736" s="16" t="s">
        <v>818</v>
      </c>
      <c r="M736" s="16">
        <v>3839</v>
      </c>
      <c r="N736" s="16">
        <v>3.6257545271629779E-3</v>
      </c>
      <c r="S736" s="24">
        <f t="shared" si="111"/>
        <v>0</v>
      </c>
      <c r="T736" s="24">
        <f t="shared" si="112"/>
        <v>0</v>
      </c>
      <c r="U736" s="24">
        <f t="shared" si="113"/>
        <v>0</v>
      </c>
      <c r="X736" s="24">
        <f t="shared" si="114"/>
        <v>0</v>
      </c>
      <c r="Y736" s="16">
        <f t="shared" si="115"/>
        <v>0</v>
      </c>
      <c r="Z736" s="18" t="s">
        <v>714</v>
      </c>
    </row>
    <row r="737" spans="1:26">
      <c r="A737" s="16">
        <v>735</v>
      </c>
      <c r="B737" s="16">
        <v>850</v>
      </c>
      <c r="C737" s="16" t="s">
        <v>1507</v>
      </c>
      <c r="D737" s="16" t="s">
        <v>952</v>
      </c>
      <c r="E737" s="16" t="s">
        <v>659</v>
      </c>
      <c r="F737" s="16" t="s">
        <v>954</v>
      </c>
      <c r="G737" s="17">
        <v>1.29711666667</v>
      </c>
      <c r="H737" s="17">
        <v>-110.521433333</v>
      </c>
      <c r="I737" s="16" t="s">
        <v>31</v>
      </c>
      <c r="J737" s="16" t="s">
        <v>264</v>
      </c>
      <c r="L737" s="16" t="s">
        <v>818</v>
      </c>
      <c r="M737" s="16">
        <v>3786</v>
      </c>
      <c r="N737" s="16">
        <v>3.657547169811321E-3</v>
      </c>
      <c r="S737" s="24">
        <f t="shared" si="111"/>
        <v>0</v>
      </c>
      <c r="T737" s="24">
        <f t="shared" si="112"/>
        <v>0</v>
      </c>
      <c r="U737" s="24">
        <f t="shared" si="113"/>
        <v>0</v>
      </c>
      <c r="X737" s="24">
        <f t="shared" si="114"/>
        <v>0</v>
      </c>
      <c r="Y737" s="16">
        <f t="shared" si="115"/>
        <v>0</v>
      </c>
      <c r="Z737" s="18" t="s">
        <v>706</v>
      </c>
    </row>
    <row r="738" spans="1:26">
      <c r="A738" s="16">
        <v>736</v>
      </c>
      <c r="B738" s="16">
        <v>851</v>
      </c>
      <c r="C738" s="16" t="s">
        <v>1507</v>
      </c>
      <c r="D738" s="16" t="s">
        <v>952</v>
      </c>
      <c r="E738" s="16" t="s">
        <v>659</v>
      </c>
      <c r="F738" s="16" t="s">
        <v>954</v>
      </c>
      <c r="G738" s="17">
        <v>2.7703833333299999</v>
      </c>
      <c r="H738" s="17">
        <v>-110.5718</v>
      </c>
      <c r="I738" s="16" t="s">
        <v>31</v>
      </c>
      <c r="J738" s="16" t="s">
        <v>264</v>
      </c>
      <c r="L738" s="16" t="s">
        <v>818</v>
      </c>
      <c r="M738" s="16">
        <v>3760</v>
      </c>
      <c r="N738" s="16">
        <v>3.3320183486238533E-3</v>
      </c>
      <c r="S738" s="24">
        <f t="shared" si="111"/>
        <v>0</v>
      </c>
      <c r="T738" s="24">
        <f t="shared" si="112"/>
        <v>0</v>
      </c>
      <c r="U738" s="24">
        <f t="shared" si="113"/>
        <v>0</v>
      </c>
      <c r="X738" s="24">
        <f t="shared" si="114"/>
        <v>0</v>
      </c>
      <c r="Y738" s="16">
        <f t="shared" si="115"/>
        <v>0</v>
      </c>
      <c r="Z738" s="18" t="s">
        <v>704</v>
      </c>
    </row>
    <row r="739" spans="1:26">
      <c r="A739" s="16">
        <v>737</v>
      </c>
      <c r="B739" s="16">
        <v>852</v>
      </c>
      <c r="C739" s="16" t="s">
        <v>1507</v>
      </c>
      <c r="D739" s="16" t="s">
        <v>952</v>
      </c>
      <c r="E739" s="16" t="s">
        <v>659</v>
      </c>
      <c r="F739" s="16" t="s">
        <v>954</v>
      </c>
      <c r="G739" s="17">
        <v>5.2927666666700004</v>
      </c>
      <c r="H739" s="17">
        <v>-110.076316667</v>
      </c>
      <c r="I739" s="16" t="s">
        <v>31</v>
      </c>
      <c r="J739" s="16" t="s">
        <v>264</v>
      </c>
      <c r="L739" s="16" t="s">
        <v>818</v>
      </c>
      <c r="M739" s="16">
        <v>3860</v>
      </c>
      <c r="N739" s="16">
        <v>1.2907444668008047E-3</v>
      </c>
      <c r="S739" s="24">
        <f t="shared" si="111"/>
        <v>0</v>
      </c>
      <c r="T739" s="24">
        <f t="shared" si="112"/>
        <v>0</v>
      </c>
      <c r="U739" s="24">
        <f t="shared" si="113"/>
        <v>0</v>
      </c>
      <c r="X739" s="24">
        <f t="shared" si="114"/>
        <v>0</v>
      </c>
      <c r="Y739" s="16">
        <f t="shared" si="115"/>
        <v>0</v>
      </c>
      <c r="Z739" s="18" t="s">
        <v>718</v>
      </c>
    </row>
    <row r="740" spans="1:26">
      <c r="A740" s="16">
        <v>738</v>
      </c>
      <c r="B740" s="16">
        <v>853</v>
      </c>
      <c r="C740" s="16" t="s">
        <v>1507</v>
      </c>
      <c r="D740" s="16" t="s">
        <v>952</v>
      </c>
      <c r="E740" s="16" t="s">
        <v>659</v>
      </c>
      <c r="F740" s="16" t="s">
        <v>954</v>
      </c>
      <c r="G740" s="17">
        <v>7.21101666667</v>
      </c>
      <c r="H740" s="17">
        <v>-109.7514</v>
      </c>
      <c r="I740" s="16" t="s">
        <v>31</v>
      </c>
      <c r="J740" s="16" t="s">
        <v>264</v>
      </c>
      <c r="L740" s="16" t="s">
        <v>818</v>
      </c>
      <c r="M740" s="16">
        <v>3716</v>
      </c>
      <c r="N740" s="16">
        <v>9.009333333333333E-4</v>
      </c>
      <c r="S740" s="24">
        <f t="shared" si="111"/>
        <v>0</v>
      </c>
      <c r="T740" s="24">
        <f t="shared" si="112"/>
        <v>0</v>
      </c>
      <c r="U740" s="24">
        <f t="shared" si="113"/>
        <v>0</v>
      </c>
      <c r="X740" s="24">
        <f t="shared" si="114"/>
        <v>0</v>
      </c>
      <c r="Y740" s="16">
        <f t="shared" si="115"/>
        <v>0</v>
      </c>
      <c r="Z740" s="18" t="s">
        <v>703</v>
      </c>
    </row>
    <row r="741" spans="1:26">
      <c r="A741" s="16">
        <v>739</v>
      </c>
      <c r="B741" s="16">
        <v>855</v>
      </c>
      <c r="C741" s="16" t="s">
        <v>1458</v>
      </c>
      <c r="D741" s="16" t="s">
        <v>952</v>
      </c>
      <c r="E741" s="16" t="s">
        <v>520</v>
      </c>
      <c r="F741" s="16" t="s">
        <v>954</v>
      </c>
      <c r="G741" s="17">
        <v>48.442833333300001</v>
      </c>
      <c r="H741" s="17">
        <v>-128.63868333299899</v>
      </c>
      <c r="I741" s="16" t="s">
        <v>31</v>
      </c>
      <c r="J741" s="16" t="s">
        <v>264</v>
      </c>
      <c r="K741" s="16" t="s">
        <v>520</v>
      </c>
      <c r="L741" s="16" t="s">
        <v>818</v>
      </c>
      <c r="M741" s="16">
        <v>2444</v>
      </c>
      <c r="S741" s="24">
        <f t="shared" si="111"/>
        <v>0</v>
      </c>
      <c r="T741" s="24">
        <f t="shared" si="112"/>
        <v>0</v>
      </c>
      <c r="U741" s="24">
        <f t="shared" si="113"/>
        <v>0</v>
      </c>
      <c r="X741" s="24">
        <f t="shared" si="114"/>
        <v>0</v>
      </c>
      <c r="Y741" s="16">
        <f t="shared" si="115"/>
        <v>0</v>
      </c>
      <c r="Z741" s="18" t="s">
        <v>526</v>
      </c>
    </row>
    <row r="742" spans="1:26">
      <c r="A742" s="16">
        <v>740</v>
      </c>
      <c r="B742" s="16">
        <v>856</v>
      </c>
      <c r="C742" s="16" t="s">
        <v>1458</v>
      </c>
      <c r="D742" s="16" t="s">
        <v>952</v>
      </c>
      <c r="E742" s="16" t="s">
        <v>520</v>
      </c>
      <c r="F742" s="16" t="s">
        <v>954</v>
      </c>
      <c r="G742" s="17">
        <v>48.4366666666999</v>
      </c>
      <c r="H742" s="17">
        <v>-128.680633333</v>
      </c>
      <c r="I742" s="16" t="s">
        <v>31</v>
      </c>
      <c r="J742" s="16" t="s">
        <v>264</v>
      </c>
      <c r="K742" s="16" t="s">
        <v>520</v>
      </c>
      <c r="L742" s="16" t="s">
        <v>818</v>
      </c>
      <c r="M742" s="16">
        <v>2395</v>
      </c>
      <c r="S742" s="24">
        <f t="shared" si="111"/>
        <v>0</v>
      </c>
      <c r="T742" s="24">
        <f t="shared" si="112"/>
        <v>0</v>
      </c>
      <c r="U742" s="24">
        <f t="shared" si="113"/>
        <v>0</v>
      </c>
      <c r="X742" s="24">
        <f t="shared" si="114"/>
        <v>0</v>
      </c>
      <c r="Y742" s="16">
        <f t="shared" si="115"/>
        <v>0</v>
      </c>
      <c r="Z742" s="18" t="s">
        <v>521</v>
      </c>
    </row>
  </sheetData>
  <sortState xmlns:xlrd2="http://schemas.microsoft.com/office/spreadsheetml/2017/richdata2" ref="A2:Z742">
    <sortCondition ref="P2:P74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topLeftCell="A3" zoomScale="80" zoomScaleNormal="80" workbookViewId="0">
      <selection activeCell="C15" sqref="C15"/>
    </sheetView>
  </sheetViews>
  <sheetFormatPr defaultRowHeight="14.5"/>
  <cols>
    <col min="1" max="1" width="32" bestFit="1" customWidth="1"/>
    <col min="2" max="2" width="12" customWidth="1"/>
    <col min="3" max="4" width="12.7265625" customWidth="1"/>
    <col min="5" max="5" width="11.26953125" customWidth="1"/>
    <col min="6" max="6" width="14.54296875" customWidth="1"/>
    <col min="7" max="7" width="17.54296875" customWidth="1"/>
    <col min="8" max="8" width="18.1796875" bestFit="1" customWidth="1"/>
    <col min="9" max="9" width="15.54296875" customWidth="1"/>
    <col min="10" max="10" width="13.7265625" customWidth="1"/>
    <col min="11" max="11" width="11.54296875" customWidth="1"/>
    <col min="12" max="12" width="27" bestFit="1" customWidth="1"/>
    <col min="13" max="13" width="8.26953125" bestFit="1" customWidth="1"/>
    <col min="14" max="14" width="14.81640625" bestFit="1" customWidth="1"/>
    <col min="15" max="15" width="8.26953125" customWidth="1"/>
    <col min="18" max="18" width="12.54296875" customWidth="1"/>
    <col min="21" max="21" width="11" customWidth="1"/>
  </cols>
  <sheetData>
    <row r="1" spans="1:10">
      <c r="A1" s="134" t="s">
        <v>8</v>
      </c>
      <c r="B1" s="134"/>
      <c r="C1" s="6"/>
      <c r="D1" s="6"/>
      <c r="G1" s="10"/>
    </row>
    <row r="2" spans="1:10" ht="73.150000000000006" customHeight="1">
      <c r="A2" s="36" t="s">
        <v>1508</v>
      </c>
      <c r="B2" s="1" t="s">
        <v>1517</v>
      </c>
      <c r="C2" s="1" t="s">
        <v>1561</v>
      </c>
      <c r="D2" s="2" t="s">
        <v>1518</v>
      </c>
      <c r="E2" s="2" t="s">
        <v>1519</v>
      </c>
      <c r="F2" s="12" t="s">
        <v>1520</v>
      </c>
      <c r="G2" s="8" t="s">
        <v>1521</v>
      </c>
      <c r="H2" s="7" t="s">
        <v>1514</v>
      </c>
      <c r="I2" s="7" t="s">
        <v>1515</v>
      </c>
      <c r="J2" s="7" t="s">
        <v>1516</v>
      </c>
    </row>
    <row r="3" spans="1:10">
      <c r="A3" s="3" t="s">
        <v>1</v>
      </c>
      <c r="B3" s="4">
        <v>4.5999999999999996</v>
      </c>
      <c r="C3" s="4">
        <f>1.4*B3</f>
        <v>6.4399999999999995</v>
      </c>
      <c r="D3" s="9">
        <f>B3</f>
        <v>4.5999999999999996</v>
      </c>
      <c r="E3" s="9">
        <f>(C3-B3)*2</f>
        <v>3.6799999999999997</v>
      </c>
      <c r="F3" s="13">
        <f>0.5*B3</f>
        <v>2.2999999999999998</v>
      </c>
      <c r="G3" s="82">
        <f>D3+E3+F3</f>
        <v>10.579999999999998</v>
      </c>
      <c r="H3" s="11">
        <f>0.2*G3</f>
        <v>2.1159999999999997</v>
      </c>
      <c r="I3" s="11">
        <f>0.05*G3</f>
        <v>0.52899999999999991</v>
      </c>
      <c r="J3" s="11">
        <f>0.75*G3</f>
        <v>7.9349999999999987</v>
      </c>
    </row>
    <row r="4" spans="1:10">
      <c r="A4" s="3" t="s">
        <v>4</v>
      </c>
      <c r="B4" s="4">
        <v>4</v>
      </c>
      <c r="C4" s="4">
        <f t="shared" ref="C4:C7" si="0">1.4*B4</f>
        <v>5.6</v>
      </c>
      <c r="D4" s="9">
        <f t="shared" ref="D4:D7" si="1">B4</f>
        <v>4</v>
      </c>
      <c r="E4" s="9">
        <f t="shared" ref="E4:E7" si="2">(C4-B4)*2</f>
        <v>3.1999999999999993</v>
      </c>
      <c r="F4" s="13">
        <f t="shared" ref="F4:F7" si="3">0.5*B4</f>
        <v>2</v>
      </c>
      <c r="G4" s="82">
        <f t="shared" ref="G4:G7" si="4">D4+E4+F4</f>
        <v>9.1999999999999993</v>
      </c>
      <c r="H4" s="11">
        <f t="shared" ref="H4:H7" si="5">0.2*G4</f>
        <v>1.8399999999999999</v>
      </c>
      <c r="I4" s="11">
        <f t="shared" ref="I4:I7" si="6">0.05*G4</f>
        <v>0.45999999999999996</v>
      </c>
      <c r="J4" s="11">
        <f t="shared" ref="J4:J7" si="7">0.75*G4</f>
        <v>6.8999999999999995</v>
      </c>
    </row>
    <row r="5" spans="1:10">
      <c r="A5" s="3" t="s">
        <v>3</v>
      </c>
      <c r="B5" s="4">
        <v>3.5</v>
      </c>
      <c r="C5" s="4">
        <f t="shared" si="0"/>
        <v>4.8999999999999995</v>
      </c>
      <c r="D5" s="9">
        <f t="shared" si="1"/>
        <v>3.5</v>
      </c>
      <c r="E5" s="9">
        <f t="shared" si="2"/>
        <v>2.7999999999999989</v>
      </c>
      <c r="F5" s="13">
        <f t="shared" si="3"/>
        <v>1.75</v>
      </c>
      <c r="G5" s="82">
        <f t="shared" si="4"/>
        <v>8.0499999999999989</v>
      </c>
      <c r="H5" s="11">
        <f t="shared" si="5"/>
        <v>1.6099999999999999</v>
      </c>
      <c r="I5" s="11">
        <f t="shared" si="6"/>
        <v>0.40249999999999997</v>
      </c>
      <c r="J5" s="11">
        <f t="shared" si="7"/>
        <v>6.0374999999999996</v>
      </c>
    </row>
    <row r="6" spans="1:10">
      <c r="A6" s="3" t="s">
        <v>2</v>
      </c>
      <c r="B6" s="4">
        <v>6.9</v>
      </c>
      <c r="C6" s="4">
        <f t="shared" si="0"/>
        <v>9.66</v>
      </c>
      <c r="D6" s="9">
        <f t="shared" si="1"/>
        <v>6.9</v>
      </c>
      <c r="E6" s="9">
        <f t="shared" si="2"/>
        <v>5.52</v>
      </c>
      <c r="F6" s="13">
        <f t="shared" si="3"/>
        <v>3.45</v>
      </c>
      <c r="G6" s="82">
        <f t="shared" si="4"/>
        <v>15.870000000000001</v>
      </c>
      <c r="H6" s="11">
        <f t="shared" si="5"/>
        <v>3.1740000000000004</v>
      </c>
      <c r="I6" s="11">
        <f t="shared" si="6"/>
        <v>0.79350000000000009</v>
      </c>
      <c r="J6" s="11">
        <f t="shared" si="7"/>
        <v>11.9025</v>
      </c>
    </row>
    <row r="7" spans="1:10">
      <c r="A7" s="3" t="s">
        <v>9</v>
      </c>
      <c r="B7" s="4">
        <v>0.1</v>
      </c>
      <c r="C7" s="4">
        <f t="shared" si="0"/>
        <v>0.13999999999999999</v>
      </c>
      <c r="D7" s="9">
        <f t="shared" si="1"/>
        <v>0.1</v>
      </c>
      <c r="E7" s="9">
        <f t="shared" si="2"/>
        <v>7.999999999999996E-2</v>
      </c>
      <c r="F7" s="13">
        <f t="shared" si="3"/>
        <v>0.05</v>
      </c>
      <c r="G7" s="82">
        <f t="shared" si="4"/>
        <v>0.22999999999999998</v>
      </c>
      <c r="H7" s="11">
        <f t="shared" si="5"/>
        <v>4.5999999999999999E-2</v>
      </c>
      <c r="I7" s="11">
        <f t="shared" si="6"/>
        <v>1.15E-2</v>
      </c>
      <c r="J7" s="11">
        <f t="shared" si="7"/>
        <v>0.17249999999999999</v>
      </c>
    </row>
    <row r="8" spans="1:10" s="6" customFormat="1">
      <c r="A8" s="5" t="s">
        <v>6</v>
      </c>
      <c r="B8" s="60">
        <f>SUM(B3:B7)</f>
        <v>19.100000000000001</v>
      </c>
      <c r="C8" s="60">
        <f t="shared" ref="C8:E8" si="8">SUM(C3:C7)</f>
        <v>26.74</v>
      </c>
      <c r="D8" s="61">
        <f t="shared" si="8"/>
        <v>19.100000000000001</v>
      </c>
      <c r="E8" s="61">
        <f t="shared" si="8"/>
        <v>15.279999999999998</v>
      </c>
      <c r="F8" s="62">
        <f>SUM(F3:F7)</f>
        <v>9.5500000000000007</v>
      </c>
      <c r="G8" s="63">
        <f>SUM(G3:G7)</f>
        <v>43.93</v>
      </c>
      <c r="H8" s="64">
        <f>SUM(H3:H7)</f>
        <v>8.7859999999999978</v>
      </c>
      <c r="I8" s="64">
        <f>SUM(I3:I7)</f>
        <v>2.1964999999999995</v>
      </c>
      <c r="J8" s="64">
        <f>SUM(J3:J7)</f>
        <v>32.947499999999991</v>
      </c>
    </row>
    <row r="9" spans="1:10">
      <c r="A9" s="75"/>
      <c r="B9" s="75"/>
      <c r="C9" s="75"/>
      <c r="D9" s="126" t="s">
        <v>10</v>
      </c>
      <c r="E9" s="126"/>
      <c r="F9" s="48" t="s">
        <v>1527</v>
      </c>
      <c r="G9" s="76"/>
      <c r="H9" s="48" t="s">
        <v>1510</v>
      </c>
      <c r="I9" s="48" t="s">
        <v>1511</v>
      </c>
      <c r="J9" s="55" t="s">
        <v>1512</v>
      </c>
    </row>
    <row r="10" spans="1:10" ht="14.25" customHeight="1">
      <c r="A10" s="75"/>
      <c r="B10" s="75"/>
      <c r="C10" s="75"/>
      <c r="D10" s="133" t="s">
        <v>1539</v>
      </c>
      <c r="E10" s="133"/>
      <c r="F10" s="133"/>
      <c r="G10" s="76"/>
      <c r="H10" s="126" t="s">
        <v>1538</v>
      </c>
      <c r="I10" s="126"/>
      <c r="J10" s="126"/>
    </row>
    <row r="11" spans="1:10" ht="17.5">
      <c r="A11" s="120" t="s">
        <v>1562</v>
      </c>
      <c r="D11" s="52"/>
      <c r="E11" s="52"/>
      <c r="F11" s="52"/>
      <c r="G11" s="16"/>
      <c r="H11" s="53"/>
      <c r="I11" s="14"/>
      <c r="J11" s="14"/>
    </row>
    <row r="13" spans="1:10" ht="45.5">
      <c r="A13" s="36" t="s">
        <v>1508</v>
      </c>
      <c r="B13" s="1" t="s">
        <v>1517</v>
      </c>
      <c r="C13" s="1" t="s">
        <v>1561</v>
      </c>
      <c r="D13" s="2" t="s">
        <v>1518</v>
      </c>
      <c r="E13" s="2" t="s">
        <v>1519</v>
      </c>
      <c r="F13" s="12" t="s">
        <v>1520</v>
      </c>
      <c r="G13" s="8" t="s">
        <v>1521</v>
      </c>
      <c r="H13" s="7" t="s">
        <v>1514</v>
      </c>
      <c r="I13" s="7" t="s">
        <v>1515</v>
      </c>
      <c r="J13" s="7" t="s">
        <v>1516</v>
      </c>
    </row>
    <row r="14" spans="1:10">
      <c r="A14" s="49" t="s">
        <v>11</v>
      </c>
      <c r="B14" s="50">
        <v>19</v>
      </c>
      <c r="C14" s="98">
        <f>B14*1.4</f>
        <v>26.599999999999998</v>
      </c>
      <c r="D14" s="51">
        <f>B14</f>
        <v>19</v>
      </c>
      <c r="E14" s="99">
        <f>2*(C14-B14)</f>
        <v>15.199999999999996</v>
      </c>
      <c r="F14" s="70">
        <f>0.5*B14</f>
        <v>9.5</v>
      </c>
      <c r="G14" s="100">
        <f>SUM(D14:F14)</f>
        <v>43.699999999999996</v>
      </c>
      <c r="H14" s="101">
        <f>G14*0.2</f>
        <v>8.74</v>
      </c>
      <c r="I14" s="101">
        <f>G14*0.05</f>
        <v>2.1850000000000001</v>
      </c>
      <c r="J14" s="101">
        <f>G14*0.75</f>
        <v>32.774999999999999</v>
      </c>
    </row>
    <row r="15" spans="1:10">
      <c r="A15" s="49" t="s">
        <v>1556</v>
      </c>
      <c r="B15" s="50">
        <v>1.2</v>
      </c>
      <c r="C15" s="98">
        <f>B15*1.4</f>
        <v>1.68</v>
      </c>
      <c r="D15" s="51">
        <f>B15</f>
        <v>1.2</v>
      </c>
      <c r="E15" s="99">
        <f>2*(C15-B15)</f>
        <v>0.96</v>
      </c>
      <c r="F15" s="70">
        <f>0.5*B15</f>
        <v>0.6</v>
      </c>
      <c r="G15" s="100">
        <f>SUM(D15:F15)</f>
        <v>2.7600000000000002</v>
      </c>
      <c r="H15" s="101">
        <f>G15*0.2</f>
        <v>0.55200000000000005</v>
      </c>
      <c r="I15" s="101">
        <f>G15*0.05</f>
        <v>0.13800000000000001</v>
      </c>
      <c r="J15" s="101">
        <f>G15*0.75</f>
        <v>2.0700000000000003</v>
      </c>
    </row>
    <row r="16" spans="1:10">
      <c r="A16" s="49" t="s">
        <v>1509</v>
      </c>
      <c r="B16" s="50">
        <v>3.8</v>
      </c>
      <c r="C16" s="98">
        <f>B16*1.4</f>
        <v>5.3199999999999994</v>
      </c>
      <c r="D16" s="51">
        <f>B16</f>
        <v>3.8</v>
      </c>
      <c r="E16" s="99">
        <f>2*(C16-B16)</f>
        <v>3.0399999999999991</v>
      </c>
      <c r="F16" s="70">
        <f>0.5*B16</f>
        <v>1.9</v>
      </c>
      <c r="G16" s="100">
        <f>SUM(D16:F16)</f>
        <v>8.7399999999999984</v>
      </c>
      <c r="H16" s="101">
        <f>G16*0.2</f>
        <v>1.7479999999999998</v>
      </c>
      <c r="I16" s="101">
        <f>G16*0.05</f>
        <v>0.43699999999999994</v>
      </c>
      <c r="J16" s="101">
        <f>G16*0.75</f>
        <v>6.5549999999999988</v>
      </c>
    </row>
    <row r="17" spans="1:10">
      <c r="A17" s="65" t="s">
        <v>7</v>
      </c>
      <c r="B17" s="66" t="s">
        <v>1558</v>
      </c>
      <c r="C17" s="66" t="s">
        <v>1557</v>
      </c>
      <c r="D17" s="67" t="s">
        <v>1558</v>
      </c>
      <c r="E17" s="67" t="s">
        <v>1559</v>
      </c>
      <c r="F17" s="71" t="s">
        <v>12</v>
      </c>
      <c r="G17" s="68" t="s">
        <v>1648</v>
      </c>
      <c r="H17" s="69" t="s">
        <v>1649</v>
      </c>
      <c r="I17" s="69" t="s">
        <v>1523</v>
      </c>
      <c r="J17" s="69" t="s">
        <v>1560</v>
      </c>
    </row>
    <row r="18" spans="1:10">
      <c r="A18" s="75"/>
      <c r="B18" s="75"/>
      <c r="C18" s="75"/>
      <c r="D18" s="126" t="s">
        <v>10</v>
      </c>
      <c r="E18" s="126"/>
      <c r="F18" s="80" t="s">
        <v>1527</v>
      </c>
      <c r="G18" s="76"/>
      <c r="H18" s="48" t="s">
        <v>1510</v>
      </c>
      <c r="I18" s="48" t="s">
        <v>1511</v>
      </c>
      <c r="J18" s="48" t="s">
        <v>1512</v>
      </c>
    </row>
    <row r="19" spans="1:10" ht="14.25" customHeight="1">
      <c r="A19" s="75"/>
      <c r="B19" s="75"/>
      <c r="C19" s="75"/>
      <c r="D19" s="133" t="s">
        <v>1539</v>
      </c>
      <c r="E19" s="133"/>
      <c r="F19" s="133"/>
      <c r="G19" s="76"/>
      <c r="H19" s="126" t="s">
        <v>1538</v>
      </c>
      <c r="I19" s="126"/>
      <c r="J19" s="126"/>
    </row>
    <row r="20" spans="1:10" ht="17.5">
      <c r="A20" s="120" t="s">
        <v>1562</v>
      </c>
    </row>
  </sheetData>
  <mergeCells count="7">
    <mergeCell ref="D18:E18"/>
    <mergeCell ref="D19:F19"/>
    <mergeCell ref="H19:J19"/>
    <mergeCell ref="A1:B1"/>
    <mergeCell ref="D9:E9"/>
    <mergeCell ref="D10:F10"/>
    <mergeCell ref="H10:J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BF5FE-6294-4A3D-B8E4-59E3CAA682F3}">
  <dimension ref="A1:I16"/>
  <sheetViews>
    <sheetView zoomScale="68" workbookViewId="0">
      <selection activeCell="A10" sqref="A10:I10"/>
    </sheetView>
  </sheetViews>
  <sheetFormatPr defaultRowHeight="14.5"/>
  <cols>
    <col min="1" max="1" width="21.81640625" customWidth="1"/>
    <col min="2" max="2" width="15.453125" bestFit="1" customWidth="1"/>
    <col min="3" max="3" width="11" bestFit="1" customWidth="1"/>
    <col min="4" max="4" width="16" bestFit="1" customWidth="1"/>
    <col min="5" max="5" width="16" customWidth="1"/>
    <col min="6" max="6" width="16.81640625" customWidth="1"/>
    <col min="7" max="7" width="11.1796875" bestFit="1" customWidth="1"/>
    <col min="9" max="9" width="9.81640625" bestFit="1" customWidth="1"/>
  </cols>
  <sheetData>
    <row r="1" spans="1:9" ht="16.5">
      <c r="A1" s="146" t="s">
        <v>1545</v>
      </c>
      <c r="B1" s="149" t="s">
        <v>1548</v>
      </c>
      <c r="C1" s="150"/>
      <c r="D1" s="151"/>
      <c r="E1" s="156" t="s">
        <v>1549</v>
      </c>
      <c r="F1" s="145" t="s">
        <v>1544</v>
      </c>
      <c r="G1" s="145"/>
      <c r="H1" s="145"/>
      <c r="I1" s="145"/>
    </row>
    <row r="2" spans="1:9" ht="17.5">
      <c r="A2" s="146"/>
      <c r="B2" s="152" t="s">
        <v>1647</v>
      </c>
      <c r="C2" s="153"/>
      <c r="D2" s="154"/>
      <c r="E2" s="157"/>
      <c r="F2" s="155" t="s">
        <v>1543</v>
      </c>
      <c r="G2" s="145" t="s">
        <v>1552</v>
      </c>
      <c r="H2" s="145"/>
      <c r="I2" s="145"/>
    </row>
    <row r="3" spans="1:9">
      <c r="A3" s="146"/>
      <c r="B3" s="9" t="s">
        <v>1540</v>
      </c>
      <c r="C3" s="9" t="s">
        <v>1541</v>
      </c>
      <c r="D3" s="9" t="s">
        <v>1542</v>
      </c>
      <c r="E3" s="158"/>
      <c r="F3" s="155"/>
      <c r="G3" s="93">
        <v>10</v>
      </c>
      <c r="H3" s="93">
        <v>20</v>
      </c>
      <c r="I3" s="93">
        <v>25</v>
      </c>
    </row>
    <row r="4" spans="1:9" ht="24">
      <c r="A4" s="3" t="s">
        <v>1546</v>
      </c>
      <c r="B4" s="94">
        <v>5.3</v>
      </c>
      <c r="C4" s="94">
        <v>0</v>
      </c>
      <c r="D4" s="102">
        <f>0.2*B4</f>
        <v>1.06</v>
      </c>
      <c r="E4" s="102">
        <f>SUM(B4:D4)</f>
        <v>6.3599999999999994</v>
      </c>
      <c r="F4" s="90">
        <f>((B4/E4)*2)+((C4/E4)*1)+((D4/E4)*1)</f>
        <v>1.8333333333333335</v>
      </c>
      <c r="G4" s="91">
        <f>F4-2*(G3/100)</f>
        <v>1.6333333333333335</v>
      </c>
      <c r="H4" s="91">
        <f>F4-2*(H3/100)</f>
        <v>1.4333333333333336</v>
      </c>
      <c r="I4" s="91">
        <f>F4-2*(I3/100)</f>
        <v>1.3333333333333335</v>
      </c>
    </row>
    <row r="5" spans="1:9" ht="16.5">
      <c r="A5" s="3" t="s">
        <v>1550</v>
      </c>
      <c r="B5" s="94">
        <v>3.8</v>
      </c>
      <c r="C5" s="94">
        <v>3</v>
      </c>
      <c r="D5" s="94">
        <f>0.5*B5</f>
        <v>1.9</v>
      </c>
      <c r="E5" s="102">
        <f>SUM(B5:D5)</f>
        <v>8.6999999999999993</v>
      </c>
      <c r="F5" s="90">
        <f>((B5/E5)*2)+((C5/E5)*1)+((D5/E5)*1)</f>
        <v>1.4367816091954024</v>
      </c>
      <c r="G5" s="91">
        <f>F5-2*(G3/100)</f>
        <v>1.2367816091954025</v>
      </c>
      <c r="H5" s="91">
        <f>F5-2*(H3/100)</f>
        <v>1.0367816091954025</v>
      </c>
      <c r="I5" s="92">
        <f>F5-2*(I3/100)</f>
        <v>0.93678160919540243</v>
      </c>
    </row>
    <row r="6" spans="1:9" ht="24">
      <c r="A6" s="3" t="s">
        <v>1547</v>
      </c>
      <c r="B6" s="94">
        <v>1.6</v>
      </c>
      <c r="C6" s="94">
        <f>(5.3-B6)*2</f>
        <v>7.3999999999999995</v>
      </c>
      <c r="D6" s="102">
        <f>0.75*B6</f>
        <v>1.2000000000000002</v>
      </c>
      <c r="E6" s="102">
        <f>SUM(B6:D6)</f>
        <v>10.199999999999999</v>
      </c>
      <c r="F6" s="90">
        <f>(B6/E6)*2+(C6/E6)*1+(D6/E6)*1</f>
        <v>1.1568627450980393</v>
      </c>
      <c r="G6" s="92">
        <f>F6-2*(G3/100)</f>
        <v>0.95686274509803937</v>
      </c>
      <c r="H6" s="92">
        <f>G6-2*(H3/100)</f>
        <v>0.55686274509803935</v>
      </c>
      <c r="I6" s="92">
        <f>H6-2*(I3/100)</f>
        <v>5.6862745098039347E-2</v>
      </c>
    </row>
    <row r="7" spans="1:9" ht="16.5">
      <c r="A7" s="147" t="s">
        <v>1551</v>
      </c>
      <c r="B7" s="148"/>
      <c r="C7" s="148"/>
      <c r="D7" s="148"/>
      <c r="E7" s="148"/>
      <c r="F7" s="148"/>
      <c r="G7" s="148"/>
      <c r="H7" s="148"/>
      <c r="I7" s="148"/>
    </row>
    <row r="8" spans="1:9" ht="17.5">
      <c r="A8" s="144" t="s">
        <v>1652</v>
      </c>
      <c r="B8" s="144"/>
      <c r="C8" s="144"/>
      <c r="D8" s="144"/>
      <c r="E8" s="144"/>
      <c r="F8" s="144"/>
      <c r="G8" s="144"/>
      <c r="H8" s="144"/>
      <c r="I8" s="144"/>
    </row>
    <row r="9" spans="1:9" ht="15" customHeight="1">
      <c r="A9" s="144" t="s">
        <v>1653</v>
      </c>
      <c r="B9" s="144"/>
      <c r="C9" s="144"/>
      <c r="D9" s="144"/>
      <c r="E9" s="144"/>
      <c r="F9" s="144"/>
      <c r="G9" s="144"/>
      <c r="H9" s="144"/>
      <c r="I9" s="144"/>
    </row>
    <row r="10" spans="1:9" ht="17.5">
      <c r="A10" s="144" t="s">
        <v>1651</v>
      </c>
      <c r="B10" s="144"/>
      <c r="C10" s="144"/>
      <c r="D10" s="144"/>
      <c r="E10" s="144"/>
      <c r="F10" s="144"/>
      <c r="G10" s="144"/>
      <c r="H10" s="144"/>
      <c r="I10" s="144"/>
    </row>
    <row r="14" spans="1:9">
      <c r="F14" s="10"/>
    </row>
    <row r="16" spans="1:9">
      <c r="F16" s="89"/>
    </row>
  </sheetData>
  <mergeCells count="11">
    <mergeCell ref="A10:I10"/>
    <mergeCell ref="F1:I1"/>
    <mergeCell ref="A1:A3"/>
    <mergeCell ref="A7:I7"/>
    <mergeCell ref="B1:D1"/>
    <mergeCell ref="B2:D2"/>
    <mergeCell ref="A9:I9"/>
    <mergeCell ref="F2:F3"/>
    <mergeCell ref="E1:E3"/>
    <mergeCell ref="G2:I2"/>
    <mergeCell ref="A8:I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DIC from Egger et al 2018</vt:lpstr>
      <vt:lpstr>Comparison with other estimates</vt:lpstr>
      <vt:lpstr>TA DIC of DIC 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2019-12-31T04:01:39Z</dcterms:modified>
</cp:coreProperties>
</file>