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mokosjudit/Dropbox/madarak/janicke/paper writing/biology letter/resubmit/data/"/>
    </mc:Choice>
  </mc:AlternateContent>
  <xr:revisionPtr revIDLastSave="0" documentId="13_ncr:1_{EA0D673C-D25F-CF47-B744-624D814F764C}" xr6:coauthVersionLast="45" xr6:coauthVersionMax="45" xr10:uidLastSave="{00000000-0000-0000-0000-000000000000}"/>
  <bookViews>
    <workbookView xWindow="28800" yWindow="0" windowWidth="33600" windowHeight="21000" tabRatio="500" xr2:uid="{00000000-000D-0000-FFFF-FFFF00000000}"/>
  </bookViews>
  <sheets>
    <sheet name="gametesize" sheetId="1" r:id="rId1"/>
    <sheet name="Munka1" sheetId="2" r:id="rId2"/>
  </sheets>
  <definedNames>
    <definedName name="_xlnm._FilterDatabase" localSheetId="0" hidden="1">gametesize!$A$1:$AN$93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1" i="1" l="1"/>
  <c r="V2" i="1" l="1"/>
  <c r="AD2" i="1" s="1"/>
  <c r="N71" i="1" l="1"/>
  <c r="N13" i="1"/>
  <c r="N67" i="1" l="1"/>
  <c r="N12" i="1"/>
  <c r="N69" i="1"/>
  <c r="N50" i="1"/>
  <c r="N61" i="1"/>
  <c r="N59" i="1"/>
  <c r="N20" i="1"/>
  <c r="AD57" i="1" l="1"/>
  <c r="N68" i="1" l="1"/>
  <c r="AD33" i="1" l="1"/>
  <c r="AD68" i="1" l="1"/>
  <c r="AD60" i="1"/>
  <c r="AD41" i="1"/>
  <c r="AD56" i="1"/>
  <c r="AD92" i="1"/>
  <c r="AD81" i="1"/>
  <c r="AD65" i="1"/>
  <c r="AD62" i="1"/>
  <c r="AD59" i="1"/>
  <c r="AD58" i="1"/>
  <c r="AD51" i="1"/>
  <c r="AD49" i="1"/>
  <c r="AD48" i="1"/>
  <c r="AD46" i="1"/>
  <c r="AD45" i="1"/>
  <c r="AD44" i="1"/>
  <c r="AD29" i="1"/>
  <c r="AD28" i="1"/>
  <c r="AD18" i="1"/>
  <c r="AD16" i="1"/>
  <c r="AD15" i="1"/>
  <c r="AD12" i="1"/>
  <c r="AD10" i="1"/>
  <c r="AD7" i="1"/>
  <c r="AD91" i="1"/>
  <c r="AD87" i="1"/>
  <c r="AD82" i="1"/>
  <c r="AD80" i="1"/>
  <c r="AD55" i="1"/>
  <c r="AD9" i="1" l="1"/>
  <c r="AD3" i="1"/>
  <c r="AD61" i="1"/>
  <c r="AD14" i="1"/>
  <c r="AD13" i="1"/>
  <c r="AD69" i="1"/>
  <c r="AD71" i="1"/>
  <c r="AD20" i="1"/>
  <c r="AD89" i="1"/>
  <c r="AD40" i="1"/>
  <c r="AD88" i="1"/>
  <c r="J3" i="1"/>
  <c r="F91" i="1"/>
  <c r="F56" i="1"/>
  <c r="F49" i="1"/>
  <c r="F29" i="1"/>
  <c r="F65" i="1"/>
  <c r="F16" i="1"/>
</calcChain>
</file>

<file path=xl/sharedStrings.xml><?xml version="1.0" encoding="utf-8"?>
<sst xmlns="http://schemas.openxmlformats.org/spreadsheetml/2006/main" count="1718" uniqueCount="505">
  <si>
    <t>synonyms</t>
  </si>
  <si>
    <t>Agkistrodon mokasen cupreus, Ancistrodon contortrix contortrix</t>
  </si>
  <si>
    <t xml:space="preserve">G01_Smith et al 2014 Male mating success in a North American pitviper </t>
  </si>
  <si>
    <t>no</t>
  </si>
  <si>
    <t>G04_Scott 1994 The effect of larval density on adult demographic traits in Ambystoma opacum</t>
  </si>
  <si>
    <t>G03_Sever et al 1995 Morphology and Evolutionary Implications of the Annual Cycle of Secretion and Sperm Storage in Spermathecae of the Salamander Ambystoma opacum</t>
  </si>
  <si>
    <t>G07_Wilbur 1977 ropagule Size, Number, and Dispersion Pattern in Ambystoma and Asclepias</t>
  </si>
  <si>
    <t>G05_Madison and Farrand 1998 Habitat Use during Breeding and Emigration in Radio-Implanted Tiger Salamanders, Ambystoma tigrinum</t>
  </si>
  <si>
    <t>G08_ Ginsberg and Rubenstein 1990 Sperm Competition and Variation in Zebra Mating Behavior</t>
  </si>
  <si>
    <t>G09_Fairbanks 1993 Birthdate, Birthweight, and Survival in Pronghorn Fawns</t>
  </si>
  <si>
    <t>G12_ Mitchell 1971 Measurements, Weights, and Carcass Yields of Pronghorns in Alberta</t>
  </si>
  <si>
    <t>G17_Rugman-Jones and Eady 2008 Co‐evolution of male and female reproductive traits across the Bruchidae (Coleoptera)</t>
  </si>
  <si>
    <t>0.46 mm2 | 0.05 mm3</t>
  </si>
  <si>
    <t>G18_Katvala et al 2007 Correlated evolution between male ejaculate allocation and femaleremating behaviour in seed beetles (Bruchidae) | G17_Rugman-Jones and Eady 2008 Co-evolution of male and female reproductive traits across the Bruchidae (Coleoptera)</t>
  </si>
  <si>
    <t>G19_Holloway et al 1987 Egg Size and Reproductive Strategies in Insects Infesting Stored-Products</t>
  </si>
  <si>
    <t>G20_Borkovec et al 1968 Sterilization of the Azuki Bean Weevil, Callosobruchus chinensis, by Metepa and Hempa 1</t>
  </si>
  <si>
    <t>G17_Rugman-Jones and Eady 2008 Co-evolution of male and female reproductive traits across the Bruchidae (Coleoptera)</t>
  </si>
  <si>
    <t>0.19 mm3</t>
  </si>
  <si>
    <t>G22_Kawecki 1995 Adaptive Plasticity of Egg Size in Response to Competition in the Cowpea Weevil, Callosobruchus maculatus (Coleoptera: Bruchidae)</t>
  </si>
  <si>
    <t>G23_Messina et al 1986 Oviposition deterrent from eggs of Callosobruchus maculatus, Spacing Mechanism or Artifact</t>
  </si>
  <si>
    <t>C. typicus </t>
  </si>
  <si>
    <t>G25_Gouat 1985 Notes sur la reproduction de Ctenodactylus gundi rongeur Ctenodactylidae</t>
  </si>
  <si>
    <t xml:space="preserve">G25_Gouat 1985 Notes sur la reproduction de Ctenodactylus gundi rongeur Ctenodactylidae | G24_Nutt 2007 Genetic reconstruction of breeding patterns in gundis (Rodentia Ctenodactylidae) </t>
  </si>
  <si>
    <t>G24_Nutt 2007 Genetic reconstruction of breeding patterns in gundis (Rodentia Ctenodactylidae)</t>
  </si>
  <si>
    <t>Parus caeruleus</t>
  </si>
  <si>
    <t>G26_Moller and Briskie 1995 Extra-Pair Paternity, Sperm Competition and the Evolution of Testis Size in Birds</t>
  </si>
  <si>
    <t>Hirundo urbica</t>
  </si>
  <si>
    <t>Setophaga pensylvanica</t>
  </si>
  <si>
    <t>G27_Pitnick et al 1995 Delayed male maturity is a cost of producing large sperm in Drosophila</t>
  </si>
  <si>
    <t>dry mass: 7.5e-11, testis length: 67.33 mm</t>
  </si>
  <si>
    <t>G28_Pitnick1996 Investment in Testes and the Cost of Making Long Sperm in Drosophila</t>
  </si>
  <si>
    <t>dry bodymass: 7.04 × 10-10 g</t>
  </si>
  <si>
    <t>dry mass: 9e-12 g</t>
  </si>
  <si>
    <t>dry bodymass: 1.76 × 10-10 g</t>
  </si>
  <si>
    <t>testis length: 10.45 mm</t>
  </si>
  <si>
    <t>G30_Kraaijeveld et al 2008 The evolution of sperm and non-sperm producing organs in male Drosophila</t>
  </si>
  <si>
    <t>Hippocampus angustus</t>
  </si>
  <si>
    <t xml:space="preserve">G32_Moore 2001 Reproductive biology of the western australian seahorse Hippocampus subelongatus. msc thesis. </t>
  </si>
  <si>
    <t>G34_Ferman et al 2003 Are body fluctuating asymmetry and the ratio of 2nd to 4th digit length reliable predictors of semen quality?</t>
  </si>
  <si>
    <t>G35_Harcourt and Harvey 1981 Testis weight, body weight and breeding system in primates</t>
  </si>
  <si>
    <t>G36_Harvey and Clutton-Brock 1985 Life History Variation in Primates</t>
  </si>
  <si>
    <t>Rana arborea</t>
  </si>
  <si>
    <t>G37_Márquez 2005 Sound pressure level of advertisement calls of Hyla meridionalis and Hyla arborea</t>
  </si>
  <si>
    <t>G38_Dominic et al 1999 Sperm Competition and Sperm Length in Shorebirds</t>
  </si>
  <si>
    <t xml:space="preserve">testis length: 17 mm </t>
  </si>
  <si>
    <t>Latrodectus mactans hasselti</t>
  </si>
  <si>
    <t>G39_Andrade 1996 Sexual selection for male sacrifice in the Australian Redback Spider</t>
  </si>
  <si>
    <t>G40_Neophitou et Giapis 1993 A stufy of the biology of pumpkinseed (lepomis gibbosus (L.)) in Lake Kerkini (greece)</t>
  </si>
  <si>
    <t>egg diameter: 0.8 mm</t>
  </si>
  <si>
    <t>G41_Booksmythe et al 2014 Sperm competition generates evolution of increased paternal investment in a sex role-reversed seed beetle</t>
  </si>
  <si>
    <t>G42_Stelzer et al 2009 Spermatozoa Characteristics in Six Psittacine Species Using Light Microscopy</t>
  </si>
  <si>
    <t>G43_ Noirault et al 2006 Spermatogenesis in the turkey (Meleagris gallopavo): Quantitative approach in immature and adult males subjected to various photoperiods</t>
  </si>
  <si>
    <t>G45_Scott and Middleton 1967 The annual testicular cycle of the brown-headed cowbird (Molothrus ater)</t>
  </si>
  <si>
    <t>G46_Strausberger 1998 Temperature, Egg Mass, and Incubation Time: A Comparison of Brown-Headed Cowbirds and Red-Winged Blackbirds</t>
  </si>
  <si>
    <t>G47_Payne 1965 Clutch Size and Numbers of Eggs Laid by Brown-Headed Cowbirds</t>
  </si>
  <si>
    <t>G48_Sherry et al 1993 Females have a larger hippocampus than males in the brood-parasitic brown-headed cowbird</t>
  </si>
  <si>
    <t>Evotomys glarolus, Clethrionomys glareolus</t>
  </si>
  <si>
    <t>G49_Montoto et al 2011 Sperm Competition, Sperm Numbers and Sperm Quality in Muroid Rodents</t>
  </si>
  <si>
    <t>G50_Oksanen et al 2007 The Cost of Reproduction Induced by Body Size at Birth and Breeding Density</t>
  </si>
  <si>
    <t>Natrix sipedon</t>
  </si>
  <si>
    <t>G52_Schulte-Hostedde and Montgomerie 2006 Intraspecific variation in ejaculate traits of the northern watersnake (Nerodia sipedon)</t>
  </si>
  <si>
    <t>G53_King 1986 Population Ecology of the Lake Erie Water Snake, Nerodia sipedon insularum</t>
  </si>
  <si>
    <t>G55_Downes and Bauwens 2001 An experimental demonstration of direct behavioural interference in two Mediterranean lacertid lizard species</t>
  </si>
  <si>
    <t>G56_Barreto et Avise 2010 Quantitative measures of sexual selection reveal no evidence for sex-role reversal in a sea spider with prolonged paternal care</t>
  </si>
  <si>
    <t xml:space="preserve">G57_Billard 1983 A quantitative analysis of spermatogenesis in the trout, Salmo trutta fario </t>
  </si>
  <si>
    <t>G58_Lobon-Cervia et al 1997 Environmentally induced spatio-temporal variations in the fecundity of brown trout Salmo trutta L.: tradeoffs between egg size and number</t>
  </si>
  <si>
    <t>G59_Merkle et Barclay 1996 Body Mass Variation in Breeding Mountain Bluebirds Sialia currucoides. Evidence of Stress or Adaptation for Flight?</t>
  </si>
  <si>
    <t>Toxocidaris franciscanus, Toxocidaris franciscana, Strongylocentrotus franciscanus</t>
  </si>
  <si>
    <t>G60_Levitan 1993 The importance of sperm limitation to the evolution of egg size in marine invertebrates</t>
  </si>
  <si>
    <t>Siphostoma floridae</t>
  </si>
  <si>
    <t>G64_Mobley and Jones 2009 Blackwell Publishing Ltd Environmental, demographic, and genetic mating system variation among five geographically distinct dusky pipefish (Syngnathus floridae) populations</t>
  </si>
  <si>
    <t>Syngnathus affinis, Siphostoma scovelli</t>
  </si>
  <si>
    <t>Siphostoma typhle</t>
  </si>
  <si>
    <t>G67_Mobley et al 2010 The effect of maternal body size on embryo survivorship in the broods of pregnant male pipefish</t>
  </si>
  <si>
    <t>G66_Kornienko 2001 Reproduction and Development in Some Genera of Pipefish and Seahorses of the Family Syngnathidae</t>
  </si>
  <si>
    <t>G68_Ahnesjo 1994 Temperature affects male and female potential reproductive rates differently in the sex-role reversed pipefish, Syngnathus typhle</t>
  </si>
  <si>
    <t>Neotamias amoenus</t>
  </si>
  <si>
    <t>sperm tail lenght: 85.3</t>
  </si>
  <si>
    <t>G69_Schulte-Hostedde and Millar 2004 Intraspecific variation of testis size and sperm length in the yellow-pine chipmunk (Tamias amoenus). implications for sperm competition and reproductive success</t>
  </si>
  <si>
    <t>G71_Sheppard 1968 A comparison of reproduction in two chipmunk species</t>
  </si>
  <si>
    <t>G70_Schulte-Hostedde et al Female-biased sexual size dimorphism in the yellow-pine chipmunk (Tamias amoenus). Sex-specific patterns of annual reproductive success and survival</t>
  </si>
  <si>
    <t>Sciurus striatus</t>
  </si>
  <si>
    <t>G73_Promislow 1991 Senescence in Natural Populations of Mammals. A Comparative Study</t>
  </si>
  <si>
    <t xml:space="preserve">G72_Smith and Smith 1971 Reproductive biology, breeding seasons, and growth of eastern chipmunks, Tamias striatus (Rodentia: Sciuridae) in Canada </t>
  </si>
  <si>
    <t>G74_Brenner et al 1978 Body weight and social interactions as factors in determining dominance in captive eastenr chipmunks</t>
  </si>
  <si>
    <t xml:space="preserve">G76_Moore et al 1978 Effects of prolactin and methallibure on second metamorphosis and plasma androgens in male newts, taricha granulosa. </t>
  </si>
  <si>
    <t>G75_Fredric et al 1989 Tall Tails and Sexy Males. Sexual Behavior of Rough-Skinned Newts (Taricha granulosa) in a Natural Breeding Pond</t>
  </si>
  <si>
    <t xml:space="preserve">Poecilioides reticulatus, Poecilia poeciloides, Lebistes poecilioides, </t>
  </si>
  <si>
    <t>G78_Skinner and Watt 2006 Phenotypic correlates of spermatozoon quality in the guppy, Poecilia reticulata</t>
  </si>
  <si>
    <t xml:space="preserve">G79_Dahlgren 1979 The effects of population density on fecundity and fertility in the guppy, Poecilia reticulata (Peters) </t>
  </si>
  <si>
    <t>G77_Boschetto et al 2010 Sperm number and velocity affect sperm competition success in the guppy (Poecilia reticulata)</t>
  </si>
  <si>
    <t>Urocitellus columbianus</t>
  </si>
  <si>
    <t>G80_Skibiel et al 2013 Testing the predictions of energy allocation decisionsin the evolution of life-history trade-offs</t>
  </si>
  <si>
    <t xml:space="preserve">G82_Dobson and Kjelgaard 1984 The influence of food resources on life history in Columbian ground squirrels </t>
  </si>
  <si>
    <t>Spermophilus tereticaudus </t>
  </si>
  <si>
    <t>testis length: 17.94 mm</t>
  </si>
  <si>
    <t xml:space="preserve">G83_Munroe and Koprowsky 2011 Sociality, Bateman’s gradients, and the polygynandrous genetic mating system of round-tailed ground squirrels (Xerospermophilus tereticaudus) </t>
  </si>
  <si>
    <t>embryo length: 8 mm</t>
  </si>
  <si>
    <t>G84_Essenberg 1923 Sex-Differentiation in the Viviparous Teleost Xiphophorus helleri Heckel</t>
  </si>
  <si>
    <t xml:space="preserve">G85_Milton and Arthington 1983 Reproductive biology of Gambusia afjnis holbrooki Baird and Girard, Xiphophorus helleri (Gunther) and X. maculatus (Heckel) (Pisces. Poeciliidae) in Queensland, Australia </t>
  </si>
  <si>
    <t>G86_Han and Fang 2010 Estrogenic effects, reproductive impairment and developmental toxicity in ovoviparous swordtail fish (Xiphophorus helleri) exposed to perfluorooctane sulfonate (PFOS)</t>
  </si>
  <si>
    <t>Lislevand, T., Figuerola, J. &amp; Székely, T. 2007. Avian body sizes in relation to fecundity, mating system, display behaviour and resource sharing. Ecology 88: 1605.</t>
  </si>
  <si>
    <t>Lacerta vivipara</t>
  </si>
  <si>
    <t>G88_Roig et al 2000 Reproductive cycle in a pyrenean oviparous population of the common lizard (zootoca vivipara)</t>
  </si>
  <si>
    <t>G87_Vanhooydonck et al 2007 Interaction between habitat use, behavior, and the trophic niche of lacertid lizards. IN Reilly et al Lizard Ecology</t>
  </si>
  <si>
    <t>NA</t>
  </si>
  <si>
    <t>Lamprotornis superbus</t>
  </si>
  <si>
    <t>Epipedobates femorali</t>
  </si>
  <si>
    <t>G89_Aquiar et al 2003 Biflagellate Spermatozoon of the Poison-Dart Frogs Epipedobates femoralis and Colostethus sp. (Anura, Dendrobatidae)</t>
  </si>
  <si>
    <t>G90_Byrne and Roberts 2012 Evolutionary causes and consequencesof sequential polyandry in anuran amphibians</t>
  </si>
  <si>
    <t>2.254 x 1.343 mm</t>
  </si>
  <si>
    <t>G91_Asenjo et al 1994 Morphometry of the testis and germinals cells of allobates femoralis</t>
  </si>
  <si>
    <t>G92_Ringler et atl 2013 Tadpole transport logistics in a Neotropical poison frog: indications for strategic planning and adaptive plasticity in anuran parental care</t>
  </si>
  <si>
    <t>G94_Gopurenko and Williams 2007 Reproductive and Mating Success in the Small-Mouthed Salamander (Ambystoma texanum) Estimated via Microsatellite Parentage Analysis</t>
  </si>
  <si>
    <t>G95_Trivers 1976 Sexual Selection and Resource-Accruing Abilities in Anolis garmani</t>
  </si>
  <si>
    <t>Agkistrodon contortrix</t>
  </si>
  <si>
    <t>Allobates femoralis</t>
  </si>
  <si>
    <t>Ambystoma opacum</t>
  </si>
  <si>
    <t>Ambystoma texanum</t>
  </si>
  <si>
    <t>Ambystoma tigrinum</t>
  </si>
  <si>
    <t>Anolis garmani</t>
  </si>
  <si>
    <t>Antilocapra americana</t>
  </si>
  <si>
    <t>Callosobruchus chinensis</t>
  </si>
  <si>
    <t>Callosobruchus maculatus</t>
  </si>
  <si>
    <t>Coenagrion puella</t>
  </si>
  <si>
    <t>Colpula lativentris</t>
  </si>
  <si>
    <t>Ctenodactylus gundi</t>
  </si>
  <si>
    <t>Cyanistes caeruleus</t>
  </si>
  <si>
    <t>Delichon urbica</t>
  </si>
  <si>
    <t>Dendroica pensylvanica</t>
  </si>
  <si>
    <t>Desmognathus ochrophaeus</t>
  </si>
  <si>
    <t>Drosophila bifurca</t>
  </si>
  <si>
    <t>Drosophila grimshawi</t>
  </si>
  <si>
    <t>Drosophila lummei</t>
  </si>
  <si>
    <t>Drosophila melanogaster</t>
  </si>
  <si>
    <t>Drosophila virilis</t>
  </si>
  <si>
    <t>Enallagma hageni</t>
  </si>
  <si>
    <t>Gallus gallus</t>
  </si>
  <si>
    <t>Geothlypis trichas</t>
  </si>
  <si>
    <t>Gerris gillettei</t>
  </si>
  <si>
    <t>Gryllus campestris</t>
  </si>
  <si>
    <t>Hippocampus subelongatus</t>
  </si>
  <si>
    <t>Homo sapiens</t>
  </si>
  <si>
    <t>Hyla arborea</t>
  </si>
  <si>
    <t>Ischnura gemina</t>
  </si>
  <si>
    <t>Jacana jacana</t>
  </si>
  <si>
    <t>Junco hyemalis</t>
  </si>
  <si>
    <t>Labidomera clivicollis</t>
  </si>
  <si>
    <t>Latrodectus hasselti</t>
  </si>
  <si>
    <t>Lepomis gibbosus</t>
  </si>
  <si>
    <t>Megabruchidius dorsalis</t>
  </si>
  <si>
    <t>Megabruchidius tonkineus</t>
  </si>
  <si>
    <t>Meleagris gallopavo</t>
  </si>
  <si>
    <t>Molothrus ater</t>
  </si>
  <si>
    <t>Myodes glareolus</t>
  </si>
  <si>
    <t>Nerodia sipedon</t>
  </si>
  <si>
    <t>Notiomystis cincta</t>
  </si>
  <si>
    <t>Peromyscus californicus</t>
  </si>
  <si>
    <t>Podarcis melisellensis</t>
  </si>
  <si>
    <t>Poecilia reticulata</t>
  </si>
  <si>
    <t>Pycnogonum stearnsi</t>
  </si>
  <si>
    <t>Salmo salar</t>
  </si>
  <si>
    <t>Salmo trutta</t>
  </si>
  <si>
    <t>Sialia currucoides</t>
  </si>
  <si>
    <t>Spermophilus columbianus</t>
  </si>
  <si>
    <t>Strongylocentrotus franciscanus</t>
  </si>
  <si>
    <t>Strongylocentrotus purpuratus</t>
  </si>
  <si>
    <t>Syngnathus floridae</t>
  </si>
  <si>
    <t>Syngnathus scovelli</t>
  </si>
  <si>
    <t>Syngnathus typhle</t>
  </si>
  <si>
    <t>Tamias amoenus</t>
  </si>
  <si>
    <t>Tamias striatus</t>
  </si>
  <si>
    <t>Taricha granulosa</t>
  </si>
  <si>
    <t>Tetraopes tetrophthalmus</t>
  </si>
  <si>
    <t>Xerospermophilus tereticaudus</t>
  </si>
  <si>
    <t>Xiphophorus helleri</t>
  </si>
  <si>
    <t>Zonotrichia leucophrys</t>
  </si>
  <si>
    <t>Zootoca vivipara</t>
  </si>
  <si>
    <t>abdomen length: 27.9 mm</t>
  </si>
  <si>
    <t xml:space="preserve">G96_ Battin 1992 Revision of the puella group of the genus Cuenagrion Kirby, 1890 (Odonata, Zygoptera), with emphasis on morphologies contributing to reproductive isolation </t>
  </si>
  <si>
    <t>abdomen length: 26.2 mm</t>
  </si>
  <si>
    <t>G97_ Gribbin and Thompson 1990 Egg size and clutch size in Pyrrhosoma nymphula</t>
  </si>
  <si>
    <t>G98_ Banks and Thompson 1987 Lifetime Reproductive Success of Females of the Damselfly Coenagrion puella</t>
  </si>
  <si>
    <t>G99_Martens 1994 Field experiments on aggregation behaviour and oviposition in Coenagrion puella</t>
  </si>
  <si>
    <t>G100_Nishida 1994 Spatio-Temporal variation of natural and sexual selection in breeding population of the coreid bug. colpula lativentris</t>
  </si>
  <si>
    <t>G101_Nishida 1987 Measurement of the opportunity for natural and sexual selection in a breeding population of the coreid bug (colpula lativentris)</t>
  </si>
  <si>
    <t>G102_ Wortham et al 1977 Comparative Morphology of Some Plethodontid Salamander Spermatozoa</t>
  </si>
  <si>
    <t>G103_Tilley 1973 Life Histories and Natural Selection in Populations of the Salamander Desmognathus</t>
  </si>
  <si>
    <t xml:space="preserve">G104_Huheey and Brandon 1973 Rock-Face Populations of the Mountain Salamander, Desmognathus chrophaeus, In North Carolina </t>
  </si>
  <si>
    <t>G105_Droney 1998 The influence of the nutritional content of the adultmale diet on testis mass, body condition and courtshipvigour in a Hawaiian Drosophila</t>
  </si>
  <si>
    <t>dry mass: 2.0 × 10-5</t>
  </si>
  <si>
    <t xml:space="preserve">G106_Margaritis 1983 The Eggshell of Hawaiian Drosophila. Structural and Biochemical Studies in D. grimshawi and Comparison to D. melanogaster </t>
  </si>
  <si>
    <t xml:space="preserve">G107_Clutton-Brock 1988 Reproductive Success. Studies of Individual Variation in Contrasting Breeding Systems. nincs letöltve. könyv. </t>
  </si>
  <si>
    <t>G108_Holzer et al 2003 Condition-dependent signaling affects male sexual attractiveness in field crickets, Gryllus campestris</t>
  </si>
  <si>
    <t xml:space="preserve">576 x 406 </t>
  </si>
  <si>
    <t>weight</t>
  </si>
  <si>
    <t>length</t>
  </si>
  <si>
    <t>abdomen length</t>
  </si>
  <si>
    <t>Levine et al. 2015 Biol J Linn Soc</t>
  </si>
  <si>
    <t>Ursprung et al. 2011 Mol Ecol</t>
  </si>
  <si>
    <t>Croshaw 2010 Biol J Linn Soc</t>
  </si>
  <si>
    <t>Gopurenko et al 2007 Evol Biol</t>
  </si>
  <si>
    <t>Williams &amp; DeWoody 2009 Evol Biol</t>
  </si>
  <si>
    <t>Gopurenko et al. 2006 Mol Ecol</t>
  </si>
  <si>
    <t>Arnold &amp; Wade 1984 Evolution</t>
  </si>
  <si>
    <t>Byers &amp; Dunn 2012 Science</t>
  </si>
  <si>
    <t>Fritzsche &amp; Arnqvist 2013 Evolution</t>
  </si>
  <si>
    <t>Banks &amp; Thompson 1985 Anim Behav</t>
  </si>
  <si>
    <t>Nishida 1987 Res Popul Ecol</t>
  </si>
  <si>
    <t>Nutt 2007 Behav Ecol Sociobiol</t>
  </si>
  <si>
    <t>Garcia-Navas et al. 2014 Behav Ecol</t>
  </si>
  <si>
    <t>Schlicht &amp; Kempenears 2013 Evolution</t>
  </si>
  <si>
    <t>Whittingham &amp; Lifjeld 1995 J Avian Biol</t>
  </si>
  <si>
    <t>Byers et al. 2004 Auk</t>
  </si>
  <si>
    <t>Houck et al. 1985 Evolution</t>
  </si>
  <si>
    <t>Bjork &amp; Pitnick 2006 Nature</t>
  </si>
  <si>
    <t>Droney 1992 Anim Behav</t>
  </si>
  <si>
    <t>Fincke 1982 Behav Ecol Sociobiol</t>
  </si>
  <si>
    <t>Fincke 1986 Evolution</t>
  </si>
  <si>
    <t>Collet et al.  2012 PNAS</t>
  </si>
  <si>
    <t>Whittingham &amp; Dunn 2005 Behav Ecol</t>
  </si>
  <si>
    <t>Gagnon et. al. 2012 Can J Zool</t>
  </si>
  <si>
    <t>Rodriguez-Munoz et al. 2010 Science</t>
  </si>
  <si>
    <t>Jokela et al. 2010 Behav Ecol</t>
  </si>
  <si>
    <t>Courtiol et al. 2012 PNAS</t>
  </si>
  <si>
    <t>Borgerhoff Mulder 2009 Human Nature</t>
  </si>
  <si>
    <t>Moorad et al. 2011 Evolution and Human Behaviour</t>
  </si>
  <si>
    <t>Broquet et al. 2009 Evolution</t>
  </si>
  <si>
    <t>Hafernik &amp; Garrison 1986 Am Nat</t>
  </si>
  <si>
    <t>Emlen &amp; Wrege 2004 The Auk</t>
  </si>
  <si>
    <t>Ketterson et al. 1997 Ornithol Monogr</t>
  </si>
  <si>
    <t>Gerlach et al. 2012 Behav Ecol</t>
  </si>
  <si>
    <t>Dickinson 1988 Behav Ecol Sociobiol</t>
  </si>
  <si>
    <t>Apakupakul, K; Rubenstein, DR 2015 Biol. Lett.</t>
  </si>
  <si>
    <t>Andrade &amp; Kasumovic 2005 Integr Comp Biol</t>
  </si>
  <si>
    <t>Rios-Cardenas 2005 Integr Comp Biol</t>
  </si>
  <si>
    <t>Krakauer 2008 Condor</t>
  </si>
  <si>
    <t>Woolfenden et al. 2002 Behav Ecol Sociobiol</t>
  </si>
  <si>
    <t>Mills et al. 2007 Proc R Soc Lond B</t>
  </si>
  <si>
    <t>Prosser et al. 2002 Behav Ecol</t>
  </si>
  <si>
    <t>Walker et al. 2014 J Evol Biol</t>
  </si>
  <si>
    <t>Ribble 1992 J Anim Ecol</t>
  </si>
  <si>
    <t>Huyghe et al.  2014 Behav Ecol Sociobiol</t>
  </si>
  <si>
    <t>Becher &amp; Magurran 2004 Proc R Soc Lond B</t>
  </si>
  <si>
    <t>Barreto &amp; Avise 2010 Proc R Soc Lond B</t>
  </si>
  <si>
    <t>Garant et al. 2001 J Heredity</t>
  </si>
  <si>
    <t>Serbezov et al. 2010 Mol Ecol</t>
  </si>
  <si>
    <t>Balenger et al. 2009 J Avian Biol</t>
  </si>
  <si>
    <t>Jones et al. 2012 Can J Zool</t>
  </si>
  <si>
    <t>Levitan 2008 Evolution</t>
  </si>
  <si>
    <t>Mobley &amp; Jones 2013 Evolution</t>
  </si>
  <si>
    <t>Jones et al. 2001 Proc R Soc Lond B</t>
  </si>
  <si>
    <t>Aronsen et al.  2013 Evolution</t>
  </si>
  <si>
    <t>Jones et al. 2000 Proc R Soc Lond B</t>
  </si>
  <si>
    <t>Jones et al. 2005 Integr Comp Biol</t>
  </si>
  <si>
    <t>Schulte-Hostedde et al. 2004 Behav Ecol</t>
  </si>
  <si>
    <t>Bergeron et al.  2012 Behav Ecol Sociobiol</t>
  </si>
  <si>
    <t>Jones et al. 2004 Am Nat</t>
  </si>
  <si>
    <t>Jones et al. 2002 Proc R Soc Lond B</t>
  </si>
  <si>
    <t>McLain &amp; Boromisa 1987 Behav Ecol Sociobiol</t>
  </si>
  <si>
    <t>McCauley 1983 Evolution</t>
  </si>
  <si>
    <t>Munroe &amp; Koprowski 2011 Behav Ecol Sociobiol</t>
  </si>
  <si>
    <t>Tatarenkov et al. 2008 Mol Ecol</t>
  </si>
  <si>
    <t>Poesel et al. 2011 Auk</t>
  </si>
  <si>
    <t>Fitze &amp; Le Galliard 2011 Am Nat</t>
  </si>
  <si>
    <t>species</t>
  </si>
  <si>
    <t>G108_Hoyo et al 2011 Handbook of the Birds of the World. Vol. 16. könyv. nincs letöltve. bathban megvan tamásnak, josé polcán.</t>
  </si>
  <si>
    <t>G109_https://birdsna.org/Species-Account/bna/species/daejun/breeding#eggs</t>
  </si>
  <si>
    <t>G110_Deviche et al 2000 Year-Class Differences in the Reproductive System, Plasma Prolactin and Corticosterone Concentrations, and Onset of Prebasic Molt in Male Dark-Eyed Juncos ( Junco hyemalis) during the Breeding Period</t>
  </si>
  <si>
    <t>G113_Palmer 1985 Life-history consequences of body-size variation in the milkweed leaf beetle, labidomera clivicollis</t>
  </si>
  <si>
    <t>G114_Dickinson 1992 Egg cannibalism by larvae and adults of the milkweed leaf beetle (Labidomera clivicollis, Coleoptera. C hrysomel idae)</t>
  </si>
  <si>
    <t>G115_Ribble 1992 Lifetime Reproductive Success and its Correlates in the Monogamous Rodent, Peromyscus californicus</t>
  </si>
  <si>
    <t>G116_Millar Pre-Partum Reproductive Characteristics of Eutherian Mammals</t>
  </si>
  <si>
    <t>G117_Harris et al 2013 Chronic variable stress in fathers alters paternal and social behavior but not pup development in the biparental California mouse (Peromyscus californicus)</t>
  </si>
  <si>
    <t>G118_Merrit 1978 Peromyscus californicus</t>
  </si>
  <si>
    <t>G119_Cummins and Woodall 1985 On mammalian sperm dimensions</t>
  </si>
  <si>
    <t>G120_ Gace et al 1995 Effects of alternative male mating strategies on characteristics of sperm production in the Atlantic salmon (Salmo salar): theoretical and empirical investigations</t>
  </si>
  <si>
    <t>G121_ Jonsson et al 1996 An experimental study of the reproductive behaviour and success of farmed and wild Atlantic salmon (Salmo salar)</t>
  </si>
  <si>
    <t>G122_Thorpe et al 1984 Developmental rate, fecundity and egg size in Atlantic salmon, Salmo salar L.</t>
  </si>
  <si>
    <t>G123_Stockley et al 1995 Sperm competition in fish. The evolution of testis size and ejaculate characteristics</t>
  </si>
  <si>
    <t xml:space="preserve">G124_Kazakov 1980 Peculiarities of sperm production by anadromous and parr Atlantic salmon (Salmo salar L.) and fish cultural characteristics of such </t>
  </si>
  <si>
    <t xml:space="preserve">próbáltam, de nem találtam semmit. </t>
  </si>
  <si>
    <r>
      <t xml:space="preserve">Hodl, W. 1990. Reproductive diversity in Amazonian lowland frogs. </t>
    </r>
    <r>
      <rPr>
        <i/>
        <sz val="10"/>
        <rFont val="Arial"/>
        <family val="2"/>
      </rPr>
      <t>Fortschritte der Zoologie</t>
    </r>
    <r>
      <rPr>
        <sz val="10"/>
        <rFont val="Arial"/>
        <family val="2"/>
      </rPr>
      <t xml:space="preserve"> 38: 41-60.</t>
    </r>
  </si>
  <si>
    <r>
      <t xml:space="preserve">Bjork, A., Dallai, R. &amp; Pitnick, S. 2007. Adaptive modulation of sperm production rate in Drosophila bifurca, a species with giant sperm. </t>
    </r>
    <r>
      <rPr>
        <i/>
        <sz val="10"/>
        <rFont val="Arial"/>
        <family val="2"/>
      </rPr>
      <t>Biol. Letts.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3</t>
    </r>
    <r>
      <rPr>
        <sz val="12"/>
        <color theme="1"/>
        <rFont val="Calibri"/>
        <family val="2"/>
        <scheme val="minor"/>
      </rPr>
      <t>: 517-519.</t>
    </r>
  </si>
  <si>
    <r>
      <t xml:space="preserve">Shoup, J. R. 1967. Spermiogenesis in wild type and in a male sterility mutant of Drosophila melanogaster. J. Cell Biol. </t>
    </r>
    <r>
      <rPr>
        <b/>
        <sz val="10"/>
        <rFont val="Arial"/>
        <family val="2"/>
      </rPr>
      <t>32</t>
    </r>
    <r>
      <rPr>
        <sz val="12"/>
        <color theme="1"/>
        <rFont val="Calibri"/>
        <family val="2"/>
        <scheme val="minor"/>
      </rPr>
      <t>: 663-675. |  Perotti, M. E. 1973. The mitochondrial derivative of the spermatozoon of Drosophila before and after fertilization. J. Ultrastruct. Res. 44: 181-198. | Heming, B. S. 2003. Insect Development and Evolution. Comstock Pub. Associates, Ithaca. | Dallai, R., Mercati, D. &amp; Giusti, F. 2008. Structural organization of the "zipper line" in Drosophila species with giant spermatozoa. J. Struct. Biol. 161: 43-54.</t>
    </r>
  </si>
  <si>
    <r>
      <t xml:space="preserve">Pitnick, S. 1996. Investment in testes and the cost of making long sperm in </t>
    </r>
    <r>
      <rPr>
        <i/>
        <sz val="10"/>
        <rFont val="Arial"/>
        <family val="2"/>
      </rPr>
      <t>Drosophila</t>
    </r>
    <r>
      <rPr>
        <sz val="12"/>
        <color theme="1"/>
        <rFont val="Calibri"/>
        <family val="2"/>
        <scheme val="minor"/>
      </rPr>
      <t xml:space="preserve">. </t>
    </r>
    <r>
      <rPr>
        <i/>
        <sz val="10"/>
        <rFont val="Arial"/>
        <family val="2"/>
      </rPr>
      <t xml:space="preserve">Am. Nat. </t>
    </r>
    <r>
      <rPr>
        <b/>
        <sz val="10"/>
        <rFont val="Arial"/>
        <family val="2"/>
      </rPr>
      <t>148</t>
    </r>
    <r>
      <rPr>
        <sz val="12"/>
        <color theme="1"/>
        <rFont val="Calibri"/>
        <family val="2"/>
        <scheme val="minor"/>
      </rPr>
      <t>: 57-80.</t>
    </r>
  </si>
  <si>
    <t xml:space="preserve"> Lake et al., 1968; Thurston &amp; Hess, 1987; Soley &amp; Roberts, 1994; Vernon &amp; Woolley, 1999; Immler et al., 2007</t>
  </si>
  <si>
    <t>Gage, 1998; Joshi et al., 2000; Anderson et al., 2005</t>
  </si>
  <si>
    <r>
      <t xml:space="preserve">Olden, J. D., Poff, N. L. &amp; Bestgen, K. R. 2006. Life-history strategies predict fish invasions and extirpations in the Colorado River basin. </t>
    </r>
    <r>
      <rPr>
        <i/>
        <sz val="10"/>
        <rFont val="Arial"/>
        <family val="2"/>
      </rPr>
      <t>Ecol. Monogr.</t>
    </r>
    <r>
      <rPr>
        <sz val="10"/>
        <rFont val="Arial"/>
        <family val="2"/>
      </rPr>
      <t xml:space="preserve"> 76: 25-40.</t>
    </r>
  </si>
  <si>
    <r>
      <t xml:space="preserve">Skinner, A. M. J. &amp; Watt, P. J. 2007. Phenotypic correlates of spermatozoon quality in the guppy, Poecilia reticulata. Behav. Ecol. </t>
    </r>
    <r>
      <rPr>
        <b/>
        <sz val="10"/>
        <rFont val="Arial"/>
        <family val="2"/>
      </rPr>
      <t>18</t>
    </r>
    <r>
      <rPr>
        <sz val="12"/>
        <color theme="1"/>
        <rFont val="Calibri"/>
        <family val="2"/>
        <scheme val="minor"/>
      </rPr>
      <t>: 47-52.</t>
    </r>
  </si>
  <si>
    <t xml:space="preserve">G125_Tourmente et al acceptes No evidence of tradeoffs in the evolution of sperm numbers and sperm size in mammals </t>
  </si>
  <si>
    <t>G126_Andreson et al 2005 Evolution of sperm midpiece volume in mammal</t>
  </si>
  <si>
    <t>G129_Weatherhead et al 1995 Sex Ratios, Mating Behavior and Sexual Size Dimorphism of the Northern Water Snake, Nerodia sipedo</t>
  </si>
  <si>
    <t>calculate from egg diameter</t>
  </si>
  <si>
    <t>calculate from dry egg mass</t>
  </si>
  <si>
    <t>calculate from ovum diameter</t>
  </si>
  <si>
    <t>egg shape spheroid, 4/3pi*a*b^2</t>
  </si>
  <si>
    <t>G33_Kvarhttps://www.ncbi.nlm.nih.gov/Taxonomy/CommonTree/wwwcmt.cgio et al 2000 Monogamous pair bonds and mate switching inthe Western Australian seahorse Hippocampus subelongatus</t>
  </si>
  <si>
    <t>G62_Kvarhttps://www.ncbi.nlm.nih.gov/Taxonomy/CommonTree/wwwcmt.cgio and Simmons 2004 Testes Investment and spawning mode in pipefish and seahorses</t>
  </si>
  <si>
    <t>G65_Ross, Stephen (2001). Inland Fishes of Mississippi. University Press of Mississippi. pp. 388-390. - nincs meg, https://www.ncbi.nlm.nih.gov/Taxonomy/CommonTree/wwwcmt.cgi letölthető</t>
  </si>
  <si>
    <t>Liker et al 2015_ Mostrom, A.M., Curry, R.L. &amp; Lohr, B. 2002. Carolina Chickadee (Poecile carolinensis), The Birds of North America Online (A. Poole, Ed.). Ithaca: Cornell Lab of Ornithology</t>
  </si>
  <si>
    <t>Liker et al 2015 _ Guzy, M.J. &amp; Ritchison, G. 1999. Common Yellowthroat (Geothlypis trichas), The Birds of North America Online (A. Poole, Ed.). Ithaca: Cornell Lab of Ornithology</t>
  </si>
  <si>
    <t>Liker et al 2015 _Emlen, S.T. &amp; Wrege, P.H. 2004. Size dimorphism, intrasexual competition, and sexual selection in wattled jacana (Jacana jacana), a sex-role-reversed shorebird in Panama. Auk 121: 391-403; Emlen, S.T. &amp; Wrege, P.H. 2004. Division of labour in parental care behaviour of a sex-role-reversed shorebird, the wattled jacana. Animal Behaviour 68: 847-855; del Hoyo, J., Elliot, A. &amp; Sargatal, J. (eds) 1996. Handbook of the Birds of the World. Volume 3: Hoatzin to Auks. Lynx Edicions, Barcelona.</t>
  </si>
  <si>
    <t xml:space="preserve">Liker et al 2015 _ Fry, C.H., Keith, S.&amp; Urban E.K. (eds) 2000. The Birds of Africa, Volume 6. Academic Press, London </t>
  </si>
  <si>
    <t>Liker et al 2015 _ Power, H.W. &amp; Lombardo, M.P. 1996. Mountain Bluebird (Sialia currucoides), The Birds of North America Online (A. Poole, Ed.). Ithaca: Cornell Lab of Ornithology</t>
  </si>
  <si>
    <t>http://animaldiversity.org/accounts/Spermophilus_tereticaudus/</t>
  </si>
  <si>
    <t>P2_Raveh et al 2009 Mating order and reproductive success in male Columbian ground squirrels Urocitellus columbianus</t>
  </si>
  <si>
    <t>P3_Bergeron and Montiglio 2012 Bateman gradients in a promiscuous mating system | http://animaldiversity.org/accounts/Tamias_striatus/</t>
  </si>
  <si>
    <t xml:space="preserve">http://animaldiversity.org/accounts/Tamias_amoenus/ | P4_Schulte-Hostedde et al 2004 Sexual selection and mating patterns in a mammal with female-biased sexual size dimorphism
</t>
  </si>
  <si>
    <t>P5_ D. J. Gubernick, J. R. Alberts, The biparental care system of the California mouse,Peromyscus</t>
  </si>
  <si>
    <t>S. C. Mills, A. Grapputo, E. Koskela, T. Mappes, Quantitative measure of sexual selection with respect to the operational sex ratio: A comparison of selection indices.Proc. Biol. Sci. 274, 143–150 |Oksanen, T., R. Alatalo, T. Horne, E. Koskela, J. Mappes. 1999. Maternal effort and male quality in the bank vole, *Clethrionomys glareolus*. Proceedings of the Royal Society, London B, 266: 1495-1499.</t>
  </si>
  <si>
    <t>A. F. Dixson,Sexual Selection and the Origins of Human Mating Systems(Oxford Univ. Press, Oxford, 2009)</t>
  </si>
  <si>
    <t>J. Byers, S. Dunn, Bateman in nature: Predation on offspring reduces the potential for sexual selection.Science338, 802–804 (2012) | http://animaldiversity.org/accounts/Antilocapra_americana/</t>
  </si>
  <si>
    <t xml:space="preserve"> B. E. Woolfenden, L. H. Gibbs, S. G. Sealy, High opportunity for sexual selection in both sexes of an obligate brood parasitic bird, the brown-headed cowbird (Molothrus ater). Behav. Ecol. Sociobiol.52, 417–425 (2002)</t>
  </si>
  <si>
    <t>http://animaldiversity.org/accounts/Agkistrodon_contortrix/</t>
  </si>
  <si>
    <t>B. A. Levine, C. F. Smith, G. W. Schuett, M. R. Douglas, M. A. Davis, M. E. Douglas, Bateman–Trivers in the 21st century: Sexual selection in a North American pitviper.Biol. J.  inn. Soc. 114, 436–445 (2015</t>
  </si>
  <si>
    <t>P. S. Fitze, J.-F. Le Galliard, Inconsistency between different measures of sexual selection. Am. Nat.178, 256–268 (2011)</t>
  </si>
  <si>
    <t xml:space="preserve">K. Huyghe, R. Van Damme, K. Breugelmans, A. Herrel, B. Vanhooydonck, Z. Tadič, T. Backeljau, Parentage analyses suggest female promiscuity and a disadvantage for athletic males in the colour-polymorphic lizardPodarcis melisellensis. Behav. Ecol. Sociobiol.68, 1357–1366 </t>
  </si>
  <si>
    <t>P6_Nussbaum 1987 Parental care and EGG size in salamanders: An examination of the safe harbor hypothesis</t>
  </si>
  <si>
    <t>D. Gopurenko, R. N. Williams, J. A. DeWoody, Reproductive and mating success in the small-mouthed salamander (Ambystoma texanum) estimated via microsatellite  parentage analysis.Evol. Biol.34, 130–139</t>
  </si>
  <si>
    <t>Petranka, J. 1998. Salamanders of the United States and Canada. Washington and London: Smithsonian Institution Press.  | http://animaldiversity.org/accounts/Taricha_granulosa/</t>
  </si>
  <si>
    <t>P7_Forester 1979 The Adaptiveness of Parental Care in Desmognathus ochrophaeus</t>
  </si>
  <si>
    <t>K. D. Wells,The Ecology and Behavior of Amphibians(University of Chicago Press, Chicago, 2007)</t>
  </si>
  <si>
    <t xml:space="preserve"> A. G. Jones, G. Rosenqvist, A. Berglund, J. C. Avise, The measurement of sexual selection using Bateman’s principles: An experimental test in the sex-role-reversed  pipefish Syngnathus typhle. Integr. Comp. Biol. 45,874–884 (</t>
  </si>
  <si>
    <t xml:space="preserve"> E. Rose, K. A. Paczolt, A. G. Jones, The effects of synthetic estrogen exposure on premating and postmating episodes of selection in sex-role-reversed Gulf pipefish. Evol. Appl.6, 1160–1170 </t>
  </si>
  <si>
    <t xml:space="preserve">K. B. Mobley, C. M. Small, A. G. Jones, The genetics and genomics of Syngnathidae: Pipefishes, seahorses and seadragons. </t>
  </si>
  <si>
    <t>O. Rios-Cardenas, Patterns of parental investment and sexual selection in teleost fishes: Do they support Bateman’s principles?</t>
  </si>
  <si>
    <t>L. S. Blumer, A bibliography and categorization of bony fishes exhibiting parental care. Zool. J. Linn. Soc.75,1–22 (1982)</t>
  </si>
  <si>
    <t xml:space="preserve"> R. E. Thibault, R. J. Schultz, Reproductive adaptations among viviparous fishes</t>
  </si>
  <si>
    <t>https://www.researchgate.net/profile/Cedric_Tentelier/publication/256503560_Male_antagonistic_behaviour_after_spawning_suggests_paternal_care_in_brown_trout_Salmo_trutta/links/004635232d44483bc9000000.pdf</t>
  </si>
  <si>
    <t>D. R. Levitan, Gamete traits influence the variance in reproductive success, the intensity of sexual selection, and the outcome of sexual conflict among congeneric sea urchins</t>
  </si>
  <si>
    <t xml:space="preserve"> K. Fritzsche, G. Arnqvist, Homage to Bateman: Sex roles predict sex differences in sexual selection.Evolution67, 1926–1936 (2013)</t>
  </si>
  <si>
    <t xml:space="preserve"> D. M. Windsor, J. C. Choe, inNovel Aspects of the Biology of Chrysomelidae,P.H.Jolivet, M. L. Cox, E. Petitpierre, Eds</t>
  </si>
  <si>
    <t xml:space="preserve">P8_Lawrence 1985 Male  choice  and  competition  in  Tetraopes  tetraophthMmus effects  of  local  sex  ratio  variation </t>
  </si>
  <si>
    <t>P9_Bjork and Pitnick 2006 Intensity of sexual selection along the anisogamy–isogamy continuum</t>
  </si>
  <si>
    <t>P10_Barreto and Avise 2010 Quantitative measures of sexual selection reveal no evidence for sex-role reversal in a sea spider with prolonged paternal care</t>
  </si>
  <si>
    <t>http://animaldiversity.org/accounts/Latrodectus_hasselti/</t>
  </si>
  <si>
    <t>Agkistrodon_contortrix</t>
  </si>
  <si>
    <t>Allobates_femoralis</t>
  </si>
  <si>
    <t>Ambystoma_opacum</t>
  </si>
  <si>
    <t>Ambystoma_texanum</t>
  </si>
  <si>
    <t>Ambystoma_tigrinum</t>
  </si>
  <si>
    <t>Anolis_garmani</t>
  </si>
  <si>
    <t>Antilocapra_americana</t>
  </si>
  <si>
    <t>Callosobruchus_chinensis</t>
  </si>
  <si>
    <t>Callosobruchus_maculatus</t>
  </si>
  <si>
    <t>Coenagrion_puella</t>
  </si>
  <si>
    <t>Colpula_lativentris</t>
  </si>
  <si>
    <t>Ctenodactylus_gundi</t>
  </si>
  <si>
    <t>Cyanistes_caeruleus</t>
  </si>
  <si>
    <t>Desmognathus_ochrophaeus</t>
  </si>
  <si>
    <t>Drosophila_bifurca</t>
  </si>
  <si>
    <t>Drosophila_grimshawi</t>
  </si>
  <si>
    <t>Drosophila_lummei</t>
  </si>
  <si>
    <t>Drosophila_melanogaster</t>
  </si>
  <si>
    <t>Drosophila_virilis</t>
  </si>
  <si>
    <t>Enallagma_hageni</t>
  </si>
  <si>
    <t>Gallus_gallus</t>
  </si>
  <si>
    <t>Geothlypis_trichas</t>
  </si>
  <si>
    <t>Gerris_gillettei</t>
  </si>
  <si>
    <t>Gryllus_campestris</t>
  </si>
  <si>
    <t>Hippocampus_subelongatus</t>
  </si>
  <si>
    <t>Homo_sapiens</t>
  </si>
  <si>
    <t>Hyla_arborea</t>
  </si>
  <si>
    <t>Ischnura_gemina</t>
  </si>
  <si>
    <t>Jacana_jacana</t>
  </si>
  <si>
    <t>Junco_hyemalis</t>
  </si>
  <si>
    <t>Labidomera_clivicollis</t>
  </si>
  <si>
    <t>Lamprotornis_superbus</t>
  </si>
  <si>
    <t>Latrodectus_hasselti</t>
  </si>
  <si>
    <t>Lepomis_gibbosus</t>
  </si>
  <si>
    <t>Megabruchidius_dorsalis</t>
  </si>
  <si>
    <t>Megabruchidius_tonkineus</t>
  </si>
  <si>
    <t>Meleagris_gallopavo</t>
  </si>
  <si>
    <t>Molothrus_ater</t>
  </si>
  <si>
    <t>Myodes_glareolus</t>
  </si>
  <si>
    <t>Nerodia_sipedon</t>
  </si>
  <si>
    <t>Notiomystis_cincta</t>
  </si>
  <si>
    <t>Peromyscus_californicus</t>
  </si>
  <si>
    <t>Podarcis_melisellensis</t>
  </si>
  <si>
    <t>Poecilia_reticulata</t>
  </si>
  <si>
    <t>Pycnogonum_stearnsi</t>
  </si>
  <si>
    <t>Salmo_salar</t>
  </si>
  <si>
    <t>Salmo_trutta</t>
  </si>
  <si>
    <t>Sialia_currucoides</t>
  </si>
  <si>
    <t>Strongylocentrotus_purpuratus</t>
  </si>
  <si>
    <t>Syngnathus_floridae</t>
  </si>
  <si>
    <t>Syngnathus_scovelli</t>
  </si>
  <si>
    <t>Syngnathus_typhle</t>
  </si>
  <si>
    <t>Tamias_amoenus</t>
  </si>
  <si>
    <t>Tamias_striatus</t>
  </si>
  <si>
    <t>Taricha_granulosa</t>
  </si>
  <si>
    <t>Tetraopes_tetrophthalmus</t>
  </si>
  <si>
    <t>Xerospermophilus_tereticaudus</t>
  </si>
  <si>
    <t>Zonotrichia_leucophrys</t>
  </si>
  <si>
    <t>Zootoca_vivipara</t>
  </si>
  <si>
    <t>Delichon_urbicum</t>
  </si>
  <si>
    <t>Setophaga_pensylvanica</t>
  </si>
  <si>
    <t>Urocitellus_columbianus</t>
  </si>
  <si>
    <t>Mesocentrotus_franciscanus</t>
  </si>
  <si>
    <t>Xiphophorus_hellerii</t>
  </si>
  <si>
    <t xml:space="preserve">G130_Colgoni and Vamosi 2006 Sexual dimorphism and allometry in two seed beetles </t>
  </si>
  <si>
    <t xml:space="preserve"> </t>
  </si>
  <si>
    <t>Zihlman and Bolter 2015 Body composition in Pan paniscus compared with Homo sapiens has implications for changes during human evolution</t>
  </si>
  <si>
    <t>G131_Rheubert et al 2017 Ultrastructural analysis of the mature spermatozoon in the copperhead, Agkistrodon contortrix</t>
  </si>
  <si>
    <t>G132_ Selmi et al 1997 Sperm morphology of salamandrids (Amphibia, Urodela) implications for phylogeny and fertilization biology</t>
  </si>
  <si>
    <t>embryo length: 1.12 mm, egg size: 1.18 mm</t>
  </si>
  <si>
    <r>
      <t xml:space="preserve">G63_Ripley and Foran 2009 Direct evidence for emryonic uptake of paternally-derived nutrients in two pipefishes | egg lenght: </t>
    </r>
    <r>
      <rPr>
        <b/>
        <sz val="11"/>
        <color rgb="FF000000"/>
        <rFont val="Calibri"/>
        <family val="2"/>
        <charset val="238"/>
        <scheme val="minor"/>
      </rPr>
      <t>G133_Ripley and Foran 2006 Differential parental nutrient allocation in two congeneric pipeﬁsh species Syngnathidae Syngnathus spp.</t>
    </r>
  </si>
  <si>
    <t>G133ból számolva. Az egg gömb alakú</t>
  </si>
  <si>
    <t>G136_ Huang et al 2003 Initial studies on sperm cryopreservation of a live-bearing fish, the green swordtail Xiphophorus helleri</t>
  </si>
  <si>
    <t xml:space="preserve">G136ból számolva: testis mass: 0.00918 g, egy testisben 4.39*10^7 db sperm cell van. </t>
  </si>
  <si>
    <t>G137_Thirumala 2005 A theoretically estimated optimal cooling rate for the cryopreservation of sperm cells from a live-bearing ﬁsh, the green swordtail Xiphophorus helleri</t>
  </si>
  <si>
    <t>G138_Brandon et al 1973 THE INFLUENCE OF INTERSPECIFIC HYBRIDIZATION ON THE MORPHOLOGY OF THE SPERMATOZOA OF AMBYSTOMA (CAUDATA, AMBYSTOMATIDAE)</t>
  </si>
  <si>
    <t xml:space="preserve">G139_Wortham et al 1977 Comparative Morphology of Some Plethodontid Salamander Spermatozoa </t>
  </si>
  <si>
    <t>G141_ Table 1 Immler et al 2010 Resolving variation in the reproductive tradeoff between sperm size and number</t>
  </si>
  <si>
    <t>head length from G60 + tail length from G142</t>
  </si>
  <si>
    <t>head length from G60 + close relative tail length (S. purpureus) from G142</t>
  </si>
  <si>
    <t>0.005423077 mm3</t>
  </si>
  <si>
    <t xml:space="preserve">sperm volume (not just sperm head). G145_Miller 1986 Sperm competition in Ischnura elegans- ből számolva </t>
  </si>
  <si>
    <t>G146_Caixeiro 2012 Caracteristicas espermaticas de quatro especies de Odonata (phd thesis) (page 25)</t>
  </si>
  <si>
    <t>close relative, dama dama's data from G147_Gosch et al 1989 Light and scanning electron microscopy of fallow deer, dama dama spermatozoa</t>
  </si>
  <si>
    <t xml:space="preserve">G149_Gould and Warner 1974 Comparative Morphology of Primate Spermatozoa using Scanning Electron Microscopy. I. Families Hominidae, Pongidae, Cercopithecidae and Cebidae </t>
  </si>
  <si>
    <t>close relative's datas Tamias amoenus from: G69_Schulte-Hostedde and Millar 2004 Intraspecific variation of testis size and sperm length in the yellow-pine chipmunk (Tamias amoenus). implications for sperm competition and reproductive success</t>
  </si>
  <si>
    <t>close relative Anolis carolinensis from G150_Scheltinga et aé Descriptions of the Mature Spermatozoa of the Lizards Crotaphytus bicinctores, Gambelia wislizenii (Crotaphytidae), and Anolis carolinensis (Polychrotidae) (Reptilia, Squamata, Iguania</t>
  </si>
  <si>
    <t>-</t>
  </si>
  <si>
    <t>P11_Ursprung et al Strong male.male comptetition allows for nonchiisy females | P12_Ringler et al The Female Perspective of Mating in A. femoralis, a Territorial Frog with Paternal Care – A Spatial and Genetic Analysis</t>
  </si>
  <si>
    <t xml:space="preserve">Liker et al 2015 _ BWPi 2.0.3: Birds of the Western Palearctic Interactive - DVD ROM, 2006, OUP/BirdGuides Ltd | P14_Linda et lifjeld 1995 High Paternal Investment in Unrelated Young. Extra-Pair Paternity and Male Parental Care in House Martins </t>
  </si>
  <si>
    <t>Liker et al 2015 _ Nolan, Jr., V.,  Ketterson, E.D., Cristol, D.A., Rogers, C.M., Clotfelter, E.D., Titus, R.C., Schoech, S.J. &amp; Snajdr, E. 2002. Dark-eyed Junco (Junco hyemalis), The Birds of North America Online (A. Poole, Ed.). Ithaca: Cornell Lab of Ornithology | P15_Neal et al 2008 Experimentally-elevated testosterone female parental care and reproductivesuccess in a songbird the Dark-eyed</t>
  </si>
  <si>
    <t>Liker et al 2015 _ Higgins, P.J., Peter J.M. &amp; Steele W.K. (eds) 2001. Handbook of Australian, New Zealand and Antarctic Birds. Volume 5: Tyrant-flycatchers to Chats. Oxford University Press, Melbourne  | P16_Ewen and Amstrong 2000 Male provisioning is negatively correlated with attempted extrapair copulation frequency in the stichbird</t>
  </si>
  <si>
    <t>Liker et al 2015 _ Richardson, M. &amp; Brauning, D.W. 1995. Chestnut-sided Warbler (Setophaga pensylvanica), The Birds of North America Online (A. Poole, Ed.). Ithaca: Cornell Lab of Ornithology | P17_ Kendeigh 1945 Nesting behaviour of wood warblers</t>
  </si>
  <si>
    <t>Liker et al 2015 _ Morton, M.L. 2002. The Mountain White-crowned Sparrow: Migration and reproduction at high altitude. Studies in Avian Biology, no. 24., Cooper Ornthological Society. | P19_Norment 2003 Patterns of Nestling Feeding in Harris’s Sparrows, Zonotrichia querula andWhite-crowned Sparrows, Z. leucophrys, in the Northwest Territories, Canada</t>
  </si>
  <si>
    <t xml:space="preserve">C. Kvarnemo, G. I. Moore, A. G. Jones, W. S. Nelson, J. C. Avise, Monogamous pair bonds and mate switching in the Western Australian seahorse Hippocampus subelongatus. </t>
  </si>
  <si>
    <t>P20_Edgar et al 2016 Influences of Maternal Care on Chicken Welfare</t>
  </si>
  <si>
    <t>Liker et al 2015 _ Eaton, S.W. 1992. Wild Turkey (Meleagris gallopavo), The Birds of North America Online (A. Poole, Ed.). Ithaca: Cornell Lab of Ornithology | http://animaldiversity.org/accounts/Meleagris_gallopavo/</t>
  </si>
  <si>
    <t>P22_ K. J. Nutt, Genetic reconstruction of breeding patterns in gundis (Rodentia: Ctenodactylidae). Behav. Ecol. Sociobiol.61, 1651–1663 (2007).</t>
  </si>
  <si>
    <t>G83_Munroe and Koprowsky 2011 Sociality, Bateman’s gradients, and the polygynandrous genetic mating system of round-tailed ground squirrels (Xerospermophilus  | http://animaldiversity.org/accounts/Spermophilus_tereticaudus/</t>
  </si>
  <si>
    <t>G95_Trivers 1976 Sexual Selection and Resource-Accruing Abilities in Anolis garmani | P24_Vitt and Cooper 1989 Society for the Study of Amphibians and Reptiles</t>
  </si>
  <si>
    <t>Kissner and Weatherhead 2005 Experimental assessment of ecological and phenotypic factors affecting male mating success and polyandry in northern watersnake, Nerodia sipedon | http://animaldiversity.org/accounts/Nerodia_sipedon/</t>
  </si>
  <si>
    <t>egg diameter: 2 mm, egg radius= 0.1cm</t>
  </si>
  <si>
    <t>ovum diameter: 1.64 mm, ovum radius= 0.082 cm</t>
  </si>
  <si>
    <t>egg diameter: 5.73 mm, egg radius= 0.2865 cm</t>
  </si>
  <si>
    <t>egg diameter: 0.135 mm, egg radius= 0.00675 cm</t>
  </si>
  <si>
    <t>egg diameter: 1.3mm, egg radius= 0.0665 cm</t>
  </si>
  <si>
    <t>egg diameter: 0.084 mm egg radius= 0.0042cm</t>
  </si>
  <si>
    <t>dry egg weight: 1.165 mg</t>
  </si>
  <si>
    <t>Kvarnemo et al 2007 Proc R Soc Lond B</t>
  </si>
  <si>
    <t>Rose et al 2013 Am Nat</t>
  </si>
  <si>
    <t>sperm_head_length</t>
  </si>
  <si>
    <t>sperm_head_length_reference</t>
  </si>
  <si>
    <t>sperm_total_length</t>
  </si>
  <si>
    <t>sperm_total_length_reference</t>
  </si>
  <si>
    <t>sperm_volume</t>
  </si>
  <si>
    <t>sperm_volume_reference</t>
  </si>
  <si>
    <t>testis_mass</t>
  </si>
  <si>
    <t>testis_mass_reference</t>
  </si>
  <si>
    <t>other_testis_size</t>
  </si>
  <si>
    <t>other_testis_size_reference</t>
  </si>
  <si>
    <t>egg_mass</t>
  </si>
  <si>
    <t>egg_mass_reference</t>
  </si>
  <si>
    <t>other_egg_size</t>
  </si>
  <si>
    <t>other_egg_size_reference</t>
  </si>
  <si>
    <t>clutch_size</t>
  </si>
  <si>
    <t>clutch_size_reference</t>
  </si>
  <si>
    <t>male_body_mass</t>
  </si>
  <si>
    <t>male_body_mass_reference</t>
  </si>
  <si>
    <t>female_body_mass</t>
  </si>
  <si>
    <t>female_body_mass_references</t>
  </si>
  <si>
    <t>female_body_length</t>
  </si>
  <si>
    <t>female_body_length_reference</t>
  </si>
  <si>
    <t>male_body_length</t>
  </si>
  <si>
    <t>male_body_length_reference</t>
  </si>
  <si>
    <t>other_body_size</t>
  </si>
  <si>
    <t>other_body_size_reference</t>
  </si>
  <si>
    <t>sexual_size_dimorphism</t>
  </si>
  <si>
    <t>sexual_size_dimorphism_how_was_measured</t>
  </si>
  <si>
    <t>parental_care</t>
  </si>
  <si>
    <t>parental_care_reference</t>
  </si>
  <si>
    <t>selection_indices_reference_Janicke_et_al</t>
  </si>
  <si>
    <t>dI_lnCVR_Janicke</t>
  </si>
  <si>
    <t>dI_lnCVR_VAR_Janicke</t>
  </si>
  <si>
    <t>dIs_lnCVR_Janicke</t>
  </si>
  <si>
    <t>dIs_lnCVR_VAR_Janicke</t>
  </si>
  <si>
    <t>dbeta_g_Janicke</t>
  </si>
  <si>
    <t>dbeta_g_VAR_Janicke</t>
  </si>
  <si>
    <t>sperm_mass_reference</t>
  </si>
  <si>
    <t>sperm_mass</t>
  </si>
  <si>
    <t>using data from close relative: G134_Watanabe et al 2000 Male Internal Fertilization and Introsperm-like Sperm of the Seaweed Pipefish (Syngnathus schlegeli)</t>
  </si>
  <si>
    <t>using data from close relative ambystoma tigrinum  G138</t>
  </si>
  <si>
    <t>mean of the data of G143_Siva-Jothy 1997 Odonate ejaculate structure and mating systems</t>
  </si>
  <si>
    <t>using data of close relative Gryllus bimaculatus. G144_Morrow and Gage 2001 Artificial selection and heritability of sperm length in Gryllus bimaculatus</t>
  </si>
  <si>
    <t>using data of close relative, Cavia porcellus from: G148_Gallardo et al 2002 Morphological diversity in the sperms of caviomorph rodents</t>
  </si>
  <si>
    <t>using data of close relative: Oncorhynchus mykiss . G135_Tuset et al 2008 Relationship between morphology, motility and fertilization capacity in rainbow trout</t>
  </si>
  <si>
    <t>Liker_ Immler, S., Pitnick, S., Parker, G.A., Kate L. Durrante, Lüpold, S., Calhim, S. &amp; Birkhead, T.R. 2011. Resolving variation in the reproductive tradeoff between sperm size and number. Proceedings of the National Academy of Sciences USA 108: 5325-5330.</t>
  </si>
  <si>
    <t>Liker_Immler, S., Saint-Jalme, M., Lesobre, L., Sorci, G., Roman, Y. &amp; Birkhead, T.R. 2007. The evolution of sperm morphometry in pheasants. Journal of Evolutionary Biology  20: 1008-1014.</t>
  </si>
  <si>
    <t>Liker_Lislevand, T., Figuerola, J. &amp; Székely, T. 2007. Avian body sizes in relation to fecundity, mating system, display behaviour and resource sharing. Ecology 88: 1605.</t>
  </si>
  <si>
    <t>Liker_Calhim, S. and T. R. Birkhead. 2007. Testes size in birds: quality versus quantity - assumptions, errors, and estimates. Behav. Ecol. 18:271-275.</t>
  </si>
  <si>
    <t>Liker_Johnsgard, P.A. 1999. The Pheasants of the World: Biology and Natural History. Smithsonian Institution Press, Washington,  D.C.</t>
  </si>
  <si>
    <t>Liker_Immler, S., Pitnick, S., Parker, G.A., Kate L. Durrante, Lüpold, S., Calhim, S. &amp; Birkhead, T.R. 2011. Resolving variation in the reproductive tradeoff between sperm size and number. Proceedings of the National Academy of Sciences USA 108: 5325-5330.</t>
  </si>
  <si>
    <t>calculated</t>
  </si>
  <si>
    <t>Estimated using the sprm volume-head length relationship for all birds where log(sprm vol)=-0.0674+1.05*log(head length), r2=0.2293, p=0.1361 and the data provided in Russman &amp; Harrison (1982) as in Stelzer et al. (2008)..</t>
  </si>
  <si>
    <t xml:space="preserve">calculated  from body length
azaz male size = exp[SSD+log(female size)]
itt ez: exp((-0.027302912)+log(0.0505))
ezt meg R-be ütöttem be. </t>
  </si>
  <si>
    <t>calculated: calculated from liength: y=a(x^b),  y=weight, x=SVL, a=summary of intercepts, b=slopes. 
Agkistrodonra: a=0.63*10^-3, b=2.99</t>
  </si>
  <si>
    <t>calculated from svl</t>
  </si>
  <si>
    <t>calculated from length</t>
  </si>
  <si>
    <t xml:space="preserve">estimated based of other_testis_size. Moller 1991 Sperm Competition, Sperm Depletion, Paternal Care, and Relative Testis Size in Birds testis mass (g)= 2*1.087gcm^-3 * 1.33 *pi *a^2(cm2)*2(cm), where 1.087gcm^-3 is the mean specific gravity of testes from 15 species of birds, a is the largest and b is the smallest radius of the testes. I assumer there is no difference in tissue density between taxa.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</si>
</sst>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sz val="12"/>
      <name val="Arial"/>
      <family val="2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7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3" fillId="0" borderId="0" xfId="0" applyFont="1"/>
    <xf numFmtId="0" fontId="3" fillId="3" borderId="0" xfId="0" applyFont="1" applyFill="1"/>
    <xf numFmtId="0" fontId="3" fillId="0" borderId="0" xfId="0" applyFont="1" applyFill="1"/>
    <xf numFmtId="0" fontId="1" fillId="0" borderId="0" xfId="0" applyFont="1"/>
    <xf numFmtId="0" fontId="4" fillId="0" borderId="0" xfId="0" applyFont="1"/>
    <xf numFmtId="0" fontId="4" fillId="3" borderId="0" xfId="0" applyFont="1" applyFill="1"/>
    <xf numFmtId="0" fontId="4" fillId="0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9" fillId="0" borderId="0" xfId="4" applyFill="1" applyBorder="1" applyAlignment="1">
      <alignment wrapText="1"/>
    </xf>
    <xf numFmtId="11" fontId="4" fillId="0" borderId="0" xfId="0" applyNumberFormat="1" applyFont="1" applyFill="1" applyBorder="1"/>
    <xf numFmtId="11" fontId="3" fillId="0" borderId="0" xfId="0" applyNumberFormat="1" applyFont="1" applyFill="1" applyBorder="1"/>
    <xf numFmtId="164" fontId="7" fillId="0" borderId="0" xfId="3" applyNumberFormat="1" applyFill="1" applyBorder="1"/>
    <xf numFmtId="0" fontId="4" fillId="0" borderId="0" xfId="0" applyFont="1" applyFill="1" applyBorder="1" applyAlignment="1"/>
    <xf numFmtId="0" fontId="9" fillId="0" borderId="0" xfId="4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0" fillId="0" borderId="0" xfId="0" applyFont="1" applyFill="1" applyBorder="1"/>
    <xf numFmtId="0" fontId="5" fillId="0" borderId="0" xfId="3" applyFont="1" applyFill="1" applyBorder="1"/>
    <xf numFmtId="0" fontId="5" fillId="0" borderId="0" xfId="0" applyFont="1" applyFill="1" applyBorder="1"/>
    <xf numFmtId="164" fontId="0" fillId="0" borderId="0" xfId="0" applyNumberFormat="1" applyFill="1" applyBorder="1"/>
    <xf numFmtId="0" fontId="10" fillId="0" borderId="0" xfId="0" applyFont="1" applyFill="1" applyBorder="1" applyAlignment="1"/>
  </cellXfs>
  <cellStyles count="5">
    <cellStyle name="Hyperlink" xfId="4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nimaldiversity.org/accounts/Latrodectus_hasselti/" TargetMode="External"/><Relationship Id="rId1" Type="http://schemas.openxmlformats.org/officeDocument/2006/relationships/hyperlink" Target="http://animaldiversity.org/accounts/Tamias_amoenus/%20|%20P4_Schulte-Hostedde%20et%20al%202004%20Sexual%20selection%20and%20mating%20patterns%20in%20a%20mammal%20with%20female-biased%20sexual%20size%20dimorphi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5"/>
  <sheetViews>
    <sheetView tabSelected="1" workbookViewId="0">
      <pane xSplit="1" ySplit="1" topLeftCell="AD58" activePane="bottomRight" state="frozen"/>
      <selection pane="topRight" activeCell="C1" sqref="C1"/>
      <selection pane="bottomLeft" activeCell="A2" sqref="A2"/>
      <selection pane="bottomRight" activeCell="AP65" sqref="AP65"/>
    </sheetView>
  </sheetViews>
  <sheetFormatPr baseColWidth="10" defaultColWidth="10.83203125" defaultRowHeight="16"/>
  <cols>
    <col min="1" max="1" width="25.33203125" style="13" customWidth="1"/>
    <col min="2" max="10" width="10.6640625" style="13" customWidth="1"/>
    <col min="11" max="11" width="30.1640625" style="13" customWidth="1"/>
    <col min="12" max="15" width="10.6640625" style="13" customWidth="1"/>
    <col min="16" max="16" width="28.83203125" style="13" customWidth="1"/>
    <col min="17" max="18" width="10.6640625" style="13" customWidth="1"/>
    <col min="19" max="19" width="11.5" style="13" customWidth="1"/>
    <col min="20" max="20" width="15.1640625" style="13" customWidth="1"/>
    <col min="21" max="22" width="11.5" style="13" customWidth="1"/>
    <col min="23" max="25" width="9.1640625" style="13" customWidth="1"/>
    <col min="26" max="26" width="10.33203125" style="13" customWidth="1"/>
    <col min="27" max="27" width="9.1640625" style="13" customWidth="1"/>
    <col min="28" max="29" width="11.5" style="13" customWidth="1"/>
    <col min="30" max="31" width="11.6640625" style="13" customWidth="1"/>
    <col min="32" max="33" width="9.1640625" style="13" customWidth="1"/>
    <col min="34" max="34" width="12.83203125" style="13" bestFit="1" customWidth="1"/>
    <col min="35" max="35" width="13" style="13" bestFit="1" customWidth="1"/>
    <col min="36" max="36" width="12.83203125" style="13" bestFit="1" customWidth="1"/>
    <col min="37" max="37" width="13.6640625" style="13" bestFit="1" customWidth="1"/>
    <col min="38" max="38" width="12.83203125" style="13" bestFit="1" customWidth="1"/>
    <col min="39" max="39" width="12.33203125" style="13" bestFit="1" customWidth="1"/>
    <col min="40" max="16384" width="10.83203125" style="13"/>
  </cols>
  <sheetData>
    <row r="1" spans="1:41" s="22" customFormat="1">
      <c r="A1" s="14" t="s">
        <v>265</v>
      </c>
      <c r="B1" s="14" t="s">
        <v>447</v>
      </c>
      <c r="C1" s="14" t="s">
        <v>448</v>
      </c>
      <c r="D1" s="14" t="s">
        <v>449</v>
      </c>
      <c r="E1" s="14" t="s">
        <v>450</v>
      </c>
      <c r="F1" s="14" t="s">
        <v>485</v>
      </c>
      <c r="G1" s="14" t="s">
        <v>484</v>
      </c>
      <c r="H1" s="14" t="s">
        <v>451</v>
      </c>
      <c r="I1" s="14" t="s">
        <v>452</v>
      </c>
      <c r="J1" s="14" t="s">
        <v>453</v>
      </c>
      <c r="K1" s="14" t="s">
        <v>454</v>
      </c>
      <c r="L1" s="14" t="s">
        <v>455</v>
      </c>
      <c r="M1" s="14" t="s">
        <v>456</v>
      </c>
      <c r="N1" s="14" t="s">
        <v>457</v>
      </c>
      <c r="O1" s="14" t="s">
        <v>458</v>
      </c>
      <c r="P1" s="14" t="s">
        <v>459</v>
      </c>
      <c r="Q1" s="14" t="s">
        <v>460</v>
      </c>
      <c r="R1" s="14" t="s">
        <v>461</v>
      </c>
      <c r="S1" s="14" t="s">
        <v>462</v>
      </c>
      <c r="T1" s="14" t="s">
        <v>463</v>
      </c>
      <c r="U1" s="14" t="s">
        <v>464</v>
      </c>
      <c r="V1" s="14" t="s">
        <v>465</v>
      </c>
      <c r="W1" s="14" t="s">
        <v>466</v>
      </c>
      <c r="X1" s="14" t="s">
        <v>467</v>
      </c>
      <c r="Y1" s="14" t="s">
        <v>468</v>
      </c>
      <c r="Z1" s="14" t="s">
        <v>469</v>
      </c>
      <c r="AA1" s="14" t="s">
        <v>470</v>
      </c>
      <c r="AB1" s="14" t="s">
        <v>471</v>
      </c>
      <c r="AC1" s="14" t="s">
        <v>472</v>
      </c>
      <c r="AD1" s="14" t="s">
        <v>473</v>
      </c>
      <c r="AE1" s="14" t="s">
        <v>474</v>
      </c>
      <c r="AF1" s="14" t="s">
        <v>475</v>
      </c>
      <c r="AG1" s="14" t="s">
        <v>476</v>
      </c>
      <c r="AH1" s="14" t="s">
        <v>478</v>
      </c>
      <c r="AI1" s="14" t="s">
        <v>479</v>
      </c>
      <c r="AJ1" s="14" t="s">
        <v>480</v>
      </c>
      <c r="AK1" s="14" t="s">
        <v>481</v>
      </c>
      <c r="AL1" s="14" t="s">
        <v>482</v>
      </c>
      <c r="AM1" s="14" t="s">
        <v>483</v>
      </c>
      <c r="AN1" s="14" t="s">
        <v>477</v>
      </c>
    </row>
    <row r="2" spans="1:41" ht="15.75" customHeight="1">
      <c r="A2" s="12" t="s">
        <v>337</v>
      </c>
      <c r="B2" s="12" t="s">
        <v>105</v>
      </c>
      <c r="C2" s="12" t="s">
        <v>105</v>
      </c>
      <c r="D2" s="12">
        <v>40</v>
      </c>
      <c r="E2" s="12" t="s">
        <v>404</v>
      </c>
      <c r="F2" s="12"/>
      <c r="G2" s="12"/>
      <c r="H2" s="12"/>
      <c r="I2" s="12"/>
      <c r="J2" s="12" t="s">
        <v>105</v>
      </c>
      <c r="K2" s="12" t="s">
        <v>105</v>
      </c>
      <c r="L2" s="12" t="s">
        <v>105</v>
      </c>
      <c r="M2" s="12" t="s">
        <v>105</v>
      </c>
      <c r="N2" s="12">
        <v>10.6</v>
      </c>
      <c r="O2" s="12" t="s">
        <v>314</v>
      </c>
      <c r="P2" s="12" t="s">
        <v>105</v>
      </c>
      <c r="Q2" s="12" t="s">
        <v>105</v>
      </c>
      <c r="R2" s="12">
        <v>6</v>
      </c>
      <c r="S2" s="12" t="s">
        <v>314</v>
      </c>
      <c r="T2" s="12">
        <v>289.95</v>
      </c>
      <c r="U2" s="12" t="s">
        <v>2</v>
      </c>
      <c r="V2" s="12">
        <f>(0.63*(74.87^2.99))*10^-3</f>
        <v>253.23339095546942</v>
      </c>
      <c r="W2" s="21" t="s">
        <v>501</v>
      </c>
      <c r="X2" s="12">
        <v>748.7</v>
      </c>
      <c r="Y2" s="12" t="s">
        <v>2</v>
      </c>
      <c r="Z2" s="12" t="s">
        <v>105</v>
      </c>
      <c r="AA2" s="12" t="s">
        <v>105</v>
      </c>
      <c r="AB2" s="12" t="s">
        <v>105</v>
      </c>
      <c r="AC2" s="12" t="s">
        <v>105</v>
      </c>
      <c r="AD2" s="11">
        <f>LOG(T2, 10)-LOG(V2, 10)</f>
        <v>5.8802142577815353E-2</v>
      </c>
      <c r="AE2" s="12" t="s">
        <v>195</v>
      </c>
      <c r="AF2" s="12" t="s">
        <v>424</v>
      </c>
      <c r="AG2" s="12" t="s">
        <v>315</v>
      </c>
      <c r="AH2" s="12">
        <v>0.77816680699999996</v>
      </c>
      <c r="AI2" s="12">
        <v>5.5701393000000002E-2</v>
      </c>
      <c r="AJ2" s="12">
        <v>0.65917813599999997</v>
      </c>
      <c r="AK2" s="12">
        <v>5.5345831999999998E-2</v>
      </c>
      <c r="AL2" s="12">
        <v>0.56048819000000005</v>
      </c>
      <c r="AM2" s="12">
        <v>6.7325775000000004E-2</v>
      </c>
      <c r="AN2" s="13" t="s">
        <v>198</v>
      </c>
    </row>
    <row r="3" spans="1:41" ht="15.75" customHeight="1">
      <c r="A3" s="12" t="s">
        <v>338</v>
      </c>
      <c r="B3" s="12">
        <v>19.5</v>
      </c>
      <c r="C3" s="12" t="s">
        <v>108</v>
      </c>
      <c r="D3" s="12">
        <v>46.5</v>
      </c>
      <c r="E3" s="12" t="s">
        <v>108</v>
      </c>
      <c r="F3" s="12"/>
      <c r="G3" s="12"/>
      <c r="H3" s="12"/>
      <c r="I3" s="12"/>
      <c r="J3" s="12">
        <f>(2*1.087*1.33*PI()*(0.2254/2)^2*0.1343)</f>
        <v>1.5494761583348834E-2</v>
      </c>
      <c r="K3" s="12" t="s">
        <v>504</v>
      </c>
      <c r="L3" s="12" t="s">
        <v>110</v>
      </c>
      <c r="M3" s="12" t="s">
        <v>111</v>
      </c>
      <c r="N3" s="12">
        <v>1.9199999999999998E-2</v>
      </c>
      <c r="O3" s="12" t="s">
        <v>112</v>
      </c>
      <c r="P3" s="12" t="s">
        <v>105</v>
      </c>
      <c r="Q3" s="12" t="s">
        <v>105</v>
      </c>
      <c r="R3" s="12">
        <v>13</v>
      </c>
      <c r="S3" s="12" t="s">
        <v>109</v>
      </c>
      <c r="T3" s="12">
        <v>1.7</v>
      </c>
      <c r="U3" s="12" t="s">
        <v>112</v>
      </c>
      <c r="V3" s="12">
        <v>1.7144079999999999</v>
      </c>
      <c r="W3" s="12" t="s">
        <v>498</v>
      </c>
      <c r="X3" s="12">
        <v>26.5</v>
      </c>
      <c r="Y3" s="12" t="s">
        <v>282</v>
      </c>
      <c r="Z3" s="12">
        <v>25.99</v>
      </c>
      <c r="AA3" s="12" t="s">
        <v>111</v>
      </c>
      <c r="AB3" s="12" t="s">
        <v>105</v>
      </c>
      <c r="AC3" s="12" t="s">
        <v>105</v>
      </c>
      <c r="AD3" s="12">
        <f>LOG(Z3, 10)-LOG(X3, 10)</f>
        <v>-8.439594435795339E-3</v>
      </c>
      <c r="AE3" s="12" t="s">
        <v>196</v>
      </c>
      <c r="AF3" s="12">
        <v>3</v>
      </c>
      <c r="AG3" s="12" t="s">
        <v>425</v>
      </c>
      <c r="AH3" s="12">
        <v>0.335779043</v>
      </c>
      <c r="AI3" s="12">
        <v>6.0396541999999998E-2</v>
      </c>
      <c r="AJ3" s="12">
        <v>0.31092641700000001</v>
      </c>
      <c r="AK3" s="12">
        <v>5.8848930000000001E-2</v>
      </c>
      <c r="AL3" s="12">
        <v>5.6585032E-2</v>
      </c>
      <c r="AM3" s="12">
        <v>4.8532883999999998E-2</v>
      </c>
      <c r="AN3" s="13" t="s">
        <v>199</v>
      </c>
    </row>
    <row r="4" spans="1:41" ht="15.75" customHeight="1">
      <c r="A4" s="12" t="s">
        <v>339</v>
      </c>
      <c r="B4" s="12" t="s">
        <v>105</v>
      </c>
      <c r="C4" s="12" t="s">
        <v>105</v>
      </c>
      <c r="D4" s="12">
        <v>496.55</v>
      </c>
      <c r="E4" s="12" t="s">
        <v>487</v>
      </c>
      <c r="F4" s="12"/>
      <c r="G4" s="12"/>
      <c r="H4" s="12"/>
      <c r="I4" s="12"/>
      <c r="J4" s="12" t="s">
        <v>105</v>
      </c>
      <c r="K4" s="12" t="s">
        <v>105</v>
      </c>
      <c r="L4" s="12" t="s">
        <v>105</v>
      </c>
      <c r="M4" s="12" t="s">
        <v>105</v>
      </c>
      <c r="N4" s="12">
        <v>3.6616000000000001E-3</v>
      </c>
      <c r="O4" s="12" t="s">
        <v>4</v>
      </c>
      <c r="P4" s="12" t="s">
        <v>105</v>
      </c>
      <c r="Q4" s="12" t="s">
        <v>105</v>
      </c>
      <c r="R4" s="12">
        <v>96.263999999999996</v>
      </c>
      <c r="S4" s="12" t="s">
        <v>4</v>
      </c>
      <c r="T4" s="12" t="s">
        <v>105</v>
      </c>
      <c r="U4" s="12" t="s">
        <v>105</v>
      </c>
      <c r="V4" s="12" t="s">
        <v>105</v>
      </c>
      <c r="W4" s="12" t="s">
        <v>105</v>
      </c>
      <c r="X4" s="12" t="s">
        <v>105</v>
      </c>
      <c r="Y4" s="12" t="s">
        <v>105</v>
      </c>
      <c r="Z4" s="12">
        <v>61.078699999999998</v>
      </c>
      <c r="AA4" s="12" t="s">
        <v>5</v>
      </c>
      <c r="AB4" s="12" t="s">
        <v>105</v>
      </c>
      <c r="AC4" s="12" t="s">
        <v>105</v>
      </c>
      <c r="AD4" s="12"/>
      <c r="AE4" s="12"/>
      <c r="AF4" s="11">
        <v>0</v>
      </c>
      <c r="AG4" s="12" t="s">
        <v>318</v>
      </c>
      <c r="AH4" s="12">
        <v>0.34843669100000002</v>
      </c>
      <c r="AI4" s="12">
        <v>0.240438922</v>
      </c>
      <c r="AJ4" s="12">
        <v>0.499624018</v>
      </c>
      <c r="AK4" s="12">
        <v>0.17669197</v>
      </c>
      <c r="AL4" s="12">
        <v>1.107635876</v>
      </c>
      <c r="AM4" s="12">
        <v>0.15980566299999999</v>
      </c>
      <c r="AN4" s="13" t="s">
        <v>200</v>
      </c>
    </row>
    <row r="5" spans="1:41" ht="15.75" customHeight="1">
      <c r="A5" s="12" t="s">
        <v>339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 t="s">
        <v>402</v>
      </c>
      <c r="AE5" s="12"/>
      <c r="AF5" s="11">
        <v>0</v>
      </c>
      <c r="AG5" s="12"/>
      <c r="AH5" s="12">
        <v>0.79131918400000001</v>
      </c>
      <c r="AI5" s="12">
        <v>0.17312630600000001</v>
      </c>
      <c r="AJ5" s="12">
        <v>0.52018000799999997</v>
      </c>
      <c r="AK5" s="12">
        <v>0.10999654</v>
      </c>
      <c r="AL5" s="12">
        <v>0.95521021399999995</v>
      </c>
      <c r="AM5" s="12">
        <v>7.4039357E-2</v>
      </c>
      <c r="AN5" s="13" t="s">
        <v>200</v>
      </c>
    </row>
    <row r="6" spans="1:41" ht="15.75" customHeight="1">
      <c r="A6" s="12" t="s">
        <v>340</v>
      </c>
      <c r="B6" s="12" t="s">
        <v>105</v>
      </c>
      <c r="C6" s="12" t="s">
        <v>105</v>
      </c>
      <c r="D6" s="12">
        <v>496.55</v>
      </c>
      <c r="E6" s="12" t="s">
        <v>487</v>
      </c>
      <c r="F6" s="12"/>
      <c r="G6" s="12"/>
      <c r="H6" s="12"/>
      <c r="I6" s="12"/>
      <c r="J6" s="12" t="s">
        <v>105</v>
      </c>
      <c r="K6" s="12" t="s">
        <v>105</v>
      </c>
      <c r="L6" s="12" t="s">
        <v>105</v>
      </c>
      <c r="M6" s="12" t="s">
        <v>105</v>
      </c>
      <c r="N6" s="12" t="s">
        <v>105</v>
      </c>
      <c r="O6" s="12" t="s">
        <v>105</v>
      </c>
      <c r="P6" s="12" t="s">
        <v>105</v>
      </c>
      <c r="Q6" s="12" t="s">
        <v>105</v>
      </c>
      <c r="R6" s="12">
        <v>14.8</v>
      </c>
      <c r="S6" s="12" t="s">
        <v>113</v>
      </c>
      <c r="T6" s="12" t="s">
        <v>105</v>
      </c>
      <c r="U6" s="12" t="s">
        <v>105</v>
      </c>
      <c r="V6" s="12" t="s">
        <v>105</v>
      </c>
      <c r="W6" s="12" t="s">
        <v>105</v>
      </c>
      <c r="X6" s="12" t="s">
        <v>105</v>
      </c>
      <c r="Y6" s="12" t="s">
        <v>105</v>
      </c>
      <c r="Z6" s="12" t="s">
        <v>105</v>
      </c>
      <c r="AA6" s="12" t="s">
        <v>105</v>
      </c>
      <c r="AB6" s="12" t="s">
        <v>105</v>
      </c>
      <c r="AC6" s="12" t="s">
        <v>105</v>
      </c>
      <c r="AD6" s="12"/>
      <c r="AE6" s="12"/>
      <c r="AF6" s="12" t="s">
        <v>424</v>
      </c>
      <c r="AG6" s="12" t="s">
        <v>319</v>
      </c>
      <c r="AH6" s="12">
        <v>-0.119867916</v>
      </c>
      <c r="AI6" s="12">
        <v>0.15697082800000001</v>
      </c>
      <c r="AJ6" s="12">
        <v>-0.35209010699999999</v>
      </c>
      <c r="AK6" s="12">
        <v>0.10817808600000001</v>
      </c>
      <c r="AL6" s="12">
        <v>0.16694114600000001</v>
      </c>
      <c r="AM6" s="12">
        <v>4.5981016E-2</v>
      </c>
      <c r="AN6" s="12" t="s">
        <v>201</v>
      </c>
      <c r="AO6" s="12"/>
    </row>
    <row r="7" spans="1:41" ht="15.75" customHeight="1">
      <c r="A7" s="12" t="s">
        <v>341</v>
      </c>
      <c r="B7" s="12" t="s">
        <v>105</v>
      </c>
      <c r="C7" s="12" t="s">
        <v>105</v>
      </c>
      <c r="D7" s="12">
        <v>496.55</v>
      </c>
      <c r="E7" s="12" t="s">
        <v>412</v>
      </c>
      <c r="F7" s="12"/>
      <c r="G7" s="12"/>
      <c r="H7" s="12"/>
      <c r="I7" s="12"/>
      <c r="J7" s="12" t="s">
        <v>105</v>
      </c>
      <c r="K7" s="12" t="s">
        <v>105</v>
      </c>
      <c r="L7" s="12" t="s">
        <v>105</v>
      </c>
      <c r="M7" s="12" t="s">
        <v>105</v>
      </c>
      <c r="N7" s="12">
        <v>5.4999999999999997E-3</v>
      </c>
      <c r="O7" s="12" t="s">
        <v>6</v>
      </c>
      <c r="P7" s="12" t="s">
        <v>105</v>
      </c>
      <c r="Q7" s="12" t="s">
        <v>105</v>
      </c>
      <c r="R7" s="11">
        <v>420.69</v>
      </c>
      <c r="S7" s="11" t="s">
        <v>6</v>
      </c>
      <c r="T7" s="12">
        <v>31.3</v>
      </c>
      <c r="U7" s="12" t="s">
        <v>7</v>
      </c>
      <c r="V7" s="12">
        <v>29</v>
      </c>
      <c r="W7" s="12" t="s">
        <v>7</v>
      </c>
      <c r="X7" s="12" t="s">
        <v>105</v>
      </c>
      <c r="Y7" s="12" t="s">
        <v>105</v>
      </c>
      <c r="Z7" s="12" t="s">
        <v>105</v>
      </c>
      <c r="AA7" s="12" t="s">
        <v>105</v>
      </c>
      <c r="AB7" s="12" t="s">
        <v>105</v>
      </c>
      <c r="AC7" s="12" t="s">
        <v>105</v>
      </c>
      <c r="AD7" s="11">
        <f>LOG(T7, 10)-LOG(V7, 10)</f>
        <v>3.3146339647492251E-2</v>
      </c>
      <c r="AE7" s="12" t="s">
        <v>195</v>
      </c>
      <c r="AF7" s="12" t="s">
        <v>424</v>
      </c>
      <c r="AG7" s="12"/>
      <c r="AH7" s="12">
        <v>0.33490639</v>
      </c>
      <c r="AI7" s="12">
        <v>0.10205315600000001</v>
      </c>
      <c r="AJ7" s="12">
        <v>0.20753162999999999</v>
      </c>
      <c r="AK7" s="12">
        <v>5.6707845E-2</v>
      </c>
      <c r="AL7" s="12">
        <v>7.2871214000000004E-2</v>
      </c>
      <c r="AM7" s="12">
        <v>3.0944299000000001E-2</v>
      </c>
      <c r="AN7" s="12" t="s">
        <v>202</v>
      </c>
      <c r="AO7" s="12"/>
    </row>
    <row r="8" spans="1:41" ht="15.75" customHeight="1">
      <c r="A8" s="12" t="s">
        <v>341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 t="s">
        <v>424</v>
      </c>
      <c r="AG8" s="12"/>
      <c r="AH8" s="12">
        <v>0.27459239099999999</v>
      </c>
      <c r="AI8" s="12">
        <v>0.15099222300000001</v>
      </c>
      <c r="AJ8" s="12">
        <v>-1.9575952000000001E-2</v>
      </c>
      <c r="AK8" s="12">
        <v>0.112195027</v>
      </c>
      <c r="AL8" s="12">
        <v>0.58922025899999997</v>
      </c>
      <c r="AM8" s="12">
        <v>0.13644600700000001</v>
      </c>
      <c r="AN8" s="12" t="s">
        <v>203</v>
      </c>
      <c r="AO8" s="12"/>
    </row>
    <row r="9" spans="1:41" ht="15.75" customHeight="1">
      <c r="A9" s="12" t="s">
        <v>342</v>
      </c>
      <c r="B9" s="12" t="s">
        <v>105</v>
      </c>
      <c r="C9" s="12" t="s">
        <v>105</v>
      </c>
      <c r="D9" s="12">
        <v>83.2</v>
      </c>
      <c r="E9" s="12" t="s">
        <v>423</v>
      </c>
      <c r="F9" s="12"/>
      <c r="G9" s="12"/>
      <c r="H9" s="12"/>
      <c r="I9" s="12"/>
      <c r="J9" s="12" t="s">
        <v>105</v>
      </c>
      <c r="K9" s="12" t="s">
        <v>105</v>
      </c>
      <c r="L9" s="12" t="s">
        <v>105</v>
      </c>
      <c r="M9" s="12" t="s">
        <v>105</v>
      </c>
      <c r="N9" s="12" t="s">
        <v>105</v>
      </c>
      <c r="O9" s="12" t="s">
        <v>105</v>
      </c>
      <c r="P9" s="12" t="s">
        <v>105</v>
      </c>
      <c r="Q9" s="12" t="s">
        <v>105</v>
      </c>
      <c r="R9" s="12">
        <v>1</v>
      </c>
      <c r="S9" s="12" t="s">
        <v>114</v>
      </c>
      <c r="T9" s="12" t="s">
        <v>105</v>
      </c>
      <c r="U9" s="12" t="s">
        <v>105</v>
      </c>
      <c r="V9" s="12" t="s">
        <v>105</v>
      </c>
      <c r="W9" s="12" t="s">
        <v>105</v>
      </c>
      <c r="X9" s="12">
        <v>83.5</v>
      </c>
      <c r="Y9" s="12" t="s">
        <v>114</v>
      </c>
      <c r="Z9" s="12">
        <v>109.7</v>
      </c>
      <c r="AA9" s="12" t="s">
        <v>114</v>
      </c>
      <c r="AB9" s="12" t="s">
        <v>105</v>
      </c>
      <c r="AC9" s="12" t="s">
        <v>105</v>
      </c>
      <c r="AD9" s="12">
        <f>LOG(Z9, 10)-LOG(X9, 10)</f>
        <v>0.11852015209110922</v>
      </c>
      <c r="AE9" s="12" t="s">
        <v>196</v>
      </c>
      <c r="AF9" s="12">
        <v>0</v>
      </c>
      <c r="AG9" s="12" t="s">
        <v>436</v>
      </c>
      <c r="AH9" s="12" t="s">
        <v>105</v>
      </c>
      <c r="AI9" s="12" t="s">
        <v>105</v>
      </c>
      <c r="AJ9" s="12">
        <v>-0.29503364599999998</v>
      </c>
      <c r="AK9" s="12">
        <v>2.7282862000000001E-2</v>
      </c>
      <c r="AL9" s="12" t="s">
        <v>105</v>
      </c>
      <c r="AM9" s="12" t="s">
        <v>105</v>
      </c>
      <c r="AN9" s="12" t="s">
        <v>204</v>
      </c>
      <c r="AO9" s="12"/>
    </row>
    <row r="10" spans="1:41" ht="15.75" customHeight="1">
      <c r="A10" s="12" t="s">
        <v>343</v>
      </c>
      <c r="B10" s="12" t="s">
        <v>105</v>
      </c>
      <c r="C10" s="12" t="s">
        <v>105</v>
      </c>
      <c r="D10" s="12">
        <v>67.2</v>
      </c>
      <c r="E10" s="12" t="s">
        <v>420</v>
      </c>
      <c r="F10" s="12"/>
      <c r="G10" s="12"/>
      <c r="H10" s="12"/>
      <c r="I10" s="12"/>
      <c r="J10" s="12">
        <v>76</v>
      </c>
      <c r="K10" s="12" t="s">
        <v>8</v>
      </c>
      <c r="L10" s="12" t="s">
        <v>105</v>
      </c>
      <c r="M10" s="12" t="s">
        <v>105</v>
      </c>
      <c r="N10" s="12">
        <v>3641.6669999999999</v>
      </c>
      <c r="O10" s="12" t="s">
        <v>9</v>
      </c>
      <c r="P10" s="12" t="s">
        <v>105</v>
      </c>
      <c r="Q10" s="12" t="s">
        <v>105</v>
      </c>
      <c r="R10" s="11">
        <v>1.62</v>
      </c>
      <c r="S10" s="11" t="s">
        <v>9</v>
      </c>
      <c r="T10" s="11">
        <v>56430</v>
      </c>
      <c r="U10" s="11" t="s">
        <v>10</v>
      </c>
      <c r="V10" s="11">
        <v>50530</v>
      </c>
      <c r="W10" s="11" t="s">
        <v>10</v>
      </c>
      <c r="X10" s="12" t="s">
        <v>105</v>
      </c>
      <c r="Y10" s="12" t="s">
        <v>105</v>
      </c>
      <c r="Z10" s="12" t="s">
        <v>105</v>
      </c>
      <c r="AA10" s="12" t="s">
        <v>105</v>
      </c>
      <c r="AB10" s="12" t="s">
        <v>105</v>
      </c>
      <c r="AC10" s="12" t="s">
        <v>105</v>
      </c>
      <c r="AD10" s="11">
        <f>LOG(T10, 10)-LOG(V10, 10)</f>
        <v>4.7960752031810827E-2</v>
      </c>
      <c r="AE10" s="12" t="s">
        <v>195</v>
      </c>
      <c r="AF10" s="12">
        <v>0</v>
      </c>
      <c r="AG10" s="12" t="s">
        <v>312</v>
      </c>
      <c r="AH10" s="12">
        <v>0.37144022399999999</v>
      </c>
      <c r="AI10" s="12">
        <v>0.181072541</v>
      </c>
      <c r="AJ10" s="12">
        <v>1.859435693</v>
      </c>
      <c r="AK10" s="12">
        <v>0.102006481</v>
      </c>
      <c r="AL10" s="12" t="s">
        <v>105</v>
      </c>
      <c r="AM10" s="12" t="s">
        <v>105</v>
      </c>
      <c r="AN10" s="12" t="s">
        <v>205</v>
      </c>
      <c r="AO10" s="12"/>
    </row>
    <row r="11" spans="1:41" ht="15.75" customHeight="1">
      <c r="A11" s="12" t="s">
        <v>344</v>
      </c>
      <c r="B11" s="12">
        <v>11.97</v>
      </c>
      <c r="C11" s="12" t="s">
        <v>11</v>
      </c>
      <c r="D11" s="12">
        <v>94.19</v>
      </c>
      <c r="E11" s="12" t="s">
        <v>11</v>
      </c>
      <c r="F11" s="12"/>
      <c r="G11" s="12"/>
      <c r="H11" s="12"/>
      <c r="I11" s="12"/>
      <c r="J11" s="12">
        <v>5.0000000000000002E-5</v>
      </c>
      <c r="K11" s="12" t="s">
        <v>16</v>
      </c>
      <c r="L11" s="12" t="s">
        <v>12</v>
      </c>
      <c r="M11" s="12" t="s">
        <v>13</v>
      </c>
      <c r="N11" s="12">
        <v>1.73E-5</v>
      </c>
      <c r="O11" s="12" t="s">
        <v>14</v>
      </c>
      <c r="P11" s="12" t="s">
        <v>105</v>
      </c>
      <c r="Q11" s="12" t="s">
        <v>105</v>
      </c>
      <c r="R11" s="11">
        <v>73.2</v>
      </c>
      <c r="S11" s="12" t="s">
        <v>15</v>
      </c>
      <c r="T11" s="12">
        <v>3.49E-3</v>
      </c>
      <c r="U11" s="12" t="s">
        <v>401</v>
      </c>
      <c r="V11" s="16">
        <v>4.3400000000000001E-3</v>
      </c>
      <c r="W11" s="12" t="s">
        <v>401</v>
      </c>
      <c r="X11" s="12" t="s">
        <v>105</v>
      </c>
      <c r="Y11" s="12" t="s">
        <v>105</v>
      </c>
      <c r="Z11" s="12" t="s">
        <v>105</v>
      </c>
      <c r="AA11" s="12" t="s">
        <v>105</v>
      </c>
      <c r="AB11" s="12" t="s">
        <v>105</v>
      </c>
      <c r="AC11" s="12" t="s">
        <v>105</v>
      </c>
      <c r="AD11" s="17">
        <f>LOG(T11, 10)-LOG(V11, 10)</f>
        <v>-9.4664302553330693E-2</v>
      </c>
      <c r="AE11" s="12" t="s">
        <v>195</v>
      </c>
      <c r="AF11" s="12" t="s">
        <v>424</v>
      </c>
      <c r="AG11" s="12" t="s">
        <v>331</v>
      </c>
      <c r="AH11" s="12">
        <v>1.047110816</v>
      </c>
      <c r="AI11" s="12">
        <v>6.4807412999999994E-2</v>
      </c>
      <c r="AJ11" s="12">
        <v>0.19138090299999999</v>
      </c>
      <c r="AK11" s="12">
        <v>6.2086853999999997E-2</v>
      </c>
      <c r="AL11" s="12">
        <v>0.39418786300000003</v>
      </c>
      <c r="AM11" s="12">
        <v>7.2134550000000006E-2</v>
      </c>
      <c r="AN11" s="12" t="s">
        <v>206</v>
      </c>
      <c r="AO11" s="12"/>
    </row>
    <row r="12" spans="1:41" ht="15.75" customHeight="1">
      <c r="A12" s="12" t="s">
        <v>345</v>
      </c>
      <c r="B12" s="12">
        <v>18.7</v>
      </c>
      <c r="C12" s="12" t="s">
        <v>16</v>
      </c>
      <c r="D12" s="12">
        <v>176.67</v>
      </c>
      <c r="E12" s="12" t="s">
        <v>11</v>
      </c>
      <c r="F12" s="12"/>
      <c r="G12" s="12"/>
      <c r="H12" s="12"/>
      <c r="I12" s="12"/>
      <c r="J12" s="12">
        <v>1.9000000000000001E-4</v>
      </c>
      <c r="K12" s="12" t="s">
        <v>16</v>
      </c>
      <c r="L12" s="12" t="s">
        <v>17</v>
      </c>
      <c r="M12" s="12" t="s">
        <v>16</v>
      </c>
      <c r="N12" s="12">
        <f>((4*PI())/3)*0.0576*0.0406*0.0406</f>
        <v>3.9770693118499348E-4</v>
      </c>
      <c r="O12" s="12" t="s">
        <v>296</v>
      </c>
      <c r="P12" s="12" t="s">
        <v>194</v>
      </c>
      <c r="Q12" s="12" t="s">
        <v>18</v>
      </c>
      <c r="R12" s="11">
        <v>62.7</v>
      </c>
      <c r="S12" s="12" t="s">
        <v>19</v>
      </c>
      <c r="T12" s="12">
        <v>3.8700000000000002E-3</v>
      </c>
      <c r="U12" s="12" t="s">
        <v>401</v>
      </c>
      <c r="V12" s="12">
        <v>4.6699999999999997E-3</v>
      </c>
      <c r="W12" s="12" t="s">
        <v>401</v>
      </c>
      <c r="X12" s="12" t="s">
        <v>105</v>
      </c>
      <c r="Y12" s="12" t="s">
        <v>105</v>
      </c>
      <c r="Z12" s="12" t="s">
        <v>105</v>
      </c>
      <c r="AA12" s="12" t="s">
        <v>105</v>
      </c>
      <c r="AB12" s="12" t="s">
        <v>105</v>
      </c>
      <c r="AC12" s="12" t="s">
        <v>105</v>
      </c>
      <c r="AD12" s="11">
        <f>LOG(T12, 10)-LOG(V12, 10)</f>
        <v>-8.1605915547200869E-2</v>
      </c>
      <c r="AE12" s="12" t="s">
        <v>195</v>
      </c>
      <c r="AF12" s="12" t="s">
        <v>424</v>
      </c>
      <c r="AG12" s="12" t="s">
        <v>331</v>
      </c>
      <c r="AH12" s="12">
        <v>0.60072663599999998</v>
      </c>
      <c r="AI12" s="12">
        <v>4.3941371E-2</v>
      </c>
      <c r="AJ12" s="12">
        <v>0.36605231399999999</v>
      </c>
      <c r="AK12" s="12">
        <v>4.5451576E-2</v>
      </c>
      <c r="AL12" s="12">
        <v>0.28956951199999997</v>
      </c>
      <c r="AM12" s="12">
        <v>6.9057695000000002E-2</v>
      </c>
      <c r="AN12" s="12" t="s">
        <v>206</v>
      </c>
      <c r="AO12" s="12"/>
    </row>
    <row r="13" spans="1:41" ht="15.75" customHeight="1">
      <c r="A13" s="12" t="s">
        <v>346</v>
      </c>
      <c r="B13" s="12" t="s">
        <v>105</v>
      </c>
      <c r="C13" s="12" t="s">
        <v>105</v>
      </c>
      <c r="D13" s="12" t="s">
        <v>105</v>
      </c>
      <c r="E13" s="12" t="s">
        <v>105</v>
      </c>
      <c r="F13" s="12"/>
      <c r="G13" s="12"/>
      <c r="H13" s="12"/>
      <c r="I13" s="12"/>
      <c r="J13" s="12" t="s">
        <v>105</v>
      </c>
      <c r="K13" s="12" t="s">
        <v>105</v>
      </c>
      <c r="L13" s="12" t="s">
        <v>105</v>
      </c>
      <c r="M13" s="12" t="s">
        <v>105</v>
      </c>
      <c r="N13" s="12">
        <f>1.2*10^-5</f>
        <v>1.2E-5</v>
      </c>
      <c r="O13" s="12" t="s">
        <v>182</v>
      </c>
      <c r="P13" s="12" t="s">
        <v>105</v>
      </c>
      <c r="Q13" s="12" t="s">
        <v>105</v>
      </c>
      <c r="R13" s="11">
        <v>25.2</v>
      </c>
      <c r="S13" s="12" t="s">
        <v>183</v>
      </c>
      <c r="T13" s="12">
        <v>4.913986E-2</v>
      </c>
      <c r="U13" s="21" t="s">
        <v>500</v>
      </c>
      <c r="V13" s="12">
        <v>5.0500000000000003E-2</v>
      </c>
      <c r="W13" s="12" t="s">
        <v>181</v>
      </c>
      <c r="X13" s="12" t="s">
        <v>178</v>
      </c>
      <c r="Y13" s="12" t="s">
        <v>179</v>
      </c>
      <c r="Z13" s="12" t="s">
        <v>180</v>
      </c>
      <c r="AA13" s="12" t="s">
        <v>179</v>
      </c>
      <c r="AB13" s="12" t="s">
        <v>105</v>
      </c>
      <c r="AC13" s="12" t="s">
        <v>105</v>
      </c>
      <c r="AD13" s="12">
        <f>LOG(26.2, 10)-LOG(27.9, 10)</f>
        <v>-2.7302911953852149E-2</v>
      </c>
      <c r="AE13" s="12" t="s">
        <v>197</v>
      </c>
      <c r="AF13" s="12" t="s">
        <v>424</v>
      </c>
      <c r="AG13" s="12"/>
      <c r="AH13" s="12" t="s">
        <v>105</v>
      </c>
      <c r="AI13" s="12" t="s">
        <v>105</v>
      </c>
      <c r="AJ13" s="12">
        <v>0.37014869099999997</v>
      </c>
      <c r="AK13" s="12">
        <v>1.5210978E-2</v>
      </c>
      <c r="AL13" s="12" t="s">
        <v>105</v>
      </c>
      <c r="AM13" s="12" t="s">
        <v>105</v>
      </c>
      <c r="AN13" s="12" t="s">
        <v>207</v>
      </c>
      <c r="AO13" s="12"/>
    </row>
    <row r="14" spans="1:41" ht="15.75" customHeight="1">
      <c r="A14" s="12" t="s">
        <v>347</v>
      </c>
      <c r="B14" s="12" t="s">
        <v>105</v>
      </c>
      <c r="C14" s="12" t="s">
        <v>105</v>
      </c>
      <c r="D14" s="12" t="s">
        <v>105</v>
      </c>
      <c r="E14" s="12" t="s">
        <v>105</v>
      </c>
      <c r="F14" s="12"/>
      <c r="G14" s="12"/>
      <c r="H14" s="12"/>
      <c r="I14" s="12"/>
      <c r="J14" s="12" t="s">
        <v>105</v>
      </c>
      <c r="K14" s="12" t="s">
        <v>105</v>
      </c>
      <c r="L14" s="12" t="s">
        <v>105</v>
      </c>
      <c r="M14" s="12" t="s">
        <v>105</v>
      </c>
      <c r="N14" s="12" t="s">
        <v>105</v>
      </c>
      <c r="O14" s="12" t="s">
        <v>105</v>
      </c>
      <c r="P14" s="12" t="s">
        <v>105</v>
      </c>
      <c r="Q14" s="12" t="s">
        <v>105</v>
      </c>
      <c r="R14" s="11">
        <v>6.4</v>
      </c>
      <c r="S14" s="12" t="s">
        <v>185</v>
      </c>
      <c r="T14" s="12" t="s">
        <v>105</v>
      </c>
      <c r="U14" s="12" t="s">
        <v>105</v>
      </c>
      <c r="V14" s="12" t="s">
        <v>105</v>
      </c>
      <c r="W14" s="12" t="s">
        <v>105</v>
      </c>
      <c r="X14" s="12">
        <v>10.96</v>
      </c>
      <c r="Y14" s="12" t="s">
        <v>184</v>
      </c>
      <c r="Z14" s="12">
        <v>9.3379999999999992</v>
      </c>
      <c r="AA14" s="12" t="s">
        <v>184</v>
      </c>
      <c r="AB14" s="12" t="s">
        <v>105</v>
      </c>
      <c r="AC14" s="12" t="s">
        <v>105</v>
      </c>
      <c r="AD14" s="12">
        <f>LOG(Z14, 10)-LOG(X14, 10)</f>
        <v>-6.9556684553563231E-2</v>
      </c>
      <c r="AE14" s="12" t="s">
        <v>196</v>
      </c>
      <c r="AF14" s="12" t="s">
        <v>424</v>
      </c>
      <c r="AG14" s="12"/>
      <c r="AH14" s="12">
        <v>0.49749807400000001</v>
      </c>
      <c r="AI14" s="12">
        <v>2.7694245999999999E-2</v>
      </c>
      <c r="AJ14" s="12">
        <v>0.22405443</v>
      </c>
      <c r="AK14" s="12">
        <v>3.2552533000000002E-2</v>
      </c>
      <c r="AL14" s="12" t="s">
        <v>105</v>
      </c>
      <c r="AM14" s="12" t="s">
        <v>105</v>
      </c>
      <c r="AN14" s="12" t="s">
        <v>208</v>
      </c>
      <c r="AO14" s="12"/>
    </row>
    <row r="15" spans="1:41" ht="15.75" customHeight="1">
      <c r="A15" s="12" t="s">
        <v>348</v>
      </c>
      <c r="B15" s="12" t="s">
        <v>105</v>
      </c>
      <c r="C15" s="12" t="s">
        <v>105</v>
      </c>
      <c r="D15" s="12" t="s">
        <v>105</v>
      </c>
      <c r="E15" s="12" t="s">
        <v>105</v>
      </c>
      <c r="F15" s="12"/>
      <c r="G15" s="12"/>
      <c r="H15" s="12"/>
      <c r="I15" s="12"/>
      <c r="J15" s="12" t="s">
        <v>105</v>
      </c>
      <c r="K15" s="12" t="s">
        <v>105</v>
      </c>
      <c r="L15" s="12" t="s">
        <v>105</v>
      </c>
      <c r="M15" s="12" t="s">
        <v>105</v>
      </c>
      <c r="N15" s="12">
        <v>29.9</v>
      </c>
      <c r="O15" s="12" t="s">
        <v>21</v>
      </c>
      <c r="P15" s="12" t="s">
        <v>105</v>
      </c>
      <c r="Q15" s="12" t="s">
        <v>105</v>
      </c>
      <c r="R15" s="11">
        <v>1.7</v>
      </c>
      <c r="S15" s="11" t="s">
        <v>22</v>
      </c>
      <c r="T15" s="11">
        <v>302</v>
      </c>
      <c r="U15" s="11" t="s">
        <v>23</v>
      </c>
      <c r="V15" s="11">
        <v>290</v>
      </c>
      <c r="W15" s="11" t="s">
        <v>23</v>
      </c>
      <c r="X15" s="12" t="s">
        <v>105</v>
      </c>
      <c r="Y15" s="12" t="s">
        <v>105</v>
      </c>
      <c r="Z15" s="12" t="s">
        <v>105</v>
      </c>
      <c r="AA15" s="12" t="s">
        <v>105</v>
      </c>
      <c r="AB15" s="12" t="s">
        <v>105</v>
      </c>
      <c r="AC15" s="12" t="s">
        <v>105</v>
      </c>
      <c r="AD15" s="11">
        <f>LOG(T15, 10)-LOG(V15, 10)</f>
        <v>1.760894505819488E-2</v>
      </c>
      <c r="AE15" s="12" t="s">
        <v>195</v>
      </c>
      <c r="AF15" s="12">
        <v>0</v>
      </c>
      <c r="AG15" s="12" t="s">
        <v>434</v>
      </c>
      <c r="AH15" s="12">
        <v>0.37808664199999997</v>
      </c>
      <c r="AI15" s="12">
        <v>7.1210447999999996E-2</v>
      </c>
      <c r="AJ15" s="12">
        <v>0.43952934500000002</v>
      </c>
      <c r="AK15" s="12">
        <v>6.1659906E-2</v>
      </c>
      <c r="AL15" s="12" t="s">
        <v>105</v>
      </c>
      <c r="AM15" s="12" t="s">
        <v>105</v>
      </c>
      <c r="AN15" s="12" t="s">
        <v>209</v>
      </c>
      <c r="AO15" s="12"/>
    </row>
    <row r="16" spans="1:41">
      <c r="A16" s="12" t="s">
        <v>349</v>
      </c>
      <c r="B16" s="12">
        <v>16.75</v>
      </c>
      <c r="C16" s="12" t="s">
        <v>492</v>
      </c>
      <c r="D16" s="12" t="s">
        <v>105</v>
      </c>
      <c r="E16" s="12" t="s">
        <v>105</v>
      </c>
      <c r="F16" s="12">
        <f>(POWER(10,(-0.067+1.05*LOG(B16,10))))/POWER(10, 12)</f>
        <v>1.6527819144617949E-11</v>
      </c>
      <c r="G16" s="12" t="s">
        <v>499</v>
      </c>
      <c r="H16" s="12"/>
      <c r="I16" s="12"/>
      <c r="J16" s="12">
        <v>0.4</v>
      </c>
      <c r="K16" s="12" t="s">
        <v>25</v>
      </c>
      <c r="L16" s="12" t="s">
        <v>105</v>
      </c>
      <c r="M16" s="12" t="s">
        <v>105</v>
      </c>
      <c r="N16" s="12">
        <v>1.1399999999999999</v>
      </c>
      <c r="O16" s="12" t="s">
        <v>494</v>
      </c>
      <c r="P16" s="12" t="s">
        <v>105</v>
      </c>
      <c r="Q16" s="12" t="s">
        <v>105</v>
      </c>
      <c r="R16" s="11">
        <v>7</v>
      </c>
      <c r="S16" s="11" t="s">
        <v>494</v>
      </c>
      <c r="T16" s="11">
        <v>12.1</v>
      </c>
      <c r="U16" s="11" t="s">
        <v>494</v>
      </c>
      <c r="V16" s="11">
        <v>11.4</v>
      </c>
      <c r="W16" s="11" t="s">
        <v>494</v>
      </c>
      <c r="X16" s="12" t="s">
        <v>105</v>
      </c>
      <c r="Y16" s="12" t="s">
        <v>105</v>
      </c>
      <c r="Z16" s="12" t="s">
        <v>105</v>
      </c>
      <c r="AA16" s="12" t="s">
        <v>105</v>
      </c>
      <c r="AB16" s="12" t="s">
        <v>105</v>
      </c>
      <c r="AC16" s="12" t="s">
        <v>105</v>
      </c>
      <c r="AD16" s="11">
        <f>LOG(T16, 10)-LOG(V16, 10)</f>
        <v>2.5880518979977563E-2</v>
      </c>
      <c r="AE16" s="12" t="s">
        <v>195</v>
      </c>
      <c r="AF16" s="12">
        <v>2</v>
      </c>
      <c r="AG16" s="12" t="s">
        <v>300</v>
      </c>
      <c r="AH16" s="12"/>
      <c r="AI16" s="12"/>
      <c r="AJ16" s="12"/>
      <c r="AK16" s="12"/>
      <c r="AL16" s="12">
        <v>4.6137085000000001E-2</v>
      </c>
      <c r="AM16" s="12">
        <v>3.0417196000000001E-2</v>
      </c>
      <c r="AN16" s="12" t="s">
        <v>210</v>
      </c>
      <c r="AO16" s="12"/>
    </row>
    <row r="17" spans="1:41">
      <c r="A17" s="12" t="s">
        <v>349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>
        <v>2</v>
      </c>
      <c r="AG17" s="12"/>
      <c r="AH17" s="12">
        <v>0.33593184599999998</v>
      </c>
      <c r="AI17" s="12">
        <v>3.6078E-3</v>
      </c>
      <c r="AJ17" s="12">
        <v>0.15362730999999999</v>
      </c>
      <c r="AK17" s="12">
        <v>3.3691279999999999E-3</v>
      </c>
      <c r="AL17" s="12">
        <v>0.45220314700000003</v>
      </c>
      <c r="AM17" s="12">
        <v>4.3466110000000002E-3</v>
      </c>
      <c r="AN17" s="12" t="s">
        <v>211</v>
      </c>
      <c r="AO17" s="12"/>
    </row>
    <row r="18" spans="1:41">
      <c r="A18" s="13" t="s">
        <v>396</v>
      </c>
      <c r="B18" s="12" t="s">
        <v>105</v>
      </c>
      <c r="C18" s="12" t="s">
        <v>105</v>
      </c>
      <c r="D18" s="12" t="s">
        <v>105</v>
      </c>
      <c r="E18" s="12" t="s">
        <v>105</v>
      </c>
      <c r="F18" s="12"/>
      <c r="G18" s="12"/>
      <c r="H18" s="12"/>
      <c r="I18" s="12"/>
      <c r="J18" s="12">
        <v>0.2</v>
      </c>
      <c r="K18" s="12" t="s">
        <v>495</v>
      </c>
      <c r="L18" s="12" t="s">
        <v>105</v>
      </c>
      <c r="M18" s="12" t="s">
        <v>105</v>
      </c>
      <c r="N18" s="12">
        <v>1.75</v>
      </c>
      <c r="O18" s="12" t="s">
        <v>494</v>
      </c>
      <c r="P18" s="12" t="s">
        <v>105</v>
      </c>
      <c r="Q18" s="12" t="s">
        <v>105</v>
      </c>
      <c r="R18" s="12">
        <v>4</v>
      </c>
      <c r="S18" s="11" t="s">
        <v>494</v>
      </c>
      <c r="T18" s="12">
        <v>19.399999999999999</v>
      </c>
      <c r="U18" s="11" t="s">
        <v>494</v>
      </c>
      <c r="V18" s="12">
        <v>19.7</v>
      </c>
      <c r="W18" s="11" t="s">
        <v>494</v>
      </c>
      <c r="X18" s="12" t="s">
        <v>105</v>
      </c>
      <c r="Y18" s="12" t="s">
        <v>105</v>
      </c>
      <c r="Z18" s="12" t="s">
        <v>105</v>
      </c>
      <c r="AA18" s="12" t="s">
        <v>105</v>
      </c>
      <c r="AB18" s="11" t="s">
        <v>105</v>
      </c>
      <c r="AC18" s="11" t="s">
        <v>105</v>
      </c>
      <c r="AD18" s="11">
        <f>LOG(T18, 10)-LOG(V18, 10)</f>
        <v>-6.6644962313668898E-3</v>
      </c>
      <c r="AE18" s="12" t="s">
        <v>195</v>
      </c>
      <c r="AF18" s="12">
        <v>2</v>
      </c>
      <c r="AG18" s="12" t="s">
        <v>426</v>
      </c>
      <c r="AH18" s="12">
        <v>0.53291123299999998</v>
      </c>
      <c r="AI18" s="12">
        <v>0.15194143399999999</v>
      </c>
      <c r="AJ18" s="12">
        <v>0</v>
      </c>
      <c r="AK18" s="12">
        <v>0.14503907499999999</v>
      </c>
      <c r="AL18" s="12">
        <v>0.602338602</v>
      </c>
      <c r="AM18" s="12">
        <v>0.21164021199999999</v>
      </c>
      <c r="AN18" s="12" t="s">
        <v>212</v>
      </c>
      <c r="AO18" s="12"/>
    </row>
    <row r="19" spans="1:41">
      <c r="A19" s="13" t="s">
        <v>396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>
        <v>2</v>
      </c>
      <c r="AG19" s="12" t="s">
        <v>426</v>
      </c>
      <c r="AH19" s="12">
        <v>0.961938717</v>
      </c>
      <c r="AI19" s="12">
        <v>0.14213800300000001</v>
      </c>
      <c r="AJ19" s="12">
        <v>0.58184945300000002</v>
      </c>
      <c r="AK19" s="12">
        <v>0.14359416999999999</v>
      </c>
      <c r="AL19" s="12">
        <v>1.00921412</v>
      </c>
      <c r="AM19" s="12">
        <v>0.191419428</v>
      </c>
      <c r="AN19" s="12" t="s">
        <v>212</v>
      </c>
      <c r="AO19" s="12"/>
    </row>
    <row r="20" spans="1:41">
      <c r="A20" s="12" t="s">
        <v>350</v>
      </c>
      <c r="B20" s="12">
        <v>60</v>
      </c>
      <c r="C20" s="12" t="s">
        <v>186</v>
      </c>
      <c r="D20" s="12">
        <v>507</v>
      </c>
      <c r="E20" s="12" t="s">
        <v>413</v>
      </c>
      <c r="F20" s="12"/>
      <c r="G20" s="12"/>
      <c r="H20" s="12"/>
      <c r="I20" s="12"/>
      <c r="J20" s="12" t="s">
        <v>105</v>
      </c>
      <c r="K20" s="12" t="s">
        <v>105</v>
      </c>
      <c r="L20" s="12" t="s">
        <v>105</v>
      </c>
      <c r="M20" s="12" t="s">
        <v>105</v>
      </c>
      <c r="N20" s="12">
        <f>(PI()*(0.1^3)*4)/3</f>
        <v>4.1887902047863914E-3</v>
      </c>
      <c r="O20" s="12" t="s">
        <v>293</v>
      </c>
      <c r="P20" s="12" t="s">
        <v>438</v>
      </c>
      <c r="Q20" s="12" t="s">
        <v>188</v>
      </c>
      <c r="R20" s="12">
        <v>19.05</v>
      </c>
      <c r="S20" s="12" t="s">
        <v>187</v>
      </c>
      <c r="T20" s="11" t="s">
        <v>105</v>
      </c>
      <c r="U20" s="11" t="s">
        <v>105</v>
      </c>
      <c r="V20" s="11" t="s">
        <v>105</v>
      </c>
      <c r="W20" s="11" t="s">
        <v>105</v>
      </c>
      <c r="X20" s="12">
        <v>41.8</v>
      </c>
      <c r="Y20" s="12" t="s">
        <v>187</v>
      </c>
      <c r="Z20" s="12">
        <v>40.9</v>
      </c>
      <c r="AA20" s="12" t="s">
        <v>187</v>
      </c>
      <c r="AB20" s="11" t="s">
        <v>105</v>
      </c>
      <c r="AC20" s="11" t="s">
        <v>105</v>
      </c>
      <c r="AD20" s="12">
        <f>LOG(Z20, 10)-LOG(X20, 10)</f>
        <v>-9.4529737676933845E-3</v>
      </c>
      <c r="AE20" s="12" t="s">
        <v>196</v>
      </c>
      <c r="AF20" s="12">
        <v>0</v>
      </c>
      <c r="AG20" s="12" t="s">
        <v>321</v>
      </c>
      <c r="AH20" s="12" t="s">
        <v>105</v>
      </c>
      <c r="AI20" s="12" t="s">
        <v>105</v>
      </c>
      <c r="AJ20" s="12">
        <v>0.58309542000000003</v>
      </c>
      <c r="AK20" s="12">
        <v>3.8553162000000002E-2</v>
      </c>
      <c r="AL20" s="12" t="s">
        <v>105</v>
      </c>
      <c r="AM20" s="12" t="s">
        <v>105</v>
      </c>
      <c r="AN20" s="12" t="s">
        <v>214</v>
      </c>
      <c r="AO20" s="12"/>
    </row>
    <row r="21" spans="1:41" ht="15.75" customHeight="1">
      <c r="A21" s="12" t="s">
        <v>351</v>
      </c>
      <c r="B21" s="12" t="s">
        <v>105</v>
      </c>
      <c r="C21" s="12" t="s">
        <v>105</v>
      </c>
      <c r="D21" s="12">
        <v>58290</v>
      </c>
      <c r="E21" s="12" t="s">
        <v>28</v>
      </c>
      <c r="F21" s="12">
        <v>3.2061385641351477E-10</v>
      </c>
      <c r="G21" s="12" t="s">
        <v>284</v>
      </c>
      <c r="H21" s="12"/>
      <c r="I21" s="12"/>
      <c r="J21" s="12">
        <v>3.7499999999999995E-4</v>
      </c>
      <c r="K21" s="12" t="s">
        <v>283</v>
      </c>
      <c r="L21" s="12" t="s">
        <v>29</v>
      </c>
      <c r="M21" s="12" t="s">
        <v>30</v>
      </c>
      <c r="N21" s="12" t="s">
        <v>105</v>
      </c>
      <c r="O21" s="12" t="s">
        <v>105</v>
      </c>
      <c r="P21" s="12" t="s">
        <v>105</v>
      </c>
      <c r="Q21" s="11" t="s">
        <v>105</v>
      </c>
      <c r="R21" s="12" t="s">
        <v>105</v>
      </c>
      <c r="S21" s="12" t="s">
        <v>105</v>
      </c>
      <c r="T21" s="18">
        <v>3.8949999999999996E-3</v>
      </c>
      <c r="U21" s="24" t="s">
        <v>283</v>
      </c>
      <c r="V21" s="12" t="s">
        <v>105</v>
      </c>
      <c r="W21" s="12" t="s">
        <v>105</v>
      </c>
      <c r="X21" s="12" t="s">
        <v>105</v>
      </c>
      <c r="Y21" s="12" t="s">
        <v>105</v>
      </c>
      <c r="Z21" s="12" t="s">
        <v>105</v>
      </c>
      <c r="AA21" s="12" t="s">
        <v>105</v>
      </c>
      <c r="AB21" s="12" t="s">
        <v>31</v>
      </c>
      <c r="AC21" s="12" t="s">
        <v>30</v>
      </c>
      <c r="AD21" s="12"/>
      <c r="AE21" s="12"/>
      <c r="AF21" s="12" t="s">
        <v>424</v>
      </c>
      <c r="AG21" s="12" t="s">
        <v>334</v>
      </c>
      <c r="AH21" s="12">
        <v>0.51428380100000004</v>
      </c>
      <c r="AI21" s="12">
        <v>4.4400210000000002E-2</v>
      </c>
      <c r="AJ21" s="12">
        <v>0.31177360700000001</v>
      </c>
      <c r="AK21" s="12">
        <v>3.4849388000000002E-2</v>
      </c>
      <c r="AL21" s="12">
        <v>0.37966570900000002</v>
      </c>
      <c r="AM21" s="12">
        <v>4.8756932000000003E-2</v>
      </c>
      <c r="AN21" s="12" t="s">
        <v>215</v>
      </c>
      <c r="AO21" s="12"/>
    </row>
    <row r="22" spans="1:41" ht="15.75" customHeight="1">
      <c r="A22" s="12" t="s">
        <v>352</v>
      </c>
      <c r="B22" s="12" t="s">
        <v>105</v>
      </c>
      <c r="C22" s="12" t="s">
        <v>105</v>
      </c>
      <c r="D22" s="12" t="s">
        <v>105</v>
      </c>
      <c r="E22" s="12" t="s">
        <v>105</v>
      </c>
      <c r="F22" s="12"/>
      <c r="G22" s="12"/>
      <c r="H22" s="12"/>
      <c r="I22" s="12"/>
      <c r="J22" s="12">
        <v>1.1E-5</v>
      </c>
      <c r="K22" s="12" t="s">
        <v>189</v>
      </c>
      <c r="L22" s="12" t="s">
        <v>190</v>
      </c>
      <c r="M22" s="12" t="s">
        <v>189</v>
      </c>
      <c r="N22" s="12">
        <v>2.0000000000000002E-5</v>
      </c>
      <c r="O22" s="12" t="s">
        <v>191</v>
      </c>
      <c r="P22" s="12" t="s">
        <v>105</v>
      </c>
      <c r="Q22" s="12" t="s">
        <v>105</v>
      </c>
      <c r="R22" s="11" t="s">
        <v>105</v>
      </c>
      <c r="S22" s="11" t="s">
        <v>105</v>
      </c>
      <c r="T22" s="12">
        <v>2.065E-3</v>
      </c>
      <c r="U22" s="12" t="s">
        <v>189</v>
      </c>
      <c r="V22" s="11" t="s">
        <v>105</v>
      </c>
      <c r="W22" s="11" t="s">
        <v>105</v>
      </c>
      <c r="X22" s="11" t="s">
        <v>105</v>
      </c>
      <c r="Y22" s="11" t="s">
        <v>105</v>
      </c>
      <c r="Z22" s="11" t="s">
        <v>105</v>
      </c>
      <c r="AA22" s="11" t="s">
        <v>105</v>
      </c>
      <c r="AB22" s="11" t="s">
        <v>105</v>
      </c>
      <c r="AC22" s="11" t="s">
        <v>105</v>
      </c>
      <c r="AD22" s="11"/>
      <c r="AE22" s="11"/>
      <c r="AF22" s="12" t="s">
        <v>424</v>
      </c>
      <c r="AG22" s="12" t="s">
        <v>334</v>
      </c>
      <c r="AH22" s="12" t="s">
        <v>105</v>
      </c>
      <c r="AI22" s="12" t="s">
        <v>105</v>
      </c>
      <c r="AJ22" s="12">
        <v>0.74327560500000001</v>
      </c>
      <c r="AK22" s="12">
        <v>0.28486256399999998</v>
      </c>
      <c r="AL22" s="12" t="s">
        <v>105</v>
      </c>
      <c r="AM22" s="12" t="s">
        <v>105</v>
      </c>
      <c r="AN22" s="12" t="s">
        <v>216</v>
      </c>
      <c r="AO22" s="12"/>
    </row>
    <row r="23" spans="1:41" ht="15.75" customHeight="1">
      <c r="A23" s="12" t="s">
        <v>353</v>
      </c>
      <c r="B23" s="12" t="s">
        <v>105</v>
      </c>
      <c r="C23" s="12" t="s">
        <v>105</v>
      </c>
      <c r="D23" s="12" t="s">
        <v>105</v>
      </c>
      <c r="E23" s="12" t="s">
        <v>105</v>
      </c>
      <c r="F23" s="12"/>
      <c r="G23" s="12"/>
      <c r="H23" s="12"/>
      <c r="I23" s="12"/>
      <c r="J23" s="12" t="s">
        <v>105</v>
      </c>
      <c r="K23" s="12" t="s">
        <v>105</v>
      </c>
      <c r="L23" s="12" t="s">
        <v>105</v>
      </c>
      <c r="M23" s="12" t="s">
        <v>105</v>
      </c>
      <c r="N23" s="12" t="s">
        <v>105</v>
      </c>
      <c r="O23" s="12" t="s">
        <v>105</v>
      </c>
      <c r="P23" s="12" t="s">
        <v>105</v>
      </c>
      <c r="Q23" s="11" t="s">
        <v>105</v>
      </c>
      <c r="R23" s="12" t="s">
        <v>105</v>
      </c>
      <c r="S23" s="12" t="s">
        <v>105</v>
      </c>
      <c r="T23" s="12" t="s">
        <v>105</v>
      </c>
      <c r="U23" s="12" t="s">
        <v>105</v>
      </c>
      <c r="V23" s="12" t="s">
        <v>105</v>
      </c>
      <c r="W23" s="12" t="s">
        <v>105</v>
      </c>
      <c r="X23" s="12" t="s">
        <v>105</v>
      </c>
      <c r="Y23" s="12" t="s">
        <v>105</v>
      </c>
      <c r="Z23" s="12" t="s">
        <v>105</v>
      </c>
      <c r="AA23" s="12" t="s">
        <v>105</v>
      </c>
      <c r="AB23" s="11" t="s">
        <v>105</v>
      </c>
      <c r="AC23" s="11" t="s">
        <v>105</v>
      </c>
      <c r="AD23" s="12"/>
      <c r="AE23" s="12"/>
      <c r="AF23" s="12" t="s">
        <v>424</v>
      </c>
      <c r="AG23" s="12" t="s">
        <v>334</v>
      </c>
      <c r="AH23" s="12">
        <v>0.44913708600000002</v>
      </c>
      <c r="AI23" s="12">
        <v>5.6899686999999997E-2</v>
      </c>
      <c r="AJ23" s="12">
        <v>0.47163587099999998</v>
      </c>
      <c r="AK23" s="12">
        <v>5.0497466999999997E-2</v>
      </c>
      <c r="AL23" s="12">
        <v>0.33882572500000002</v>
      </c>
      <c r="AM23" s="12">
        <v>6.6879000999999993E-2</v>
      </c>
      <c r="AN23" s="12" t="s">
        <v>215</v>
      </c>
      <c r="AO23" s="12"/>
    </row>
    <row r="24" spans="1:41" ht="15.75" customHeight="1">
      <c r="A24" s="12" t="s">
        <v>354</v>
      </c>
      <c r="B24" s="12" t="s">
        <v>105</v>
      </c>
      <c r="C24" s="12" t="s">
        <v>105</v>
      </c>
      <c r="D24" s="12">
        <v>1910</v>
      </c>
      <c r="E24" s="12" t="s">
        <v>28</v>
      </c>
      <c r="F24" s="12"/>
      <c r="G24" s="12"/>
      <c r="H24" s="12"/>
      <c r="I24" s="12"/>
      <c r="J24" s="12">
        <v>4.4999999999999996E-5</v>
      </c>
      <c r="K24" s="12" t="s">
        <v>285</v>
      </c>
      <c r="L24" s="12" t="s">
        <v>32</v>
      </c>
      <c r="M24" s="12" t="s">
        <v>28</v>
      </c>
      <c r="N24" s="12">
        <v>1.0000000000000001E-5</v>
      </c>
      <c r="O24" s="12" t="s">
        <v>191</v>
      </c>
      <c r="P24" s="12"/>
      <c r="R24" s="12" t="s">
        <v>105</v>
      </c>
      <c r="S24" s="12" t="s">
        <v>105</v>
      </c>
      <c r="T24" s="26">
        <v>9.2499999999999993E-4</v>
      </c>
      <c r="U24" s="25" t="s">
        <v>285</v>
      </c>
      <c r="V24" s="12" t="s">
        <v>105</v>
      </c>
      <c r="W24" s="12" t="s">
        <v>105</v>
      </c>
      <c r="X24" s="12" t="s">
        <v>105</v>
      </c>
      <c r="Y24" s="12" t="s">
        <v>105</v>
      </c>
      <c r="Z24" s="12" t="s">
        <v>105</v>
      </c>
      <c r="AA24" s="12" t="s">
        <v>105</v>
      </c>
      <c r="AB24" s="12" t="s">
        <v>33</v>
      </c>
      <c r="AC24" s="12" t="s">
        <v>30</v>
      </c>
      <c r="AD24" s="12"/>
      <c r="AE24" s="12"/>
      <c r="AF24" s="12" t="s">
        <v>424</v>
      </c>
      <c r="AG24" s="12" t="s">
        <v>334</v>
      </c>
      <c r="AH24" s="12">
        <v>0.77440644800000003</v>
      </c>
      <c r="AI24" s="12">
        <v>2.5320082000000001E-2</v>
      </c>
      <c r="AJ24" s="12">
        <v>7.2764259999999997E-2</v>
      </c>
      <c r="AK24" s="12">
        <v>2.5215743999999998E-2</v>
      </c>
      <c r="AL24" s="12">
        <v>0.60198821499999999</v>
      </c>
      <c r="AM24" s="12">
        <v>3.5649329E-2</v>
      </c>
      <c r="AN24" s="12" t="s">
        <v>215</v>
      </c>
      <c r="AO24" s="12"/>
    </row>
    <row r="25" spans="1:41" ht="15.75" customHeight="1">
      <c r="A25" s="12" t="s">
        <v>355</v>
      </c>
      <c r="B25" s="12" t="s">
        <v>105</v>
      </c>
      <c r="C25" s="12" t="s">
        <v>105</v>
      </c>
      <c r="D25" s="12" t="s">
        <v>105</v>
      </c>
      <c r="E25" s="12" t="s">
        <v>105</v>
      </c>
      <c r="F25" s="12"/>
      <c r="G25" s="12"/>
      <c r="H25" s="12"/>
      <c r="I25" s="12"/>
      <c r="J25" s="12" t="s">
        <v>105</v>
      </c>
      <c r="K25" s="12" t="s">
        <v>105</v>
      </c>
      <c r="L25" s="12" t="s">
        <v>34</v>
      </c>
      <c r="M25" s="12" t="s">
        <v>35</v>
      </c>
      <c r="N25" s="12" t="s">
        <v>105</v>
      </c>
      <c r="O25" s="12" t="s">
        <v>105</v>
      </c>
      <c r="P25" s="12" t="s">
        <v>105</v>
      </c>
      <c r="Q25" s="11" t="s">
        <v>105</v>
      </c>
      <c r="R25" s="12" t="s">
        <v>105</v>
      </c>
      <c r="S25" s="12" t="s">
        <v>105</v>
      </c>
      <c r="T25" s="12" t="s">
        <v>105</v>
      </c>
      <c r="U25" s="12" t="s">
        <v>105</v>
      </c>
      <c r="V25" s="12" t="s">
        <v>105</v>
      </c>
      <c r="W25" s="12" t="s">
        <v>105</v>
      </c>
      <c r="X25" s="12" t="s">
        <v>105</v>
      </c>
      <c r="Y25" s="12" t="s">
        <v>105</v>
      </c>
      <c r="Z25" s="12" t="s">
        <v>105</v>
      </c>
      <c r="AA25" s="12" t="s">
        <v>105</v>
      </c>
      <c r="AB25" s="11" t="s">
        <v>105</v>
      </c>
      <c r="AC25" s="11" t="s">
        <v>105</v>
      </c>
      <c r="AD25" s="12"/>
      <c r="AE25" s="12"/>
      <c r="AF25" s="12" t="s">
        <v>424</v>
      </c>
      <c r="AG25" s="12" t="s">
        <v>334</v>
      </c>
      <c r="AH25" s="12">
        <v>1.176994484</v>
      </c>
      <c r="AI25" s="12">
        <v>0.10506649</v>
      </c>
      <c r="AJ25" s="12">
        <v>0.68838612399999999</v>
      </c>
      <c r="AK25" s="12">
        <v>9.4410181999999995E-2</v>
      </c>
      <c r="AL25" s="12">
        <v>1.2236780270000001</v>
      </c>
      <c r="AM25" s="12">
        <v>0.10596836599999999</v>
      </c>
      <c r="AN25" s="12" t="s">
        <v>215</v>
      </c>
      <c r="AO25" s="12"/>
    </row>
    <row r="26" spans="1:41" ht="15.75" customHeight="1">
      <c r="A26" s="12" t="s">
        <v>356</v>
      </c>
      <c r="B26" s="12" t="s">
        <v>105</v>
      </c>
      <c r="C26" s="12" t="s">
        <v>105</v>
      </c>
      <c r="D26" s="12">
        <v>27</v>
      </c>
      <c r="E26" s="12" t="s">
        <v>488</v>
      </c>
      <c r="F26" s="12"/>
      <c r="G26" s="12"/>
      <c r="H26" s="12"/>
      <c r="I26" s="12"/>
      <c r="J26" s="12" t="s">
        <v>105</v>
      </c>
      <c r="K26" s="12" t="s">
        <v>105</v>
      </c>
      <c r="L26" s="12" t="s">
        <v>105</v>
      </c>
      <c r="M26" s="12" t="s">
        <v>105</v>
      </c>
      <c r="N26" s="12" t="s">
        <v>105</v>
      </c>
      <c r="O26" s="12" t="s">
        <v>105</v>
      </c>
      <c r="P26" s="12" t="s">
        <v>105</v>
      </c>
      <c r="Q26" s="11" t="s">
        <v>105</v>
      </c>
      <c r="R26" s="12">
        <v>24.2</v>
      </c>
      <c r="S26" s="12" t="s">
        <v>192</v>
      </c>
      <c r="T26" s="11" t="s">
        <v>105</v>
      </c>
      <c r="U26" s="11" t="s">
        <v>105</v>
      </c>
      <c r="V26" s="11" t="s">
        <v>105</v>
      </c>
      <c r="W26" s="11" t="s">
        <v>105</v>
      </c>
      <c r="X26" s="11" t="s">
        <v>105</v>
      </c>
      <c r="Y26" s="11" t="s">
        <v>105</v>
      </c>
      <c r="Z26" s="11" t="s">
        <v>105</v>
      </c>
      <c r="AA26" s="11" t="s">
        <v>105</v>
      </c>
      <c r="AB26" s="11" t="s">
        <v>105</v>
      </c>
      <c r="AC26" s="11" t="s">
        <v>105</v>
      </c>
      <c r="AD26" s="11"/>
      <c r="AE26" s="11"/>
      <c r="AF26" s="12" t="s">
        <v>424</v>
      </c>
      <c r="AG26" s="12"/>
      <c r="AH26" s="12"/>
      <c r="AI26" s="12"/>
      <c r="AJ26" s="12">
        <v>0.31801605100000002</v>
      </c>
      <c r="AK26" s="12">
        <v>5.8165120000000002E-3</v>
      </c>
      <c r="AL26" s="12" t="s">
        <v>105</v>
      </c>
      <c r="AM26" s="12" t="s">
        <v>105</v>
      </c>
      <c r="AN26" s="12" t="s">
        <v>217</v>
      </c>
      <c r="AO26" s="12"/>
    </row>
    <row r="27" spans="1:41" ht="15.75" customHeight="1">
      <c r="A27" s="12" t="s">
        <v>356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 t="s">
        <v>424</v>
      </c>
      <c r="AG27" s="12"/>
      <c r="AH27" s="12">
        <v>0.52778304099999995</v>
      </c>
      <c r="AI27" s="12">
        <v>2.7494009E-2</v>
      </c>
      <c r="AJ27" s="12">
        <v>0.54783765500000003</v>
      </c>
      <c r="AK27" s="12">
        <v>2.2906479E-2</v>
      </c>
      <c r="AL27" s="12"/>
      <c r="AM27" s="12"/>
      <c r="AN27" s="12" t="s">
        <v>218</v>
      </c>
      <c r="AO27" s="12"/>
    </row>
    <row r="28" spans="1:41" ht="15.75" customHeight="1">
      <c r="A28" s="12" t="s">
        <v>357</v>
      </c>
      <c r="B28" s="12">
        <v>12.91</v>
      </c>
      <c r="C28" s="12" t="s">
        <v>493</v>
      </c>
      <c r="D28" s="12" t="s">
        <v>105</v>
      </c>
      <c r="E28" s="12" t="s">
        <v>105</v>
      </c>
      <c r="F28" s="12">
        <v>1.1481841475117571E-11</v>
      </c>
      <c r="G28" s="12" t="s">
        <v>286</v>
      </c>
      <c r="H28" s="12"/>
      <c r="I28" s="12"/>
      <c r="J28" s="12">
        <v>12.95</v>
      </c>
      <c r="K28" s="12" t="s">
        <v>495</v>
      </c>
      <c r="L28" s="12" t="s">
        <v>105</v>
      </c>
      <c r="M28" s="12" t="s">
        <v>105</v>
      </c>
      <c r="N28" s="12">
        <v>29.6</v>
      </c>
      <c r="O28" s="12" t="s">
        <v>496</v>
      </c>
      <c r="P28" s="12" t="s">
        <v>105</v>
      </c>
      <c r="Q28" s="12" t="s">
        <v>105</v>
      </c>
      <c r="R28" s="11">
        <v>5.5</v>
      </c>
      <c r="S28" s="11" t="s">
        <v>496</v>
      </c>
      <c r="T28" s="11">
        <v>844</v>
      </c>
      <c r="U28" s="11" t="s">
        <v>101</v>
      </c>
      <c r="V28" s="11">
        <v>500</v>
      </c>
      <c r="W28" s="11" t="s">
        <v>494</v>
      </c>
      <c r="X28" s="12" t="s">
        <v>105</v>
      </c>
      <c r="Y28" s="12" t="s">
        <v>105</v>
      </c>
      <c r="Z28" s="12" t="s">
        <v>105</v>
      </c>
      <c r="AA28" s="12" t="s">
        <v>105</v>
      </c>
      <c r="AB28" s="11" t="s">
        <v>105</v>
      </c>
      <c r="AC28" s="11" t="s">
        <v>105</v>
      </c>
      <c r="AD28" s="11">
        <f>LOG(T28, 10)-LOG(V28, 10)</f>
        <v>0.22737244228963682</v>
      </c>
      <c r="AE28" s="12" t="s">
        <v>195</v>
      </c>
      <c r="AF28" s="12">
        <v>0</v>
      </c>
      <c r="AG28" s="12" t="s">
        <v>432</v>
      </c>
      <c r="AH28" s="12">
        <v>0.31287357700000001</v>
      </c>
      <c r="AI28" s="12">
        <v>6.5078623000000002E-2</v>
      </c>
      <c r="AJ28" s="12">
        <v>0.71691215100000005</v>
      </c>
      <c r="AK28" s="12">
        <v>3.8090575000000002E-2</v>
      </c>
      <c r="AL28" s="12">
        <v>0.459011752</v>
      </c>
      <c r="AM28" s="12">
        <v>0.15407805999999999</v>
      </c>
      <c r="AN28" s="12" t="s">
        <v>219</v>
      </c>
      <c r="AO28" s="12"/>
    </row>
    <row r="29" spans="1:41">
      <c r="A29" s="12" t="s">
        <v>358</v>
      </c>
      <c r="B29" s="12">
        <v>14.7</v>
      </c>
      <c r="C29" s="12" t="s">
        <v>497</v>
      </c>
      <c r="D29" s="12" t="s">
        <v>105</v>
      </c>
      <c r="E29" s="12" t="s">
        <v>105</v>
      </c>
      <c r="F29" s="12">
        <f>(POWER(10,(-0.067+1.05*LOG(B29,10))))/POWER(10, 12)</f>
        <v>1.441063776082425E-11</v>
      </c>
      <c r="G29" s="12"/>
      <c r="H29" s="12"/>
      <c r="I29" s="12"/>
      <c r="J29" s="12">
        <v>0.21</v>
      </c>
      <c r="K29" s="12" t="s">
        <v>495</v>
      </c>
      <c r="L29" s="12" t="s">
        <v>105</v>
      </c>
      <c r="M29" s="12" t="s">
        <v>105</v>
      </c>
      <c r="N29" s="12">
        <v>1.62</v>
      </c>
      <c r="O29" s="12" t="s">
        <v>494</v>
      </c>
      <c r="P29" s="12" t="s">
        <v>105</v>
      </c>
      <c r="Q29" s="12" t="s">
        <v>105</v>
      </c>
      <c r="R29" s="11">
        <v>3.99</v>
      </c>
      <c r="S29" s="11" t="s">
        <v>494</v>
      </c>
      <c r="T29" s="11">
        <v>10.3</v>
      </c>
      <c r="U29" s="12" t="s">
        <v>101</v>
      </c>
      <c r="V29" s="11">
        <v>9.9</v>
      </c>
      <c r="W29" s="11" t="s">
        <v>494</v>
      </c>
      <c r="X29" s="12" t="s">
        <v>105</v>
      </c>
      <c r="Y29" s="12" t="s">
        <v>105</v>
      </c>
      <c r="Z29" s="12" t="s">
        <v>105</v>
      </c>
      <c r="AA29" s="12" t="s">
        <v>105</v>
      </c>
      <c r="AB29" s="12" t="s">
        <v>105</v>
      </c>
      <c r="AC29" s="12" t="s">
        <v>105</v>
      </c>
      <c r="AD29" s="11">
        <f>LOG(T29, 10)-LOG(V29, 10)</f>
        <v>1.7202030107622113E-2</v>
      </c>
      <c r="AE29" s="12" t="s">
        <v>195</v>
      </c>
      <c r="AF29" s="12">
        <v>2</v>
      </c>
      <c r="AG29" s="12" t="s">
        <v>301</v>
      </c>
      <c r="AH29" s="12">
        <v>0.56515934800000001</v>
      </c>
      <c r="AI29" s="12">
        <v>8.3452048000000001E-2</v>
      </c>
      <c r="AJ29" s="12" t="s">
        <v>105</v>
      </c>
      <c r="AK29" s="12" t="s">
        <v>105</v>
      </c>
      <c r="AL29" s="12">
        <v>0.49795111199999997</v>
      </c>
      <c r="AM29" s="12">
        <v>9.9406170000000002E-2</v>
      </c>
      <c r="AN29" s="12" t="s">
        <v>220</v>
      </c>
      <c r="AO29" s="12"/>
    </row>
    <row r="30" spans="1:41">
      <c r="A30" s="12" t="s">
        <v>359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 t="s">
        <v>424</v>
      </c>
      <c r="AG30" s="12"/>
      <c r="AH30" s="12">
        <v>0.13410583500000001</v>
      </c>
      <c r="AI30" s="12">
        <v>3.6206442999999998E-2</v>
      </c>
      <c r="AJ30" s="12">
        <v>6.7970401999999999E-2</v>
      </c>
      <c r="AK30" s="12">
        <v>2.9064689000000001E-2</v>
      </c>
      <c r="AL30" s="12">
        <v>0.124565306</v>
      </c>
      <c r="AM30" s="12">
        <v>2.0292161999999999E-2</v>
      </c>
      <c r="AN30" s="12" t="s">
        <v>221</v>
      </c>
      <c r="AO30" s="12"/>
    </row>
    <row r="31" spans="1:41" ht="15.75" customHeight="1">
      <c r="A31" s="12" t="s">
        <v>360</v>
      </c>
      <c r="B31" s="12" t="s">
        <v>105</v>
      </c>
      <c r="C31" s="12" t="s">
        <v>105</v>
      </c>
      <c r="D31" s="12">
        <v>950</v>
      </c>
      <c r="E31" s="12" t="s">
        <v>489</v>
      </c>
      <c r="F31" s="12"/>
      <c r="G31" s="12"/>
      <c r="H31" s="12"/>
      <c r="I31" s="12"/>
      <c r="J31" s="12" t="s">
        <v>105</v>
      </c>
      <c r="K31" s="12" t="s">
        <v>105</v>
      </c>
      <c r="L31" s="12" t="s">
        <v>105</v>
      </c>
      <c r="M31" s="12" t="s">
        <v>105</v>
      </c>
      <c r="N31" s="12" t="s">
        <v>105</v>
      </c>
      <c r="O31" s="12" t="s">
        <v>105</v>
      </c>
      <c r="P31" s="12" t="s">
        <v>105</v>
      </c>
      <c r="Q31" s="12" t="s">
        <v>105</v>
      </c>
      <c r="R31" s="12" t="s">
        <v>105</v>
      </c>
      <c r="S31" s="12" t="s">
        <v>105</v>
      </c>
      <c r="T31" s="12">
        <v>1.2</v>
      </c>
      <c r="U31" s="12" t="s">
        <v>193</v>
      </c>
      <c r="V31" s="12" t="s">
        <v>105</v>
      </c>
      <c r="W31" s="12" t="s">
        <v>105</v>
      </c>
      <c r="X31" s="12" t="s">
        <v>105</v>
      </c>
      <c r="Y31" s="12" t="s">
        <v>105</v>
      </c>
      <c r="Z31" s="12" t="s">
        <v>105</v>
      </c>
      <c r="AA31" s="12" t="s">
        <v>105</v>
      </c>
      <c r="AB31" s="12" t="s">
        <v>105</v>
      </c>
      <c r="AC31" s="12" t="s">
        <v>105</v>
      </c>
      <c r="AD31" s="12"/>
      <c r="AE31" s="12"/>
      <c r="AF31" s="12" t="s">
        <v>424</v>
      </c>
      <c r="AG31" s="12"/>
      <c r="AH31" s="12">
        <v>0.32817693399999998</v>
      </c>
      <c r="AI31" s="12">
        <v>8.8469010000000001E-2</v>
      </c>
      <c r="AJ31" s="12">
        <v>0.14779281599999999</v>
      </c>
      <c r="AK31" s="12">
        <v>9.6617160999999993E-2</v>
      </c>
      <c r="AL31" s="12">
        <v>0.100930319</v>
      </c>
      <c r="AM31" s="12">
        <v>3.8485894E-2</v>
      </c>
      <c r="AN31" s="12" t="s">
        <v>222</v>
      </c>
      <c r="AO31" s="12"/>
    </row>
    <row r="32" spans="1:41" ht="15.75" customHeight="1">
      <c r="A32" s="12" t="s">
        <v>361</v>
      </c>
      <c r="B32" s="12" t="s">
        <v>105</v>
      </c>
      <c r="C32" s="12" t="s">
        <v>105</v>
      </c>
      <c r="D32" s="12" t="s">
        <v>105</v>
      </c>
      <c r="E32" s="12" t="s">
        <v>105</v>
      </c>
      <c r="F32" s="12"/>
      <c r="G32" s="12"/>
      <c r="H32" s="12"/>
      <c r="I32" s="12"/>
      <c r="J32" s="12">
        <v>1.83E-2</v>
      </c>
      <c r="K32" s="12" t="s">
        <v>297</v>
      </c>
      <c r="L32" s="12" t="s">
        <v>105</v>
      </c>
      <c r="M32" s="12" t="s">
        <v>105</v>
      </c>
      <c r="N32" s="12">
        <v>0.191</v>
      </c>
      <c r="O32" s="12" t="s">
        <v>37</v>
      </c>
      <c r="P32" s="12" t="s">
        <v>105</v>
      </c>
      <c r="Q32" s="12" t="s">
        <v>105</v>
      </c>
      <c r="R32" s="11">
        <v>13.2</v>
      </c>
      <c r="S32" s="11" t="s">
        <v>297</v>
      </c>
      <c r="T32" s="13">
        <v>9.6683000000000003</v>
      </c>
      <c r="U32" s="11" t="s">
        <v>297</v>
      </c>
      <c r="V32" s="12" t="s">
        <v>105</v>
      </c>
      <c r="W32" s="12" t="s">
        <v>105</v>
      </c>
      <c r="X32" s="12" t="s">
        <v>105</v>
      </c>
      <c r="Y32" s="12" t="s">
        <v>105</v>
      </c>
      <c r="Z32" s="12" t="s">
        <v>105</v>
      </c>
      <c r="AA32" s="12" t="s">
        <v>105</v>
      </c>
      <c r="AB32" s="12" t="s">
        <v>105</v>
      </c>
      <c r="AC32" s="12" t="s">
        <v>105</v>
      </c>
      <c r="AD32" s="12"/>
      <c r="AE32" s="12"/>
      <c r="AF32" s="12">
        <v>4</v>
      </c>
      <c r="AG32" s="12" t="s">
        <v>431</v>
      </c>
      <c r="AH32" s="12" t="s">
        <v>105</v>
      </c>
      <c r="AI32" s="12" t="s">
        <v>105</v>
      </c>
      <c r="AJ32" s="12">
        <v>-0.65855994100000004</v>
      </c>
      <c r="AK32" s="12">
        <v>3.7832883999999997E-2</v>
      </c>
      <c r="AL32" s="12" t="s">
        <v>105</v>
      </c>
      <c r="AM32" s="12" t="s">
        <v>105</v>
      </c>
      <c r="AN32" s="12" t="s">
        <v>445</v>
      </c>
      <c r="AO32" s="12"/>
    </row>
    <row r="33" spans="1:41" ht="15.75" customHeight="1">
      <c r="A33" s="12" t="s">
        <v>362</v>
      </c>
      <c r="B33" s="12">
        <v>4.99</v>
      </c>
      <c r="C33" s="12" t="s">
        <v>38</v>
      </c>
      <c r="D33" s="12">
        <v>99.8</v>
      </c>
      <c r="E33" s="12" t="s">
        <v>490</v>
      </c>
      <c r="F33" s="12">
        <v>3.6399999999999998E-11</v>
      </c>
      <c r="G33" s="12" t="s">
        <v>287</v>
      </c>
      <c r="H33" s="12">
        <v>28.2</v>
      </c>
      <c r="I33" s="12" t="s">
        <v>291</v>
      </c>
      <c r="J33" s="12">
        <v>40.5</v>
      </c>
      <c r="K33" s="12" t="s">
        <v>39</v>
      </c>
      <c r="L33" s="12" t="s">
        <v>105</v>
      </c>
      <c r="M33" s="12" t="s">
        <v>105</v>
      </c>
      <c r="N33" s="12">
        <v>3300</v>
      </c>
      <c r="O33" s="12" t="s">
        <v>40</v>
      </c>
      <c r="P33" s="12" t="s">
        <v>105</v>
      </c>
      <c r="Q33" s="12" t="s">
        <v>105</v>
      </c>
      <c r="R33" s="11">
        <v>1</v>
      </c>
      <c r="S33" s="11" t="s">
        <v>40</v>
      </c>
      <c r="T33" s="11">
        <v>62400</v>
      </c>
      <c r="U33" s="11" t="s">
        <v>403</v>
      </c>
      <c r="V33" s="12">
        <v>57300</v>
      </c>
      <c r="W33" s="12" t="s">
        <v>403</v>
      </c>
      <c r="X33" s="12" t="s">
        <v>105</v>
      </c>
      <c r="Y33" s="12" t="s">
        <v>105</v>
      </c>
      <c r="Z33" s="12" t="s">
        <v>105</v>
      </c>
      <c r="AA33" s="12" t="s">
        <v>105</v>
      </c>
      <c r="AB33" s="12" t="s">
        <v>105</v>
      </c>
      <c r="AC33" s="12" t="s">
        <v>105</v>
      </c>
      <c r="AD33" s="11">
        <f>LOG(T33, 10)-LOG(V33, 10)</f>
        <v>3.7029967715033862E-2</v>
      </c>
      <c r="AE33" s="12" t="s">
        <v>195</v>
      </c>
      <c r="AF33" s="12">
        <v>2</v>
      </c>
      <c r="AG33" s="12" t="s">
        <v>311</v>
      </c>
      <c r="AH33" s="12">
        <v>0.13997243500000001</v>
      </c>
      <c r="AI33" s="12">
        <v>5.48855E-4</v>
      </c>
      <c r="AJ33" s="12">
        <v>1.5368015E-2</v>
      </c>
      <c r="AK33" s="12">
        <v>4.5385899999999998E-4</v>
      </c>
      <c r="AL33" s="12">
        <v>0.15181787099999999</v>
      </c>
      <c r="AM33" s="12">
        <v>5.2103999999999996E-4</v>
      </c>
      <c r="AN33" s="12" t="s">
        <v>223</v>
      </c>
      <c r="AO33" s="12"/>
    </row>
    <row r="34" spans="1:41" ht="15.75" customHeight="1">
      <c r="A34" s="12" t="s">
        <v>362</v>
      </c>
      <c r="B34" s="12">
        <v>6.11</v>
      </c>
      <c r="C34" s="12" t="s">
        <v>421</v>
      </c>
      <c r="D34" s="12">
        <v>58.39</v>
      </c>
      <c r="E34" s="12" t="s">
        <v>421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>
        <v>2</v>
      </c>
      <c r="AG34" s="12" t="s">
        <v>311</v>
      </c>
      <c r="AH34" s="12">
        <v>0.107215798</v>
      </c>
      <c r="AI34" s="12">
        <v>1.872669E-3</v>
      </c>
      <c r="AJ34" s="12">
        <v>0.24261980999999999</v>
      </c>
      <c r="AK34" s="12">
        <v>1.0115479999999999E-3</v>
      </c>
      <c r="AL34" s="12">
        <v>0.106318069</v>
      </c>
      <c r="AM34" s="12">
        <v>1.2168470000000001E-3</v>
      </c>
      <c r="AN34" s="12" t="s">
        <v>224</v>
      </c>
      <c r="AO34" s="12"/>
    </row>
    <row r="35" spans="1:41" ht="15.75" customHeight="1">
      <c r="A35" s="12" t="s">
        <v>362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>
        <v>2</v>
      </c>
      <c r="AG35" s="12" t="s">
        <v>311</v>
      </c>
      <c r="AH35" s="12">
        <v>0.130872239</v>
      </c>
      <c r="AI35" s="12">
        <v>9.9870789999999994E-3</v>
      </c>
      <c r="AJ35" s="12">
        <v>-0.113175872</v>
      </c>
      <c r="AK35" s="12">
        <v>1.1218824000000001E-2</v>
      </c>
      <c r="AL35" s="12">
        <v>-0.22796140600000001</v>
      </c>
      <c r="AM35" s="12">
        <v>1.3757828999999999E-2</v>
      </c>
      <c r="AN35" s="12" t="s">
        <v>225</v>
      </c>
      <c r="AO35" s="12"/>
    </row>
    <row r="36" spans="1:41" ht="15.75" customHeight="1">
      <c r="A36" s="12" t="s">
        <v>362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>
        <v>2</v>
      </c>
      <c r="AG36" s="12" t="s">
        <v>311</v>
      </c>
      <c r="AH36" s="12">
        <v>8.9888245000000006E-2</v>
      </c>
      <c r="AI36" s="12">
        <v>1.0524E-4</v>
      </c>
      <c r="AJ36" s="12">
        <v>0.16711833500000001</v>
      </c>
      <c r="AK36" s="12">
        <v>7.5799999999999999E-5</v>
      </c>
      <c r="AL36" s="12">
        <v>2.3930633E-2</v>
      </c>
      <c r="AM36" s="12">
        <v>9.2200000000000005E-5</v>
      </c>
      <c r="AN36" s="12" t="s">
        <v>226</v>
      </c>
      <c r="AO36" s="12"/>
    </row>
    <row r="37" spans="1:41" ht="15.75" customHeight="1">
      <c r="A37" s="12" t="s">
        <v>362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>
        <v>2</v>
      </c>
      <c r="AG37" s="12" t="s">
        <v>311</v>
      </c>
      <c r="AH37" s="12">
        <v>0.40780069299999999</v>
      </c>
      <c r="AI37" s="12">
        <v>3.3683900000000002E-4</v>
      </c>
      <c r="AJ37" s="12">
        <v>0.55161828700000004</v>
      </c>
      <c r="AK37" s="12">
        <v>2.9248300000000001E-4</v>
      </c>
      <c r="AL37" s="12">
        <v>0.15095672399999999</v>
      </c>
      <c r="AM37" s="12">
        <v>2.7023299999999999E-4</v>
      </c>
      <c r="AN37" s="12" t="s">
        <v>226</v>
      </c>
      <c r="AO37" s="12"/>
    </row>
    <row r="38" spans="1:41" ht="15.75" customHeight="1">
      <c r="A38" s="12" t="s">
        <v>363</v>
      </c>
      <c r="B38" s="12" t="s">
        <v>105</v>
      </c>
      <c r="C38" s="12" t="s">
        <v>105</v>
      </c>
      <c r="D38" s="12" t="s">
        <v>105</v>
      </c>
      <c r="E38" s="12" t="s">
        <v>105</v>
      </c>
      <c r="F38" s="12"/>
      <c r="G38" s="12"/>
      <c r="H38" s="12"/>
      <c r="I38" s="12"/>
      <c r="J38" s="12" t="s">
        <v>105</v>
      </c>
      <c r="K38" s="12" t="s">
        <v>105</v>
      </c>
      <c r="L38" s="12" t="s">
        <v>105</v>
      </c>
      <c r="M38" s="12" t="s">
        <v>105</v>
      </c>
      <c r="N38" s="12" t="s">
        <v>105</v>
      </c>
      <c r="O38" s="12" t="s">
        <v>105</v>
      </c>
      <c r="P38" s="12" t="s">
        <v>105</v>
      </c>
      <c r="Q38" s="12" t="s">
        <v>105</v>
      </c>
      <c r="R38" s="12" t="s">
        <v>105</v>
      </c>
      <c r="S38" s="12" t="s">
        <v>105</v>
      </c>
      <c r="T38" s="11">
        <v>4.41</v>
      </c>
      <c r="U38" s="11" t="s">
        <v>42</v>
      </c>
      <c r="V38" s="12" t="s">
        <v>105</v>
      </c>
      <c r="W38" s="12" t="s">
        <v>105</v>
      </c>
      <c r="X38" s="12" t="s">
        <v>105</v>
      </c>
      <c r="Y38" s="12" t="s">
        <v>105</v>
      </c>
      <c r="Z38" s="12" t="s">
        <v>105</v>
      </c>
      <c r="AA38" s="12" t="s">
        <v>105</v>
      </c>
      <c r="AB38" s="12" t="s">
        <v>105</v>
      </c>
      <c r="AC38" s="12" t="s">
        <v>105</v>
      </c>
      <c r="AD38" s="12"/>
      <c r="AE38" s="12"/>
      <c r="AF38" s="12" t="s">
        <v>424</v>
      </c>
      <c r="AG38" s="12" t="s">
        <v>322</v>
      </c>
      <c r="AH38" s="12">
        <v>0.28096713499999998</v>
      </c>
      <c r="AI38" s="12">
        <v>0.196570314</v>
      </c>
      <c r="AJ38" s="12">
        <v>1.057717515</v>
      </c>
      <c r="AK38" s="12">
        <v>0.125996368</v>
      </c>
      <c r="AL38" s="12">
        <v>0.264295579</v>
      </c>
      <c r="AM38" s="12">
        <v>0.114755914</v>
      </c>
      <c r="AN38" s="12" t="s">
        <v>227</v>
      </c>
      <c r="AO38" s="12"/>
    </row>
    <row r="39" spans="1:41" ht="15.75" customHeight="1">
      <c r="A39" s="12" t="s">
        <v>364</v>
      </c>
      <c r="B39" s="12"/>
      <c r="C39" s="12"/>
      <c r="D39" s="12">
        <v>50</v>
      </c>
      <c r="E39" s="12" t="s">
        <v>419</v>
      </c>
      <c r="F39" s="12"/>
      <c r="G39" s="12"/>
      <c r="H39" s="12" t="s">
        <v>417</v>
      </c>
      <c r="I39" s="12" t="s">
        <v>418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 t="s">
        <v>424</v>
      </c>
      <c r="AG39" s="12"/>
      <c r="AH39" s="12" t="s">
        <v>105</v>
      </c>
      <c r="AI39" s="12" t="s">
        <v>105</v>
      </c>
      <c r="AJ39" s="12">
        <v>0.233584605</v>
      </c>
      <c r="AK39" s="12">
        <v>4.0171657E-2</v>
      </c>
      <c r="AL39" s="12" t="s">
        <v>105</v>
      </c>
      <c r="AM39" s="12" t="s">
        <v>105</v>
      </c>
      <c r="AN39" s="12" t="s">
        <v>228</v>
      </c>
      <c r="AO39" s="12"/>
    </row>
    <row r="40" spans="1:41" ht="15.75" customHeight="1">
      <c r="A40" s="12" t="s">
        <v>365</v>
      </c>
      <c r="B40" s="12" t="s">
        <v>105</v>
      </c>
      <c r="C40" s="12" t="s">
        <v>105</v>
      </c>
      <c r="D40" s="12">
        <v>91</v>
      </c>
      <c r="E40" s="12" t="s">
        <v>43</v>
      </c>
      <c r="F40" s="12"/>
      <c r="G40" s="12"/>
      <c r="H40" s="12"/>
      <c r="I40" s="12"/>
      <c r="J40" s="12" t="s">
        <v>105</v>
      </c>
      <c r="K40" s="12" t="s">
        <v>105</v>
      </c>
      <c r="L40" s="12" t="s">
        <v>44</v>
      </c>
      <c r="M40" s="12" t="s">
        <v>43</v>
      </c>
      <c r="N40" s="12">
        <v>9.6999999999999993</v>
      </c>
      <c r="O40" s="12" t="s">
        <v>494</v>
      </c>
      <c r="P40" s="12" t="s">
        <v>105</v>
      </c>
      <c r="Q40" s="12" t="s">
        <v>105</v>
      </c>
      <c r="R40" s="11">
        <v>3.5</v>
      </c>
      <c r="S40" s="11" t="s">
        <v>494</v>
      </c>
      <c r="T40" s="11">
        <v>108.3</v>
      </c>
      <c r="U40" s="12" t="s">
        <v>101</v>
      </c>
      <c r="V40" s="11">
        <v>142.80000000000001</v>
      </c>
      <c r="W40" s="11" t="s">
        <v>494</v>
      </c>
      <c r="X40" s="12" t="s">
        <v>105</v>
      </c>
      <c r="Y40" s="12" t="s">
        <v>105</v>
      </c>
      <c r="Z40" s="12" t="s">
        <v>105</v>
      </c>
      <c r="AA40" s="12" t="s">
        <v>105</v>
      </c>
      <c r="AB40" s="12" t="s">
        <v>105</v>
      </c>
      <c r="AC40" s="12" t="s">
        <v>105</v>
      </c>
      <c r="AD40" s="11">
        <f>LOG(T40, 10)-LOG(V40, 10)</f>
        <v>-0.12009975081483582</v>
      </c>
      <c r="AE40" s="12" t="s">
        <v>195</v>
      </c>
      <c r="AF40" s="12">
        <v>4</v>
      </c>
      <c r="AG40" s="12" t="s">
        <v>302</v>
      </c>
      <c r="AH40" s="12" t="s">
        <v>105</v>
      </c>
      <c r="AI40" s="12" t="s">
        <v>105</v>
      </c>
      <c r="AJ40" s="12">
        <v>-0.24142899200000001</v>
      </c>
      <c r="AK40" s="12">
        <v>7.1409020000000002E-3</v>
      </c>
      <c r="AL40" s="12" t="s">
        <v>105</v>
      </c>
      <c r="AM40" s="12" t="s">
        <v>105</v>
      </c>
      <c r="AN40" s="12" t="s">
        <v>229</v>
      </c>
      <c r="AO40" s="12"/>
    </row>
    <row r="41" spans="1:41">
      <c r="A41" s="12" t="s">
        <v>366</v>
      </c>
      <c r="B41" s="12"/>
      <c r="C41" s="12"/>
      <c r="D41" s="12"/>
      <c r="E41" s="12"/>
      <c r="F41" s="12"/>
      <c r="G41" s="12"/>
      <c r="H41" s="12"/>
      <c r="I41" s="12"/>
      <c r="J41" s="12">
        <v>0.309</v>
      </c>
      <c r="K41" s="12" t="s">
        <v>268</v>
      </c>
      <c r="L41" s="12"/>
      <c r="M41" s="12"/>
      <c r="N41" s="12">
        <v>2.5299999999999998</v>
      </c>
      <c r="O41" s="12" t="s">
        <v>267</v>
      </c>
      <c r="P41" s="12"/>
      <c r="Q41" s="12"/>
      <c r="R41" s="12">
        <v>4</v>
      </c>
      <c r="S41" s="12" t="s">
        <v>266</v>
      </c>
      <c r="T41" s="12">
        <v>18</v>
      </c>
      <c r="U41" s="12" t="s">
        <v>266</v>
      </c>
      <c r="V41" s="12">
        <v>17.8</v>
      </c>
      <c r="W41" s="12" t="s">
        <v>266</v>
      </c>
      <c r="X41" s="12" t="s">
        <v>105</v>
      </c>
      <c r="Y41" s="12" t="s">
        <v>105</v>
      </c>
      <c r="Z41" s="12" t="s">
        <v>105</v>
      </c>
      <c r="AA41" s="12" t="s">
        <v>105</v>
      </c>
      <c r="AB41" s="12" t="s">
        <v>105</v>
      </c>
      <c r="AC41" s="12" t="s">
        <v>105</v>
      </c>
      <c r="AD41" s="11">
        <f>LOG(T41, 10)-LOG(V41, 10)</f>
        <v>4.8525027944119614E-3</v>
      </c>
      <c r="AE41" s="12" t="s">
        <v>195</v>
      </c>
      <c r="AF41" s="12">
        <v>1</v>
      </c>
      <c r="AG41" s="12" t="s">
        <v>427</v>
      </c>
      <c r="AH41" s="12">
        <v>0.16792480100000001</v>
      </c>
      <c r="AI41" s="12">
        <v>4.7438679999999997E-2</v>
      </c>
      <c r="AJ41" s="12">
        <v>0.27379262999999998</v>
      </c>
      <c r="AK41" s="12">
        <v>4.2705244000000003E-2</v>
      </c>
      <c r="AL41" s="12">
        <v>-0.124086691</v>
      </c>
      <c r="AM41" s="12">
        <v>4.1623183000000001E-2</v>
      </c>
      <c r="AN41" s="12" t="s">
        <v>230</v>
      </c>
      <c r="AO41" s="12"/>
    </row>
    <row r="42" spans="1:41">
      <c r="A42" s="12" t="s">
        <v>366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>
        <v>1</v>
      </c>
      <c r="AG42" s="12" t="s">
        <v>427</v>
      </c>
      <c r="AH42" s="12">
        <v>0.193857685</v>
      </c>
      <c r="AI42" s="12">
        <v>5.960173E-3</v>
      </c>
      <c r="AJ42" s="12">
        <v>0.17450189699999999</v>
      </c>
      <c r="AK42" s="12">
        <v>3.2454300000000001E-3</v>
      </c>
      <c r="AL42" s="12">
        <v>0.74093844600000003</v>
      </c>
      <c r="AM42" s="12">
        <v>4.899652E-3</v>
      </c>
      <c r="AN42" s="12" t="s">
        <v>231</v>
      </c>
      <c r="AO42" s="12"/>
    </row>
    <row r="43" spans="1:41">
      <c r="A43" s="12" t="s">
        <v>367</v>
      </c>
      <c r="B43" s="12" t="s">
        <v>105</v>
      </c>
      <c r="C43" s="12" t="s">
        <v>105</v>
      </c>
      <c r="D43" s="12" t="s">
        <v>105</v>
      </c>
      <c r="E43" s="12" t="s">
        <v>105</v>
      </c>
      <c r="F43" s="12"/>
      <c r="G43" s="12"/>
      <c r="H43" s="12"/>
      <c r="I43" s="12"/>
      <c r="J43" s="12" t="s">
        <v>105</v>
      </c>
      <c r="K43" s="12" t="s">
        <v>105</v>
      </c>
      <c r="L43" s="12" t="s">
        <v>105</v>
      </c>
      <c r="M43" s="12" t="s">
        <v>105</v>
      </c>
      <c r="N43" s="12">
        <v>7.6999999999999996E-4</v>
      </c>
      <c r="O43" s="12" t="s">
        <v>269</v>
      </c>
      <c r="P43" s="12" t="s">
        <v>105</v>
      </c>
      <c r="Q43" s="12" t="s">
        <v>105</v>
      </c>
      <c r="R43" s="12">
        <v>13.63</v>
      </c>
      <c r="S43" s="12" t="s">
        <v>270</v>
      </c>
      <c r="T43" s="12" t="s">
        <v>105</v>
      </c>
      <c r="U43" s="12" t="s">
        <v>105</v>
      </c>
      <c r="V43" s="12" t="s">
        <v>105</v>
      </c>
      <c r="W43" s="12" t="s">
        <v>105</v>
      </c>
      <c r="X43" s="12" t="s">
        <v>105</v>
      </c>
      <c r="Y43" s="12" t="s">
        <v>105</v>
      </c>
      <c r="Z43" s="12" t="s">
        <v>105</v>
      </c>
      <c r="AA43" s="12" t="s">
        <v>105</v>
      </c>
      <c r="AB43" s="12" t="s">
        <v>105</v>
      </c>
      <c r="AC43" s="12" t="s">
        <v>105</v>
      </c>
      <c r="AD43" s="12"/>
      <c r="AE43" s="12"/>
      <c r="AF43" s="12" t="s">
        <v>424</v>
      </c>
      <c r="AG43" s="12" t="s">
        <v>332</v>
      </c>
      <c r="AH43" s="12" t="s">
        <v>105</v>
      </c>
      <c r="AI43" s="12" t="s">
        <v>105</v>
      </c>
      <c r="AJ43" s="12">
        <v>-0.36755765899999998</v>
      </c>
      <c r="AK43" s="12">
        <v>7.4949145999999994E-2</v>
      </c>
      <c r="AL43" s="12" t="s">
        <v>105</v>
      </c>
      <c r="AM43" s="12" t="s">
        <v>105</v>
      </c>
      <c r="AN43" s="13" t="s">
        <v>232</v>
      </c>
    </row>
    <row r="44" spans="1:41" ht="15.75" customHeight="1">
      <c r="A44" s="11" t="s">
        <v>368</v>
      </c>
      <c r="B44" s="12" t="s">
        <v>105</v>
      </c>
      <c r="C44" s="12" t="s">
        <v>105</v>
      </c>
      <c r="D44" s="12" t="s">
        <v>105</v>
      </c>
      <c r="E44" s="12" t="s">
        <v>105</v>
      </c>
      <c r="F44" s="12"/>
      <c r="G44" s="12"/>
      <c r="H44" s="12"/>
      <c r="I44" s="12"/>
      <c r="J44" s="12" t="s">
        <v>105</v>
      </c>
      <c r="K44" s="12" t="s">
        <v>105</v>
      </c>
      <c r="L44" s="12" t="s">
        <v>105</v>
      </c>
      <c r="M44" s="12" t="s">
        <v>105</v>
      </c>
      <c r="N44" s="12">
        <v>4.5</v>
      </c>
      <c r="O44" s="12" t="s">
        <v>494</v>
      </c>
      <c r="P44" s="12" t="s">
        <v>105</v>
      </c>
      <c r="Q44" s="12" t="s">
        <v>105</v>
      </c>
      <c r="R44" s="11">
        <v>3.5</v>
      </c>
      <c r="S44" s="11" t="s">
        <v>494</v>
      </c>
      <c r="T44" s="11">
        <v>70.400000000000006</v>
      </c>
      <c r="U44" s="19" t="s">
        <v>101</v>
      </c>
      <c r="V44" s="11">
        <v>60.6</v>
      </c>
      <c r="W44" s="19" t="s">
        <v>101</v>
      </c>
      <c r="X44" s="12" t="s">
        <v>105</v>
      </c>
      <c r="Y44" s="12" t="s">
        <v>105</v>
      </c>
      <c r="Z44" s="12" t="s">
        <v>105</v>
      </c>
      <c r="AA44" s="12" t="s">
        <v>105</v>
      </c>
      <c r="AB44" s="12" t="s">
        <v>105</v>
      </c>
      <c r="AC44" s="12" t="s">
        <v>105</v>
      </c>
      <c r="AD44" s="11">
        <f>LOG(T44, 10)-LOG(V44, 10)</f>
        <v>6.5100034975825949E-2</v>
      </c>
      <c r="AE44" s="12" t="s">
        <v>195</v>
      </c>
      <c r="AF44" s="12">
        <v>3</v>
      </c>
      <c r="AG44" s="12" t="s">
        <v>303</v>
      </c>
      <c r="AH44" s="11">
        <v>-0.10773249999999999</v>
      </c>
      <c r="AI44" s="12" t="s">
        <v>105</v>
      </c>
      <c r="AJ44" s="12" t="s">
        <v>105</v>
      </c>
      <c r="AK44" s="12" t="s">
        <v>105</v>
      </c>
      <c r="AL44" s="12" t="s">
        <v>105</v>
      </c>
      <c r="AM44" s="12" t="s">
        <v>105</v>
      </c>
      <c r="AN44" s="13" t="s">
        <v>233</v>
      </c>
    </row>
    <row r="45" spans="1:41" ht="15.75" customHeight="1">
      <c r="A45" s="12" t="s">
        <v>369</v>
      </c>
      <c r="B45" s="12" t="s">
        <v>105</v>
      </c>
      <c r="C45" s="12" t="s">
        <v>105</v>
      </c>
      <c r="D45" s="12" t="s">
        <v>105</v>
      </c>
      <c r="E45" s="12" t="s">
        <v>105</v>
      </c>
      <c r="F45" s="12"/>
      <c r="G45" s="12"/>
      <c r="H45" s="12"/>
      <c r="I45" s="12"/>
      <c r="J45" s="12" t="s">
        <v>105</v>
      </c>
      <c r="K45" s="12" t="s">
        <v>105</v>
      </c>
      <c r="L45" s="12" t="s">
        <v>105</v>
      </c>
      <c r="M45" s="12" t="s">
        <v>105</v>
      </c>
      <c r="N45" s="12" t="s">
        <v>105</v>
      </c>
      <c r="O45" s="12" t="s">
        <v>105</v>
      </c>
      <c r="P45" s="12" t="s">
        <v>105</v>
      </c>
      <c r="Q45" s="12" t="s">
        <v>105</v>
      </c>
      <c r="R45" s="12" t="s">
        <v>105</v>
      </c>
      <c r="S45" s="12" t="s">
        <v>105</v>
      </c>
      <c r="T45" s="11">
        <v>4.4000000000000003E-3</v>
      </c>
      <c r="U45" s="11" t="s">
        <v>46</v>
      </c>
      <c r="V45" s="11">
        <v>0.25600000000000001</v>
      </c>
      <c r="W45" s="11" t="s">
        <v>46</v>
      </c>
      <c r="X45" s="12" t="s">
        <v>105</v>
      </c>
      <c r="Y45" s="12" t="s">
        <v>105</v>
      </c>
      <c r="Z45" s="12" t="s">
        <v>105</v>
      </c>
      <c r="AA45" s="12" t="s">
        <v>105</v>
      </c>
      <c r="AB45" s="12" t="s">
        <v>105</v>
      </c>
      <c r="AC45" s="12" t="s">
        <v>105</v>
      </c>
      <c r="AD45" s="11">
        <f>LOG(T45, 10)-LOG(V45, 10)</f>
        <v>-1.7647872888256617</v>
      </c>
      <c r="AE45" s="12" t="s">
        <v>195</v>
      </c>
      <c r="AF45" s="11">
        <v>0</v>
      </c>
      <c r="AG45" s="20" t="s">
        <v>336</v>
      </c>
      <c r="AH45" s="12">
        <v>1.325890805</v>
      </c>
      <c r="AI45" s="12">
        <v>2.8161737999999999E-2</v>
      </c>
      <c r="AJ45" s="12"/>
      <c r="AK45" s="12"/>
      <c r="AL45" s="12">
        <v>0.32515901600000002</v>
      </c>
      <c r="AM45" s="12">
        <v>1.0589256E-2</v>
      </c>
      <c r="AN45" s="13" t="s">
        <v>234</v>
      </c>
    </row>
    <row r="46" spans="1:41" ht="15.75" customHeight="1">
      <c r="A46" s="12" t="s">
        <v>370</v>
      </c>
      <c r="B46" s="12" t="s">
        <v>105</v>
      </c>
      <c r="C46" s="12" t="s">
        <v>105</v>
      </c>
      <c r="D46" s="12" t="s">
        <v>105</v>
      </c>
      <c r="E46" s="12" t="s">
        <v>105</v>
      </c>
      <c r="F46" s="12"/>
      <c r="G46" s="12"/>
      <c r="H46" s="12"/>
      <c r="I46" s="12"/>
      <c r="J46" s="12">
        <v>0.36799999999999999</v>
      </c>
      <c r="K46" s="12" t="s">
        <v>47</v>
      </c>
      <c r="L46" s="12" t="s">
        <v>105</v>
      </c>
      <c r="M46" s="12" t="s">
        <v>105</v>
      </c>
      <c r="N46" s="12">
        <v>5.2359877559829892E-4</v>
      </c>
      <c r="O46" s="12" t="s">
        <v>288</v>
      </c>
      <c r="P46" s="12" t="s">
        <v>48</v>
      </c>
      <c r="Q46" s="11" t="s">
        <v>47</v>
      </c>
      <c r="R46" s="12" t="s">
        <v>105</v>
      </c>
      <c r="S46" s="12" t="s">
        <v>105</v>
      </c>
      <c r="T46" s="11">
        <v>45.3</v>
      </c>
      <c r="U46" s="11" t="s">
        <v>47</v>
      </c>
      <c r="V46" s="11">
        <v>40.659999999999997</v>
      </c>
      <c r="W46" s="11" t="s">
        <v>47</v>
      </c>
      <c r="X46" s="12" t="s">
        <v>105</v>
      </c>
      <c r="Y46" s="12" t="s">
        <v>105</v>
      </c>
      <c r="Z46" s="12" t="s">
        <v>105</v>
      </c>
      <c r="AA46" s="12" t="s">
        <v>105</v>
      </c>
      <c r="AB46" s="12" t="s">
        <v>105</v>
      </c>
      <c r="AC46" s="12" t="s">
        <v>105</v>
      </c>
      <c r="AD46" s="11">
        <f>LOG(T46, 10)-LOG(V46, 10)</f>
        <v>4.6930827710812029E-2</v>
      </c>
      <c r="AE46" s="12" t="s">
        <v>195</v>
      </c>
      <c r="AF46" s="12">
        <v>4</v>
      </c>
      <c r="AG46" s="12" t="s">
        <v>326</v>
      </c>
      <c r="AH46" s="12">
        <v>0.10208758599999999</v>
      </c>
      <c r="AI46" s="12">
        <v>4.5677041000000002E-2</v>
      </c>
      <c r="AJ46" s="12">
        <v>0.97085654300000002</v>
      </c>
      <c r="AK46" s="12">
        <v>2.6987174999999999E-2</v>
      </c>
      <c r="AL46" s="12">
        <v>3.6527206999999999E-2</v>
      </c>
      <c r="AM46" s="12">
        <v>2.7500034999999999E-2</v>
      </c>
      <c r="AN46" s="13" t="s">
        <v>235</v>
      </c>
    </row>
    <row r="47" spans="1:41" ht="15.75" customHeight="1">
      <c r="A47" s="12" t="s">
        <v>371</v>
      </c>
      <c r="B47" s="12"/>
      <c r="C47" s="12"/>
      <c r="D47" s="12" t="s">
        <v>105</v>
      </c>
      <c r="E47" s="12" t="s">
        <v>105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 t="s">
        <v>424</v>
      </c>
      <c r="AG47" s="12" t="s">
        <v>331</v>
      </c>
      <c r="AH47" s="12">
        <v>0.18123255099999999</v>
      </c>
      <c r="AI47" s="12">
        <v>4.4761347999999999E-2</v>
      </c>
      <c r="AJ47" s="12">
        <v>5.0001389999999998E-3</v>
      </c>
      <c r="AK47" s="12">
        <v>4.2790909000000002E-2</v>
      </c>
      <c r="AL47" s="12">
        <v>0.149952164</v>
      </c>
      <c r="AM47" s="12">
        <v>6.8619374999999996E-2</v>
      </c>
      <c r="AN47" s="13" t="s">
        <v>206</v>
      </c>
    </row>
    <row r="48" spans="1:41" ht="15.75" customHeight="1">
      <c r="A48" s="12" t="s">
        <v>372</v>
      </c>
      <c r="B48" s="12" t="s">
        <v>105</v>
      </c>
      <c r="C48" s="12" t="s">
        <v>105</v>
      </c>
      <c r="D48" s="12" t="s">
        <v>105</v>
      </c>
      <c r="E48" s="12" t="s">
        <v>105</v>
      </c>
      <c r="F48" s="12"/>
      <c r="G48" s="12"/>
      <c r="H48" s="12"/>
      <c r="I48" s="12"/>
      <c r="J48" s="12" t="s">
        <v>105</v>
      </c>
      <c r="K48" s="12" t="s">
        <v>105</v>
      </c>
      <c r="L48" s="12" t="s">
        <v>105</v>
      </c>
      <c r="M48" s="12" t="s">
        <v>105</v>
      </c>
      <c r="N48" s="12" t="s">
        <v>105</v>
      </c>
      <c r="O48" s="12" t="s">
        <v>105</v>
      </c>
      <c r="P48" s="12" t="s">
        <v>105</v>
      </c>
      <c r="Q48" s="12" t="s">
        <v>105</v>
      </c>
      <c r="R48" s="12" t="s">
        <v>105</v>
      </c>
      <c r="S48" s="12" t="s">
        <v>105</v>
      </c>
      <c r="T48" s="12">
        <v>2.1899999999999999E-2</v>
      </c>
      <c r="U48" s="12" t="s">
        <v>49</v>
      </c>
      <c r="V48" s="12">
        <v>1.7899999999999999E-2</v>
      </c>
      <c r="W48" s="12" t="s">
        <v>49</v>
      </c>
      <c r="X48" s="12" t="s">
        <v>105</v>
      </c>
      <c r="Y48" s="12" t="s">
        <v>105</v>
      </c>
      <c r="Z48" s="12" t="s">
        <v>105</v>
      </c>
      <c r="AA48" s="12" t="s">
        <v>105</v>
      </c>
      <c r="AB48" s="12" t="s">
        <v>105</v>
      </c>
      <c r="AC48" s="12" t="s">
        <v>105</v>
      </c>
      <c r="AD48" s="11">
        <f>LOG(T48, 10)-LOG(V48, 10)</f>
        <v>8.7591083860225183E-2</v>
      </c>
      <c r="AE48" s="12" t="s">
        <v>195</v>
      </c>
      <c r="AF48" s="12" t="s">
        <v>424</v>
      </c>
      <c r="AG48" s="12" t="s">
        <v>331</v>
      </c>
      <c r="AH48" s="12">
        <v>0.11753330400000001</v>
      </c>
      <c r="AI48" s="12">
        <v>7.0485800000000001E-2</v>
      </c>
      <c r="AJ48" s="12">
        <v>-0.125073985</v>
      </c>
      <c r="AK48" s="12">
        <v>5.4582654000000001E-2</v>
      </c>
      <c r="AL48" s="12">
        <v>0.40739414099999999</v>
      </c>
      <c r="AM48" s="12">
        <v>6.9644262999999998E-2</v>
      </c>
      <c r="AN48" s="13" t="s">
        <v>206</v>
      </c>
    </row>
    <row r="49" spans="1:40" ht="15.75" customHeight="1">
      <c r="A49" s="12" t="s">
        <v>373</v>
      </c>
      <c r="B49" s="12">
        <v>10.9</v>
      </c>
      <c r="C49" s="12" t="s">
        <v>50</v>
      </c>
      <c r="D49" s="12">
        <v>76.7</v>
      </c>
      <c r="E49" s="12" t="s">
        <v>50</v>
      </c>
      <c r="F49" s="12">
        <f>(POWER(10,(-0.067+1.05*LOG(B49,10))))/POWER(10, 12)</f>
        <v>1.0526835171598927E-11</v>
      </c>
      <c r="G49" s="12" t="s">
        <v>499</v>
      </c>
      <c r="H49" s="12"/>
      <c r="I49" s="12"/>
      <c r="J49" s="12">
        <v>53.88</v>
      </c>
      <c r="K49" s="12" t="s">
        <v>51</v>
      </c>
      <c r="L49" s="12" t="s">
        <v>105</v>
      </c>
      <c r="M49" s="12" t="s">
        <v>105</v>
      </c>
      <c r="N49" s="12">
        <v>78.8</v>
      </c>
      <c r="O49" s="12" t="s">
        <v>494</v>
      </c>
      <c r="P49" s="12" t="s">
        <v>105</v>
      </c>
      <c r="Q49" s="12" t="s">
        <v>105</v>
      </c>
      <c r="R49" s="11">
        <v>10.52</v>
      </c>
      <c r="S49" s="11" t="s">
        <v>494</v>
      </c>
      <c r="T49" s="11">
        <v>7400</v>
      </c>
      <c r="U49" s="12" t="s">
        <v>101</v>
      </c>
      <c r="V49" s="11">
        <v>4222</v>
      </c>
      <c r="W49" s="11" t="s">
        <v>494</v>
      </c>
      <c r="X49" s="12" t="s">
        <v>105</v>
      </c>
      <c r="Y49" s="12" t="s">
        <v>105</v>
      </c>
      <c r="Z49" s="12" t="s">
        <v>105</v>
      </c>
      <c r="AA49" s="12" t="s">
        <v>105</v>
      </c>
      <c r="AB49" s="12" t="s">
        <v>105</v>
      </c>
      <c r="AC49" s="12" t="s">
        <v>105</v>
      </c>
      <c r="AD49" s="11">
        <f>LOG(T49, 10)-LOG(V49, 10)</f>
        <v>0.24371349075933857</v>
      </c>
      <c r="AE49" s="12" t="s">
        <v>195</v>
      </c>
      <c r="AF49" s="11">
        <v>0</v>
      </c>
      <c r="AG49" s="23" t="s">
        <v>433</v>
      </c>
      <c r="AH49" s="12">
        <v>0.62704285999999998</v>
      </c>
      <c r="AI49" s="12">
        <v>6.8275135000000001E-2</v>
      </c>
      <c r="AJ49" s="12">
        <v>0.44486714500000002</v>
      </c>
      <c r="AK49" s="12">
        <v>5.1307209999999999E-2</v>
      </c>
      <c r="AL49" s="12">
        <v>0.64763812300000001</v>
      </c>
      <c r="AM49" s="12">
        <v>7.1966266000000001E-2</v>
      </c>
      <c r="AN49" s="13" t="s">
        <v>236</v>
      </c>
    </row>
    <row r="50" spans="1:40">
      <c r="A50" s="13" t="s">
        <v>399</v>
      </c>
      <c r="B50" s="12">
        <v>6</v>
      </c>
      <c r="C50" s="12" t="s">
        <v>68</v>
      </c>
      <c r="D50" s="12">
        <v>56</v>
      </c>
      <c r="E50" s="12" t="s">
        <v>416</v>
      </c>
      <c r="F50" s="12"/>
      <c r="G50" s="12"/>
      <c r="H50" s="12"/>
      <c r="I50" s="12"/>
      <c r="J50" s="12" t="s">
        <v>105</v>
      </c>
      <c r="K50" s="12" t="s">
        <v>105</v>
      </c>
      <c r="L50" s="12" t="s">
        <v>105</v>
      </c>
      <c r="M50" s="12" t="s">
        <v>105</v>
      </c>
      <c r="N50" s="12">
        <f>(PI()*(0.00675^3)*4)/3</f>
        <v>1.2882493375126645E-6</v>
      </c>
      <c r="O50" s="12" t="s">
        <v>293</v>
      </c>
      <c r="P50" s="12" t="s">
        <v>441</v>
      </c>
      <c r="Q50" s="12" t="s">
        <v>68</v>
      </c>
      <c r="R50" s="11" t="s">
        <v>105</v>
      </c>
      <c r="S50" s="11" t="s">
        <v>105</v>
      </c>
      <c r="T50" s="11" t="s">
        <v>105</v>
      </c>
      <c r="U50" s="11" t="s">
        <v>105</v>
      </c>
      <c r="V50" s="11" t="s">
        <v>105</v>
      </c>
      <c r="W50" s="11" t="s">
        <v>105</v>
      </c>
      <c r="X50" s="11" t="s">
        <v>105</v>
      </c>
      <c r="Y50" s="11" t="s">
        <v>105</v>
      </c>
      <c r="Z50" s="11" t="s">
        <v>105</v>
      </c>
      <c r="AA50" s="11" t="s">
        <v>105</v>
      </c>
      <c r="AB50" s="11" t="s">
        <v>105</v>
      </c>
      <c r="AC50" s="11" t="s">
        <v>105</v>
      </c>
      <c r="AD50" s="11"/>
      <c r="AE50" s="11"/>
      <c r="AF50" s="12" t="s">
        <v>424</v>
      </c>
      <c r="AG50" s="12" t="s">
        <v>330</v>
      </c>
      <c r="AH50" s="12">
        <v>0.49564515199999998</v>
      </c>
      <c r="AI50" s="12">
        <v>6.6877229999999996E-3</v>
      </c>
      <c r="AJ50" s="12" t="s">
        <v>105</v>
      </c>
      <c r="AK50" s="12" t="s">
        <v>105</v>
      </c>
      <c r="AL50" s="12">
        <v>0.57013160399999996</v>
      </c>
      <c r="AM50" s="12">
        <v>9.9638529999999999E-3</v>
      </c>
      <c r="AN50" s="13" t="s">
        <v>249</v>
      </c>
    </row>
    <row r="51" spans="1:40">
      <c r="A51" s="12" t="s">
        <v>374</v>
      </c>
      <c r="B51" s="12" t="s">
        <v>105</v>
      </c>
      <c r="C51" s="12" t="s">
        <v>105</v>
      </c>
      <c r="D51" s="12">
        <v>61.24</v>
      </c>
      <c r="E51" s="12" t="s">
        <v>414</v>
      </c>
      <c r="F51" s="12"/>
      <c r="G51" s="12"/>
      <c r="H51" s="12"/>
      <c r="I51" s="12"/>
      <c r="J51" s="12">
        <v>0.15240000000000001</v>
      </c>
      <c r="K51" s="12" t="s">
        <v>52</v>
      </c>
      <c r="L51" s="12" t="s">
        <v>105</v>
      </c>
      <c r="M51" s="12" t="s">
        <v>105</v>
      </c>
      <c r="N51" s="12">
        <v>3.04</v>
      </c>
      <c r="O51" s="12" t="s">
        <v>53</v>
      </c>
      <c r="P51" s="12" t="s">
        <v>105</v>
      </c>
      <c r="Q51" s="12" t="s">
        <v>105</v>
      </c>
      <c r="R51" s="12">
        <v>1</v>
      </c>
      <c r="S51" s="12" t="s">
        <v>54</v>
      </c>
      <c r="T51" s="12">
        <v>43.9</v>
      </c>
      <c r="U51" s="12" t="s">
        <v>55</v>
      </c>
      <c r="V51" s="11">
        <v>35.5</v>
      </c>
      <c r="W51" s="12" t="s">
        <v>55</v>
      </c>
      <c r="X51" s="12" t="s">
        <v>105</v>
      </c>
      <c r="Y51" s="12" t="s">
        <v>105</v>
      </c>
      <c r="Z51" s="12" t="s">
        <v>105</v>
      </c>
      <c r="AA51" s="12" t="s">
        <v>105</v>
      </c>
      <c r="AB51" s="12" t="s">
        <v>105</v>
      </c>
      <c r="AC51" s="12" t="s">
        <v>105</v>
      </c>
      <c r="AD51" s="11">
        <f>LOG(T51, 10)-LOG(V51, 10)</f>
        <v>9.2236167187027096E-2</v>
      </c>
      <c r="AE51" s="12" t="s">
        <v>195</v>
      </c>
      <c r="AF51" s="12" t="s">
        <v>424</v>
      </c>
      <c r="AG51" s="12" t="s">
        <v>313</v>
      </c>
      <c r="AH51" s="12">
        <v>0.23399736500000001</v>
      </c>
      <c r="AI51" s="12">
        <v>3.3344190000000003E-2</v>
      </c>
      <c r="AJ51" s="12">
        <v>0.29833309000000002</v>
      </c>
      <c r="AK51" s="12">
        <v>2.0040176999999999E-2</v>
      </c>
      <c r="AL51" s="12">
        <v>-1.9611927000000001E-2</v>
      </c>
      <c r="AM51" s="12">
        <v>1.2277631000000001E-2</v>
      </c>
      <c r="AN51" s="13" t="s">
        <v>237</v>
      </c>
    </row>
    <row r="52" spans="1:40" ht="15.75" customHeight="1">
      <c r="A52" s="12" t="s">
        <v>375</v>
      </c>
      <c r="B52" s="12" t="s">
        <v>105</v>
      </c>
      <c r="C52" s="12" t="s">
        <v>105</v>
      </c>
      <c r="D52" s="12">
        <v>83.91</v>
      </c>
      <c r="E52" s="12" t="s">
        <v>290</v>
      </c>
      <c r="F52" s="12"/>
      <c r="G52" s="12"/>
      <c r="H52" s="12"/>
      <c r="I52" s="12"/>
      <c r="J52" s="12">
        <v>0.40100000000000002</v>
      </c>
      <c r="K52" s="12" t="s">
        <v>57</v>
      </c>
      <c r="L52" s="12" t="s">
        <v>105</v>
      </c>
      <c r="M52" s="12" t="s">
        <v>105</v>
      </c>
      <c r="N52" s="12">
        <v>1.84</v>
      </c>
      <c r="O52" s="12" t="s">
        <v>58</v>
      </c>
      <c r="P52" s="12" t="s">
        <v>105</v>
      </c>
      <c r="Q52" s="12" t="s">
        <v>105</v>
      </c>
      <c r="R52" s="12" t="s">
        <v>105</v>
      </c>
      <c r="S52" s="12" t="s">
        <v>105</v>
      </c>
      <c r="T52" s="12">
        <v>25.65</v>
      </c>
      <c r="U52" s="12" t="s">
        <v>57</v>
      </c>
      <c r="V52" s="12" t="s">
        <v>105</v>
      </c>
      <c r="W52" s="12" t="s">
        <v>105</v>
      </c>
      <c r="X52" s="12" t="s">
        <v>105</v>
      </c>
      <c r="Y52" s="12" t="s">
        <v>105</v>
      </c>
      <c r="Z52" s="12" t="s">
        <v>105</v>
      </c>
      <c r="AA52" s="12" t="s">
        <v>105</v>
      </c>
      <c r="AB52" s="12" t="s">
        <v>105</v>
      </c>
      <c r="AC52" s="12" t="s">
        <v>105</v>
      </c>
      <c r="AD52" s="12"/>
      <c r="AE52" s="12"/>
      <c r="AF52" s="11">
        <v>0</v>
      </c>
      <c r="AG52" s="21" t="s">
        <v>310</v>
      </c>
      <c r="AH52" s="12">
        <v>2.4097248160000002</v>
      </c>
      <c r="AI52" s="12">
        <v>0.48768794199999999</v>
      </c>
      <c r="AJ52" s="12">
        <v>0.78976449199999998</v>
      </c>
      <c r="AK52" s="12">
        <v>0.40336989400000001</v>
      </c>
      <c r="AL52" s="12">
        <v>1.454064376</v>
      </c>
      <c r="AM52" s="12">
        <v>0.14887149499999999</v>
      </c>
      <c r="AN52" s="13" t="s">
        <v>238</v>
      </c>
    </row>
    <row r="53" spans="1:40" ht="15.75" customHeight="1">
      <c r="A53" s="12" t="s">
        <v>375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1">
        <v>0</v>
      </c>
      <c r="AH53" s="12">
        <v>2.1015516619999999</v>
      </c>
      <c r="AI53" s="12">
        <v>0.25145311799999998</v>
      </c>
      <c r="AJ53" s="12">
        <v>1.1638357319999999</v>
      </c>
      <c r="AK53" s="12">
        <v>0.230307128</v>
      </c>
      <c r="AL53" s="12">
        <v>1.168588078</v>
      </c>
      <c r="AM53" s="12">
        <v>0.22523960200000001</v>
      </c>
      <c r="AN53" s="13" t="s">
        <v>238</v>
      </c>
    </row>
    <row r="54" spans="1:40" ht="15.75" customHeight="1">
      <c r="A54" s="12" t="s">
        <v>375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1">
        <v>0</v>
      </c>
      <c r="AG54" s="12"/>
      <c r="AH54" s="12">
        <v>0.24749127100000001</v>
      </c>
      <c r="AI54" s="12">
        <v>9.9663434999999995E-2</v>
      </c>
      <c r="AJ54" s="12">
        <v>-5.5069760000000002E-2</v>
      </c>
      <c r="AK54" s="12">
        <v>7.6619075999999994E-2</v>
      </c>
      <c r="AL54" s="12">
        <v>0.96372060100000001</v>
      </c>
      <c r="AM54" s="12">
        <v>0.32272189299999998</v>
      </c>
      <c r="AN54" s="13" t="s">
        <v>238</v>
      </c>
    </row>
    <row r="55" spans="1:40" ht="15.75" customHeight="1">
      <c r="A55" s="12" t="s">
        <v>376</v>
      </c>
      <c r="B55" s="12" t="s">
        <v>105</v>
      </c>
      <c r="C55" s="12" t="s">
        <v>105</v>
      </c>
      <c r="D55" s="12">
        <v>112</v>
      </c>
      <c r="E55" s="12" t="s">
        <v>60</v>
      </c>
      <c r="F55" s="12"/>
      <c r="G55" s="12"/>
      <c r="H55" s="12"/>
      <c r="I55" s="12"/>
      <c r="J55" s="12" t="s">
        <v>105</v>
      </c>
      <c r="K55" s="12" t="s">
        <v>105</v>
      </c>
      <c r="L55" s="12" t="s">
        <v>105</v>
      </c>
      <c r="M55" s="12" t="s">
        <v>105</v>
      </c>
      <c r="N55" s="12">
        <v>4.8</v>
      </c>
      <c r="O55" s="12" t="s">
        <v>61</v>
      </c>
      <c r="P55" s="12" t="s">
        <v>105</v>
      </c>
      <c r="Q55" s="12" t="s">
        <v>105</v>
      </c>
      <c r="R55" s="11">
        <v>22.9</v>
      </c>
      <c r="S55" s="11" t="s">
        <v>61</v>
      </c>
      <c r="T55" s="11">
        <v>106</v>
      </c>
      <c r="U55" s="11" t="s">
        <v>60</v>
      </c>
      <c r="V55" s="11">
        <v>113.46040000000001</v>
      </c>
      <c r="W55" s="11" t="s">
        <v>502</v>
      </c>
      <c r="X55" s="11">
        <v>814</v>
      </c>
      <c r="Y55" s="11" t="s">
        <v>292</v>
      </c>
      <c r="Z55" s="11">
        <v>696</v>
      </c>
      <c r="AA55" s="12" t="s">
        <v>292</v>
      </c>
      <c r="AB55" s="12" t="s">
        <v>105</v>
      </c>
      <c r="AC55" s="12" t="s">
        <v>105</v>
      </c>
      <c r="AD55" s="12">
        <f>LOG(Z55, 10)-LOG(X55, 10)</f>
        <v>-6.8015165278638712E-2</v>
      </c>
      <c r="AE55" s="12" t="s">
        <v>196</v>
      </c>
      <c r="AF55" s="11">
        <v>0</v>
      </c>
      <c r="AG55" s="12" t="s">
        <v>437</v>
      </c>
      <c r="AH55" s="12">
        <v>2.1739989689999999</v>
      </c>
      <c r="AI55" s="12">
        <v>4.3188774999999999E-2</v>
      </c>
      <c r="AJ55" s="12">
        <v>1.3701283209999999</v>
      </c>
      <c r="AK55" s="12">
        <v>3.9435514999999997E-2</v>
      </c>
      <c r="AL55" s="12">
        <v>1.7425516000000001</v>
      </c>
      <c r="AM55" s="12">
        <v>3.2470620999999998E-2</v>
      </c>
      <c r="AN55" s="13" t="s">
        <v>239</v>
      </c>
    </row>
    <row r="56" spans="1:40" ht="15.75" customHeight="1">
      <c r="A56" s="12" t="s">
        <v>377</v>
      </c>
      <c r="B56" s="12">
        <v>12.44</v>
      </c>
      <c r="C56" s="12" t="s">
        <v>497</v>
      </c>
      <c r="D56" s="12">
        <v>89.73</v>
      </c>
      <c r="E56" s="12" t="s">
        <v>414</v>
      </c>
      <c r="F56" s="12">
        <f>(POWER(10,(-0.067+1.05*LOG(B56,10))))/POWER(10, 12)</f>
        <v>1.2093761491679349E-11</v>
      </c>
      <c r="G56" s="12" t="s">
        <v>499</v>
      </c>
      <c r="H56" s="12"/>
      <c r="I56" s="12"/>
      <c r="J56" s="12" t="s">
        <v>105</v>
      </c>
      <c r="K56" s="12" t="s">
        <v>105</v>
      </c>
      <c r="L56" s="12" t="s">
        <v>105</v>
      </c>
      <c r="M56" s="12" t="s">
        <v>105</v>
      </c>
      <c r="N56" s="12">
        <v>3.1</v>
      </c>
      <c r="O56" s="12" t="s">
        <v>494</v>
      </c>
      <c r="P56" s="12" t="s">
        <v>105</v>
      </c>
      <c r="Q56" s="12" t="s">
        <v>105</v>
      </c>
      <c r="R56" s="11">
        <v>4</v>
      </c>
      <c r="S56" s="11" t="s">
        <v>494</v>
      </c>
      <c r="T56" s="11">
        <v>40.200000000000003</v>
      </c>
      <c r="U56" s="12" t="s">
        <v>101</v>
      </c>
      <c r="V56" s="11">
        <v>30.3</v>
      </c>
      <c r="W56" s="11" t="s">
        <v>494</v>
      </c>
      <c r="X56" s="11" t="s">
        <v>105</v>
      </c>
      <c r="Y56" s="11" t="s">
        <v>105</v>
      </c>
      <c r="Z56" s="11" t="s">
        <v>105</v>
      </c>
      <c r="AA56" s="11" t="s">
        <v>105</v>
      </c>
      <c r="AB56" s="12" t="s">
        <v>105</v>
      </c>
      <c r="AC56" s="12" t="s">
        <v>105</v>
      </c>
      <c r="AD56" s="11">
        <f>LOG(T56, 10)-LOG(V56, 10)</f>
        <v>0.12278342458216529</v>
      </c>
      <c r="AE56" s="11" t="s">
        <v>195</v>
      </c>
      <c r="AF56" s="12">
        <v>1</v>
      </c>
      <c r="AG56" s="27" t="s">
        <v>428</v>
      </c>
      <c r="AH56" s="12">
        <v>0.408910565</v>
      </c>
      <c r="AI56" s="12">
        <v>2.8846218999999999E-2</v>
      </c>
      <c r="AJ56" s="12">
        <v>0.59671525299999995</v>
      </c>
      <c r="AK56" s="12">
        <v>2.3110802E-2</v>
      </c>
      <c r="AL56" s="12">
        <v>0.117929595</v>
      </c>
      <c r="AM56" s="12">
        <v>2.1833207E-2</v>
      </c>
      <c r="AN56" s="13" t="s">
        <v>240</v>
      </c>
    </row>
    <row r="57" spans="1:40" ht="15.75" customHeight="1">
      <c r="A57" s="12" t="s">
        <v>378</v>
      </c>
      <c r="B57" s="12">
        <v>5.3</v>
      </c>
      <c r="C57" s="12" t="s">
        <v>275</v>
      </c>
      <c r="D57" s="12">
        <v>72</v>
      </c>
      <c r="E57" s="12" t="s">
        <v>274</v>
      </c>
      <c r="F57" s="12"/>
      <c r="G57" s="12"/>
      <c r="H57" s="12"/>
      <c r="I57" s="12"/>
      <c r="J57" s="12">
        <v>0.371</v>
      </c>
      <c r="K57" s="12" t="s">
        <v>273</v>
      </c>
      <c r="L57" s="12" t="s">
        <v>105</v>
      </c>
      <c r="M57" s="12" t="s">
        <v>105</v>
      </c>
      <c r="N57" s="12">
        <v>4.3</v>
      </c>
      <c r="O57" s="12" t="s">
        <v>272</v>
      </c>
      <c r="P57" s="12" t="s">
        <v>105</v>
      </c>
      <c r="Q57" s="12" t="s">
        <v>105</v>
      </c>
      <c r="R57" s="12">
        <v>1.73</v>
      </c>
      <c r="S57" s="12" t="s">
        <v>271</v>
      </c>
      <c r="T57" s="12">
        <v>40.799999999999997</v>
      </c>
      <c r="U57" s="12" t="s">
        <v>271</v>
      </c>
      <c r="V57" s="12">
        <v>43.1</v>
      </c>
      <c r="W57" s="12" t="s">
        <v>271</v>
      </c>
      <c r="X57" s="12" t="s">
        <v>105</v>
      </c>
      <c r="Y57" s="12" t="s">
        <v>105</v>
      </c>
      <c r="Z57" s="12" t="s">
        <v>105</v>
      </c>
      <c r="AA57" s="12" t="s">
        <v>105</v>
      </c>
      <c r="AB57" s="12" t="s">
        <v>105</v>
      </c>
      <c r="AC57" s="12" t="s">
        <v>105</v>
      </c>
      <c r="AD57" s="11">
        <f>LOG(T57, 10)-LOG(V57, 10)</f>
        <v>-2.3817107070851495E-2</v>
      </c>
      <c r="AE57" s="12" t="s">
        <v>195</v>
      </c>
      <c r="AF57" s="12">
        <v>2</v>
      </c>
      <c r="AG57" s="12" t="s">
        <v>309</v>
      </c>
      <c r="AH57" s="12">
        <v>0.34401853900000001</v>
      </c>
      <c r="AI57" s="12">
        <v>0.11711640199999999</v>
      </c>
      <c r="AJ57" s="12">
        <v>-0.36739655199999999</v>
      </c>
      <c r="AK57" s="12">
        <v>5.4716175999999998E-2</v>
      </c>
      <c r="AL57" s="12" t="s">
        <v>105</v>
      </c>
      <c r="AM57" s="12" t="s">
        <v>105</v>
      </c>
      <c r="AN57" s="13" t="s">
        <v>241</v>
      </c>
    </row>
    <row r="58" spans="1:40" ht="15.75" customHeight="1">
      <c r="A58" s="12" t="s">
        <v>379</v>
      </c>
      <c r="B58" s="12" t="s">
        <v>105</v>
      </c>
      <c r="C58" s="12" t="s">
        <v>105</v>
      </c>
      <c r="D58" s="12" t="s">
        <v>105</v>
      </c>
      <c r="E58" s="12" t="s">
        <v>105</v>
      </c>
      <c r="F58" s="12"/>
      <c r="G58" s="12"/>
      <c r="H58" s="12"/>
      <c r="I58" s="12"/>
      <c r="J58" s="12" t="s">
        <v>105</v>
      </c>
      <c r="K58" s="12" t="s">
        <v>105</v>
      </c>
      <c r="L58" s="12" t="s">
        <v>105</v>
      </c>
      <c r="M58" s="12" t="s">
        <v>105</v>
      </c>
      <c r="N58" s="12">
        <v>0.39500000000000002</v>
      </c>
      <c r="O58" s="12" t="s">
        <v>62</v>
      </c>
      <c r="P58" s="12" t="s">
        <v>105</v>
      </c>
      <c r="Q58" s="12" t="s">
        <v>105</v>
      </c>
      <c r="R58" s="11" t="s">
        <v>105</v>
      </c>
      <c r="S58" s="11" t="s">
        <v>105</v>
      </c>
      <c r="T58" s="11">
        <v>6.8</v>
      </c>
      <c r="U58" s="11" t="s">
        <v>62</v>
      </c>
      <c r="V58" s="11">
        <v>4.9000000000000004</v>
      </c>
      <c r="W58" s="11" t="s">
        <v>62</v>
      </c>
      <c r="X58" s="11" t="s">
        <v>105</v>
      </c>
      <c r="Y58" s="11" t="s">
        <v>105</v>
      </c>
      <c r="Z58" s="11" t="s">
        <v>105</v>
      </c>
      <c r="AA58" s="11" t="s">
        <v>105</v>
      </c>
      <c r="AB58" s="12" t="s">
        <v>105</v>
      </c>
      <c r="AC58" s="12" t="s">
        <v>105</v>
      </c>
      <c r="AD58" s="11">
        <f>LOG(T58, 10)-LOG(V58, 10)</f>
        <v>0.14231283267772266</v>
      </c>
      <c r="AE58" s="11" t="s">
        <v>195</v>
      </c>
      <c r="AF58" s="12" t="s">
        <v>424</v>
      </c>
      <c r="AG58" s="12" t="s">
        <v>317</v>
      </c>
      <c r="AH58" s="12">
        <v>-1.3107126E-2</v>
      </c>
      <c r="AI58" s="12">
        <v>7.3377871999999997E-2</v>
      </c>
      <c r="AJ58" s="12">
        <v>-3.0551948999999998E-2</v>
      </c>
      <c r="AK58" s="12">
        <v>6.4729080999999994E-2</v>
      </c>
      <c r="AL58" s="12">
        <v>-2.1512612E-2</v>
      </c>
      <c r="AM58" s="12">
        <v>1.7141459000000001E-2</v>
      </c>
      <c r="AN58" s="13" t="s">
        <v>242</v>
      </c>
    </row>
    <row r="59" spans="1:40" ht="15.75" customHeight="1">
      <c r="A59" s="12" t="s">
        <v>380</v>
      </c>
      <c r="B59" s="12">
        <v>4.01</v>
      </c>
      <c r="C59" s="12" t="s">
        <v>88</v>
      </c>
      <c r="D59" s="12" t="s">
        <v>105</v>
      </c>
      <c r="E59" s="12" t="s">
        <v>105</v>
      </c>
      <c r="F59" s="12">
        <v>1.4133889531785966E-11</v>
      </c>
      <c r="G59" s="12" t="s">
        <v>289</v>
      </c>
      <c r="H59" s="12"/>
      <c r="I59" s="12"/>
      <c r="J59" s="12">
        <v>3.5100000000000001E-3</v>
      </c>
      <c r="K59" s="12" t="s">
        <v>88</v>
      </c>
      <c r="L59" s="12" t="s">
        <v>105</v>
      </c>
      <c r="M59" s="12" t="s">
        <v>105</v>
      </c>
      <c r="N59" s="12">
        <f>(PI()*(0.082^3)*4)/3</f>
        <v>2.3095648776326632E-3</v>
      </c>
      <c r="O59" s="12" t="s">
        <v>295</v>
      </c>
      <c r="P59" s="12" t="s">
        <v>439</v>
      </c>
      <c r="Q59" s="12" t="s">
        <v>89</v>
      </c>
      <c r="R59" s="12">
        <v>10.94</v>
      </c>
      <c r="S59" s="12" t="s">
        <v>90</v>
      </c>
      <c r="T59" s="11">
        <v>8.201E-2</v>
      </c>
      <c r="U59" s="12" t="s">
        <v>88</v>
      </c>
      <c r="V59" s="11">
        <v>0.997</v>
      </c>
      <c r="W59" s="11" t="s">
        <v>89</v>
      </c>
      <c r="X59" s="11" t="s">
        <v>105</v>
      </c>
      <c r="Y59" s="11" t="s">
        <v>105</v>
      </c>
      <c r="Z59" s="12">
        <v>18.399999999999999</v>
      </c>
      <c r="AA59" s="12" t="s">
        <v>90</v>
      </c>
      <c r="AB59" s="12" t="s">
        <v>105</v>
      </c>
      <c r="AC59" s="12" t="s">
        <v>105</v>
      </c>
      <c r="AD59" s="11">
        <f>LOG(T59, 10)-LOG(V59, 10)</f>
        <v>-1.0848283464154165</v>
      </c>
      <c r="AE59" s="12" t="s">
        <v>195</v>
      </c>
      <c r="AF59" s="12" t="s">
        <v>424</v>
      </c>
      <c r="AG59" s="12" t="s">
        <v>328</v>
      </c>
      <c r="AH59" s="12">
        <v>9.1021932E-2</v>
      </c>
      <c r="AI59" s="12">
        <v>2.0799646000000001E-2</v>
      </c>
      <c r="AJ59" s="12">
        <v>6.8746918000000004E-2</v>
      </c>
      <c r="AK59" s="12">
        <v>1.8045136999999999E-2</v>
      </c>
      <c r="AL59" s="12">
        <v>9.0653602E-2</v>
      </c>
      <c r="AM59" s="12">
        <v>1.9775431999999999E-2</v>
      </c>
      <c r="AN59" s="13" t="s">
        <v>243</v>
      </c>
    </row>
    <row r="60" spans="1:40" ht="15.75" customHeight="1">
      <c r="A60" s="12" t="s">
        <v>381</v>
      </c>
      <c r="B60" s="12" t="s">
        <v>105</v>
      </c>
      <c r="C60" s="12" t="s">
        <v>105</v>
      </c>
      <c r="D60" s="12" t="s">
        <v>105</v>
      </c>
      <c r="E60" s="12" t="s">
        <v>105</v>
      </c>
      <c r="F60" s="12"/>
      <c r="G60" s="12"/>
      <c r="H60" s="12"/>
      <c r="I60" s="12"/>
      <c r="J60" s="12" t="s">
        <v>105</v>
      </c>
      <c r="K60" s="12" t="s">
        <v>105</v>
      </c>
      <c r="L60" s="12" t="s">
        <v>105</v>
      </c>
      <c r="M60" s="12" t="s">
        <v>105</v>
      </c>
      <c r="N60" s="12" t="s">
        <v>105</v>
      </c>
      <c r="O60" s="12" t="s">
        <v>105</v>
      </c>
      <c r="P60" s="12" t="s">
        <v>105</v>
      </c>
      <c r="Q60" s="12" t="s">
        <v>105</v>
      </c>
      <c r="R60" s="11">
        <v>5846</v>
      </c>
      <c r="S60" s="11" t="s">
        <v>63</v>
      </c>
      <c r="T60" s="11" t="s">
        <v>105</v>
      </c>
      <c r="U60" s="11" t="s">
        <v>105</v>
      </c>
      <c r="V60" s="11" t="s">
        <v>105</v>
      </c>
      <c r="W60" s="11" t="s">
        <v>105</v>
      </c>
      <c r="X60" s="11">
        <v>3.48</v>
      </c>
      <c r="Y60" s="11" t="s">
        <v>63</v>
      </c>
      <c r="Z60" s="11">
        <v>2.69</v>
      </c>
      <c r="AA60" s="11" t="s">
        <v>63</v>
      </c>
      <c r="AB60" s="12" t="s">
        <v>105</v>
      </c>
      <c r="AC60" s="12" t="s">
        <v>105</v>
      </c>
      <c r="AD60" s="12">
        <f>LOG(Z60, 10)-LOG(X60, 10)</f>
        <v>-0.11182696394417291</v>
      </c>
      <c r="AE60" s="11" t="s">
        <v>196</v>
      </c>
      <c r="AF60" s="11">
        <v>4</v>
      </c>
      <c r="AG60" s="12" t="s">
        <v>335</v>
      </c>
      <c r="AH60" s="12">
        <v>-3.8642505000000001E-2</v>
      </c>
      <c r="AI60" s="12">
        <v>3.7500700999999997E-2</v>
      </c>
      <c r="AJ60" s="12">
        <v>9.6607099999999994E-3</v>
      </c>
      <c r="AK60" s="12">
        <v>3.3605888E-2</v>
      </c>
      <c r="AL60" s="12">
        <v>-0.16620157099999999</v>
      </c>
      <c r="AM60" s="12">
        <v>3.2232011999999997E-2</v>
      </c>
      <c r="AN60" s="13" t="s">
        <v>244</v>
      </c>
    </row>
    <row r="61" spans="1:40" ht="15.75" customHeight="1">
      <c r="A61" s="12" t="s">
        <v>382</v>
      </c>
      <c r="B61" s="12">
        <v>3.88</v>
      </c>
      <c r="C61" s="12" t="s">
        <v>276</v>
      </c>
      <c r="D61" s="12">
        <v>42</v>
      </c>
      <c r="E61" s="12" t="s">
        <v>279</v>
      </c>
      <c r="F61" s="12"/>
      <c r="G61" s="12"/>
      <c r="H61" s="12"/>
      <c r="I61" s="12"/>
      <c r="J61" s="12">
        <v>1.4</v>
      </c>
      <c r="K61" s="12" t="s">
        <v>280</v>
      </c>
      <c r="L61" s="12"/>
      <c r="M61" s="12"/>
      <c r="N61" s="12">
        <f>(PI()*(0.2865^3)*4)/3</f>
        <v>9.8505955551426105E-2</v>
      </c>
      <c r="O61" s="12" t="s">
        <v>293</v>
      </c>
      <c r="P61" s="12" t="s">
        <v>440</v>
      </c>
      <c r="Q61" s="12" t="s">
        <v>278</v>
      </c>
      <c r="R61" s="12">
        <v>6284</v>
      </c>
      <c r="S61" s="12" t="s">
        <v>278</v>
      </c>
      <c r="T61" s="12">
        <v>1920</v>
      </c>
      <c r="U61" s="12" t="s">
        <v>277</v>
      </c>
      <c r="V61" s="12">
        <v>2856</v>
      </c>
      <c r="W61" s="12" t="s">
        <v>277</v>
      </c>
      <c r="X61" s="12"/>
      <c r="Y61" s="12"/>
      <c r="Z61" s="12"/>
      <c r="AA61" s="12"/>
      <c r="AB61" s="12"/>
      <c r="AC61" s="12"/>
      <c r="AD61" s="11">
        <f>LOG(T61, 10)-LOG(V61, 10)</f>
        <v>-0.17245697440058727</v>
      </c>
      <c r="AE61" s="12" t="s">
        <v>195</v>
      </c>
      <c r="AF61" s="12" t="s">
        <v>424</v>
      </c>
      <c r="AG61" s="12"/>
      <c r="AH61" s="12">
        <v>5.56754E-2</v>
      </c>
      <c r="AI61" s="12">
        <v>5.6790232000000003E-2</v>
      </c>
      <c r="AJ61" s="12" t="s">
        <v>105</v>
      </c>
      <c r="AK61" s="12" t="s">
        <v>105</v>
      </c>
      <c r="AL61" s="12">
        <v>-0.15261096299999999</v>
      </c>
      <c r="AM61" s="12">
        <v>5.2043187999999997E-2</v>
      </c>
      <c r="AN61" s="13" t="s">
        <v>245</v>
      </c>
    </row>
    <row r="62" spans="1:40" ht="15.75" customHeight="1">
      <c r="A62" s="12" t="s">
        <v>383</v>
      </c>
      <c r="B62" s="12" t="s">
        <v>105</v>
      </c>
      <c r="C62" s="12" t="s">
        <v>105</v>
      </c>
      <c r="D62" s="12">
        <v>37.290999999999997</v>
      </c>
      <c r="E62" s="12" t="s">
        <v>491</v>
      </c>
      <c r="F62" s="12">
        <v>1.4133889531785966E-11</v>
      </c>
      <c r="G62" s="12" t="s">
        <v>499</v>
      </c>
      <c r="H62" s="12"/>
      <c r="I62" s="12"/>
      <c r="J62" s="12">
        <v>12.82</v>
      </c>
      <c r="K62" s="12" t="s">
        <v>64</v>
      </c>
      <c r="L62" s="12" t="s">
        <v>105</v>
      </c>
      <c r="M62" s="12" t="s">
        <v>105</v>
      </c>
      <c r="N62" s="12">
        <v>3.448</v>
      </c>
      <c r="O62" s="12" t="s">
        <v>65</v>
      </c>
      <c r="P62" s="12" t="s">
        <v>105</v>
      </c>
      <c r="Q62" s="12" t="s">
        <v>105</v>
      </c>
      <c r="R62" s="11" t="s">
        <v>105</v>
      </c>
      <c r="S62" s="11" t="s">
        <v>105</v>
      </c>
      <c r="T62" s="12">
        <v>270.8</v>
      </c>
      <c r="U62" s="12" t="s">
        <v>64</v>
      </c>
      <c r="V62" s="11">
        <v>43.69</v>
      </c>
      <c r="W62" s="11" t="s">
        <v>65</v>
      </c>
      <c r="X62" s="11" t="s">
        <v>105</v>
      </c>
      <c r="Y62" s="11" t="s">
        <v>105</v>
      </c>
      <c r="Z62" s="11" t="s">
        <v>105</v>
      </c>
      <c r="AA62" s="11" t="s">
        <v>105</v>
      </c>
      <c r="AB62" s="12" t="s">
        <v>105</v>
      </c>
      <c r="AC62" s="12" t="s">
        <v>105</v>
      </c>
      <c r="AD62" s="11">
        <f>LOG(T62, 10)-LOG(V62, 10)</f>
        <v>0.79226661530353804</v>
      </c>
      <c r="AE62" s="11" t="s">
        <v>195</v>
      </c>
      <c r="AF62" s="12">
        <v>2</v>
      </c>
      <c r="AG62" s="12" t="s">
        <v>329</v>
      </c>
      <c r="AH62" s="12">
        <v>0.25661793799999999</v>
      </c>
      <c r="AI62" s="12">
        <v>9.4693839000000002E-2</v>
      </c>
      <c r="AJ62" s="12">
        <v>0.120802123</v>
      </c>
      <c r="AK62" s="12">
        <v>7.5485452999999994E-2</v>
      </c>
      <c r="AL62" s="12">
        <v>0.512780491</v>
      </c>
      <c r="AM62" s="12">
        <v>1.9521607E-2</v>
      </c>
      <c r="AN62" s="13" t="s">
        <v>246</v>
      </c>
    </row>
    <row r="63" spans="1:40" ht="15.75" customHeight="1">
      <c r="A63" s="12" t="s">
        <v>383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>
        <v>2</v>
      </c>
      <c r="AG63" s="12" t="s">
        <v>329</v>
      </c>
      <c r="AH63" s="12">
        <v>0.32599935600000002</v>
      </c>
      <c r="AI63" s="12">
        <v>8.3666441999999994E-2</v>
      </c>
      <c r="AJ63" s="12">
        <v>0.58075318300000001</v>
      </c>
      <c r="AK63" s="12">
        <v>3.9845048000000001E-2</v>
      </c>
      <c r="AL63" s="12">
        <v>7.0232143999999996E-2</v>
      </c>
      <c r="AM63" s="12">
        <v>2.2162277000000001E-2</v>
      </c>
      <c r="AN63" s="13" t="s">
        <v>246</v>
      </c>
    </row>
    <row r="64" spans="1:40" ht="15.75" customHeight="1">
      <c r="A64" s="12" t="s">
        <v>383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>
        <v>2</v>
      </c>
      <c r="AG64" s="12" t="s">
        <v>329</v>
      </c>
      <c r="AH64" s="12">
        <v>0.25632558700000002</v>
      </c>
      <c r="AI64" s="12">
        <v>0.107868643</v>
      </c>
      <c r="AJ64" s="12">
        <v>0.30793138199999998</v>
      </c>
      <c r="AK64" s="12">
        <v>6.7393153999999997E-2</v>
      </c>
      <c r="AL64" s="12">
        <v>0.38472567699999999</v>
      </c>
      <c r="AM64" s="12">
        <v>1.8375032999999999E-2</v>
      </c>
      <c r="AN64" s="13" t="s">
        <v>246</v>
      </c>
    </row>
    <row r="65" spans="1:40">
      <c r="A65" s="13" t="s">
        <v>397</v>
      </c>
      <c r="B65" s="12">
        <v>15.01</v>
      </c>
      <c r="C65" s="12" t="s">
        <v>497</v>
      </c>
      <c r="D65" s="12">
        <v>241.78</v>
      </c>
      <c r="E65" s="12" t="s">
        <v>414</v>
      </c>
      <c r="F65" s="12">
        <f>(POWER(10,(-0.067+1.05*LOG(B65,10))))/POWER(10, 12)</f>
        <v>1.4729897571213545E-11</v>
      </c>
      <c r="G65" s="12" t="s">
        <v>499</v>
      </c>
      <c r="H65" s="12"/>
      <c r="I65" s="12"/>
      <c r="J65" s="12">
        <v>0.08</v>
      </c>
      <c r="K65" s="12" t="s">
        <v>495</v>
      </c>
      <c r="L65" s="12" t="s">
        <v>105</v>
      </c>
      <c r="M65" s="12" t="s">
        <v>105</v>
      </c>
      <c r="N65" s="12">
        <v>1.37</v>
      </c>
      <c r="O65" s="12" t="s">
        <v>494</v>
      </c>
      <c r="P65" s="12" t="s">
        <v>105</v>
      </c>
      <c r="Q65" s="12" t="s">
        <v>105</v>
      </c>
      <c r="R65" s="12">
        <v>3.92</v>
      </c>
      <c r="S65" s="11" t="s">
        <v>494</v>
      </c>
      <c r="T65" s="12">
        <v>12.8</v>
      </c>
      <c r="U65" s="11" t="s">
        <v>494</v>
      </c>
      <c r="V65" s="12">
        <v>12</v>
      </c>
      <c r="W65" s="11" t="s">
        <v>494</v>
      </c>
      <c r="X65" s="12" t="s">
        <v>105</v>
      </c>
      <c r="Y65" s="12" t="s">
        <v>105</v>
      </c>
      <c r="Z65" s="12" t="s">
        <v>105</v>
      </c>
      <c r="AA65" s="12" t="s">
        <v>105</v>
      </c>
      <c r="AB65" s="11" t="s">
        <v>105</v>
      </c>
      <c r="AC65" s="11" t="s">
        <v>105</v>
      </c>
      <c r="AD65" s="11">
        <f>LOG(T65, 10)-LOG(V65, 10)</f>
        <v>2.8028723600243666E-2</v>
      </c>
      <c r="AE65" s="12" t="s">
        <v>195</v>
      </c>
      <c r="AF65" s="12">
        <v>2</v>
      </c>
      <c r="AG65" s="27" t="s">
        <v>429</v>
      </c>
      <c r="AH65" s="12">
        <v>0.65988264200000002</v>
      </c>
      <c r="AI65" s="12">
        <v>5.2884715999999998E-2</v>
      </c>
      <c r="AJ65" s="12">
        <v>0.39109763800000003</v>
      </c>
      <c r="AK65" s="12">
        <v>5.7750204999999999E-2</v>
      </c>
      <c r="AL65" s="12">
        <v>0.94775221099999996</v>
      </c>
      <c r="AM65" s="12">
        <v>5.7511721000000002E-2</v>
      </c>
      <c r="AN65" s="13" t="s">
        <v>213</v>
      </c>
    </row>
    <row r="66" spans="1:40" ht="15.75" customHeight="1">
      <c r="A66" s="12" t="s">
        <v>384</v>
      </c>
      <c r="B66" s="12" t="s">
        <v>105</v>
      </c>
      <c r="C66" s="12" t="s">
        <v>105</v>
      </c>
      <c r="D66" s="12" t="s">
        <v>105</v>
      </c>
      <c r="E66" s="12" t="s">
        <v>105</v>
      </c>
      <c r="F66" s="12"/>
      <c r="G66" s="12"/>
      <c r="H66" s="12"/>
      <c r="I66" s="12"/>
      <c r="J66" s="12">
        <v>0.66</v>
      </c>
      <c r="K66" s="12" t="s">
        <v>495</v>
      </c>
      <c r="L66" s="12" t="s">
        <v>105</v>
      </c>
      <c r="M66" s="12" t="s">
        <v>105</v>
      </c>
      <c r="N66" s="12">
        <v>3.2</v>
      </c>
      <c r="O66" s="12" t="s">
        <v>494</v>
      </c>
      <c r="P66" s="12" t="s">
        <v>105</v>
      </c>
      <c r="Q66" s="12" t="s">
        <v>105</v>
      </c>
      <c r="R66" s="11">
        <v>5.52</v>
      </c>
      <c r="S66" s="11" t="s">
        <v>494</v>
      </c>
      <c r="T66" s="11">
        <v>30</v>
      </c>
      <c r="U66" s="11" t="s">
        <v>66</v>
      </c>
      <c r="V66" s="11" t="s">
        <v>105</v>
      </c>
      <c r="W66" s="11" t="s">
        <v>105</v>
      </c>
      <c r="X66" s="11" t="s">
        <v>105</v>
      </c>
      <c r="Y66" s="11" t="s">
        <v>105</v>
      </c>
      <c r="Z66" s="11" t="s">
        <v>105</v>
      </c>
      <c r="AA66" s="11" t="s">
        <v>105</v>
      </c>
      <c r="AB66" s="12" t="s">
        <v>105</v>
      </c>
      <c r="AC66" s="12" t="s">
        <v>105</v>
      </c>
      <c r="AD66" s="11"/>
      <c r="AE66" s="11"/>
      <c r="AF66" s="12">
        <v>1</v>
      </c>
      <c r="AG66" s="23" t="s">
        <v>304</v>
      </c>
      <c r="AH66" s="12">
        <v>1.0147457150000001</v>
      </c>
      <c r="AI66" s="12">
        <v>2.2670268E-2</v>
      </c>
      <c r="AJ66" s="12">
        <v>0.34835612300000002</v>
      </c>
      <c r="AK66" s="12">
        <v>2.4377071E-2</v>
      </c>
      <c r="AL66" s="12">
        <v>0.84125407100000005</v>
      </c>
      <c r="AM66" s="12">
        <v>3.6459206000000001E-2</v>
      </c>
      <c r="AN66" s="13" t="s">
        <v>247</v>
      </c>
    </row>
    <row r="67" spans="1:40" ht="15.75" customHeight="1">
      <c r="A67" s="12" t="s">
        <v>385</v>
      </c>
      <c r="B67" s="12">
        <v>5</v>
      </c>
      <c r="C67" s="12" t="s">
        <v>68</v>
      </c>
      <c r="D67" s="12">
        <v>55</v>
      </c>
      <c r="E67" s="12" t="s">
        <v>415</v>
      </c>
      <c r="F67" s="12"/>
      <c r="G67" s="12"/>
      <c r="H67" s="12"/>
      <c r="I67" s="12"/>
      <c r="J67" s="12" t="s">
        <v>105</v>
      </c>
      <c r="K67" s="12" t="s">
        <v>105</v>
      </c>
      <c r="L67" s="12" t="s">
        <v>105</v>
      </c>
      <c r="M67" s="12" t="s">
        <v>105</v>
      </c>
      <c r="N67" s="12">
        <f>(PI()*((0.0042)^3)*4)/3</f>
        <v>3.1033908869221405E-7</v>
      </c>
      <c r="O67" s="12" t="s">
        <v>293</v>
      </c>
      <c r="P67" s="12" t="s">
        <v>443</v>
      </c>
      <c r="Q67" s="12" t="s">
        <v>68</v>
      </c>
      <c r="R67" s="11" t="s">
        <v>105</v>
      </c>
      <c r="S67" s="11" t="s">
        <v>105</v>
      </c>
      <c r="T67" s="11" t="s">
        <v>105</v>
      </c>
      <c r="U67" s="11" t="s">
        <v>105</v>
      </c>
      <c r="V67" s="11" t="s">
        <v>105</v>
      </c>
      <c r="W67" s="11" t="s">
        <v>105</v>
      </c>
      <c r="X67" s="11" t="s">
        <v>105</v>
      </c>
      <c r="Y67" s="11" t="s">
        <v>105</v>
      </c>
      <c r="Z67" s="11" t="s">
        <v>105</v>
      </c>
      <c r="AA67" s="11" t="s">
        <v>105</v>
      </c>
      <c r="AB67" s="11" t="s">
        <v>105</v>
      </c>
      <c r="AC67" s="11" t="s">
        <v>105</v>
      </c>
      <c r="AD67" s="11"/>
      <c r="AE67" s="11"/>
      <c r="AF67" s="12" t="s">
        <v>424</v>
      </c>
      <c r="AG67" s="12" t="s">
        <v>330</v>
      </c>
      <c r="AH67" s="12">
        <v>0.32294214500000001</v>
      </c>
      <c r="AI67" s="12">
        <v>1.8681322E-2</v>
      </c>
      <c r="AJ67" s="12" t="s">
        <v>105</v>
      </c>
      <c r="AK67" s="12" t="s">
        <v>105</v>
      </c>
      <c r="AL67" s="12">
        <v>0.64307969700000001</v>
      </c>
      <c r="AM67" s="12">
        <v>3.1402644E-2</v>
      </c>
      <c r="AN67" s="13" t="s">
        <v>249</v>
      </c>
    </row>
    <row r="68" spans="1:40" ht="15.75" customHeight="1">
      <c r="A68" s="12" t="s">
        <v>386</v>
      </c>
      <c r="B68" s="12" t="s">
        <v>105</v>
      </c>
      <c r="C68" s="12" t="s">
        <v>105</v>
      </c>
      <c r="D68" s="12">
        <v>85.6</v>
      </c>
      <c r="E68" s="12" t="s">
        <v>486</v>
      </c>
      <c r="F68" s="12"/>
      <c r="G68" s="12"/>
      <c r="H68" s="12"/>
      <c r="I68" s="12"/>
      <c r="J68" s="12">
        <v>1.0200000000000001E-3</v>
      </c>
      <c r="K68" s="12" t="s">
        <v>298</v>
      </c>
      <c r="L68" s="12" t="s">
        <v>105</v>
      </c>
      <c r="M68" s="12" t="s">
        <v>105</v>
      </c>
      <c r="N68" s="12">
        <f>PI()*(0.112^3)</f>
        <v>4.413711483622601E-3</v>
      </c>
      <c r="O68" s="12" t="s">
        <v>408</v>
      </c>
      <c r="P68" s="12" t="s">
        <v>406</v>
      </c>
      <c r="Q68" s="11" t="s">
        <v>407</v>
      </c>
      <c r="R68" s="11">
        <v>259.7</v>
      </c>
      <c r="S68" s="11" t="s">
        <v>70</v>
      </c>
      <c r="T68" s="13">
        <v>0.71101999999999999</v>
      </c>
      <c r="U68" s="11" t="s">
        <v>298</v>
      </c>
      <c r="V68" s="13">
        <v>0.71101999999999999</v>
      </c>
      <c r="W68" s="11" t="s">
        <v>503</v>
      </c>
      <c r="X68" s="11">
        <v>132.69999999999999</v>
      </c>
      <c r="Y68" s="11" t="s">
        <v>70</v>
      </c>
      <c r="Z68" s="11">
        <v>132.69999999999999</v>
      </c>
      <c r="AA68" s="11" t="s">
        <v>70</v>
      </c>
      <c r="AB68" s="11" t="s">
        <v>105</v>
      </c>
      <c r="AC68" s="11" t="s">
        <v>105</v>
      </c>
      <c r="AD68" s="12">
        <f>LOG(Z68, 10)-LOG(X68, 10)</f>
        <v>0</v>
      </c>
      <c r="AE68" s="11" t="s">
        <v>196</v>
      </c>
      <c r="AF68" s="11">
        <v>4</v>
      </c>
      <c r="AG68" s="11" t="s">
        <v>325</v>
      </c>
      <c r="AH68" s="12">
        <v>-0.79222039399999999</v>
      </c>
      <c r="AI68" s="12">
        <v>6.1095328999999997E-2</v>
      </c>
      <c r="AJ68" s="12">
        <v>-0.86970625599999996</v>
      </c>
      <c r="AK68" s="12">
        <v>5.7509411000000003E-2</v>
      </c>
      <c r="AL68" s="12">
        <v>-4.7707237E-2</v>
      </c>
      <c r="AM68" s="12">
        <v>5.4631084000000003E-2</v>
      </c>
      <c r="AN68" s="13" t="s">
        <v>250</v>
      </c>
    </row>
    <row r="69" spans="1:40" ht="15.75" customHeight="1">
      <c r="A69" s="12" t="s">
        <v>387</v>
      </c>
      <c r="B69" s="12" t="s">
        <v>105</v>
      </c>
      <c r="C69" s="12" t="s">
        <v>105</v>
      </c>
      <c r="D69" s="12">
        <v>86.6</v>
      </c>
      <c r="E69" s="12" t="s">
        <v>486</v>
      </c>
      <c r="F69" s="12"/>
      <c r="G69" s="12"/>
      <c r="H69" s="12"/>
      <c r="I69" s="12"/>
      <c r="J69" s="12">
        <v>7.6000000000000004E-4</v>
      </c>
      <c r="K69" s="12" t="s">
        <v>298</v>
      </c>
      <c r="L69" s="12" t="s">
        <v>105</v>
      </c>
      <c r="M69" s="12" t="s">
        <v>105</v>
      </c>
      <c r="N69" s="12">
        <f>(PI()*(0.0665^3)*4)/3</f>
        <v>1.2318378526272554E-3</v>
      </c>
      <c r="O69" s="12" t="s">
        <v>293</v>
      </c>
      <c r="P69" s="12" t="s">
        <v>442</v>
      </c>
      <c r="Q69" s="12" t="s">
        <v>299</v>
      </c>
      <c r="R69" s="11" t="s">
        <v>105</v>
      </c>
      <c r="S69" s="11" t="s">
        <v>105</v>
      </c>
      <c r="T69" s="13">
        <v>0.61075999999999997</v>
      </c>
      <c r="U69" s="11" t="s">
        <v>298</v>
      </c>
      <c r="V69" s="11">
        <v>0.5953503</v>
      </c>
      <c r="W69" s="11" t="s">
        <v>503</v>
      </c>
      <c r="X69" s="12">
        <v>99</v>
      </c>
      <c r="Y69" s="12" t="s">
        <v>299</v>
      </c>
      <c r="Z69" s="12">
        <v>105</v>
      </c>
      <c r="AA69" s="12" t="s">
        <v>299</v>
      </c>
      <c r="AB69" s="11" t="s">
        <v>105</v>
      </c>
      <c r="AC69" s="11" t="s">
        <v>105</v>
      </c>
      <c r="AD69" s="12">
        <f>LOG(Z69, 10)-LOG(X69, 10)</f>
        <v>2.5554104472388151E-2</v>
      </c>
      <c r="AE69" s="12" t="s">
        <v>196</v>
      </c>
      <c r="AF69" s="11">
        <v>4</v>
      </c>
      <c r="AG69" s="11" t="s">
        <v>324</v>
      </c>
      <c r="AH69" s="12">
        <v>-0.77975833699999997</v>
      </c>
      <c r="AI69" s="12">
        <v>5.3646662999999997E-2</v>
      </c>
      <c r="AJ69" s="12">
        <v>-1.181249421</v>
      </c>
      <c r="AK69" s="12">
        <v>4.9093020000000001E-2</v>
      </c>
      <c r="AL69" s="12">
        <v>6.0488391000000002E-2</v>
      </c>
      <c r="AM69" s="12">
        <v>3.5887664999999999E-2</v>
      </c>
      <c r="AN69" s="13" t="s">
        <v>446</v>
      </c>
    </row>
    <row r="70" spans="1:40" ht="15.75" customHeight="1">
      <c r="A70" s="12" t="s">
        <v>387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1">
        <v>4</v>
      </c>
      <c r="AG70" s="11" t="s">
        <v>324</v>
      </c>
      <c r="AH70" s="12"/>
      <c r="AI70" s="12"/>
      <c r="AJ70" s="12">
        <v>-0.97496023899999995</v>
      </c>
      <c r="AK70" s="12">
        <v>0.111211663</v>
      </c>
      <c r="AL70" s="12"/>
      <c r="AM70" s="12"/>
      <c r="AN70" s="13" t="s">
        <v>251</v>
      </c>
    </row>
    <row r="71" spans="1:40" ht="15.75" customHeight="1">
      <c r="A71" s="12" t="s">
        <v>388</v>
      </c>
      <c r="B71" s="12" t="s">
        <v>105</v>
      </c>
      <c r="C71" s="12" t="s">
        <v>105</v>
      </c>
      <c r="D71" s="12">
        <v>86.6</v>
      </c>
      <c r="E71" s="12" t="s">
        <v>486</v>
      </c>
      <c r="F71" s="12"/>
      <c r="G71" s="12"/>
      <c r="H71" s="12"/>
      <c r="I71" s="12"/>
      <c r="J71" s="12">
        <v>3.3999999999999998E-3</v>
      </c>
      <c r="K71" s="12" t="s">
        <v>298</v>
      </c>
      <c r="L71" s="12" t="s">
        <v>105</v>
      </c>
      <c r="M71" s="12" t="s">
        <v>105</v>
      </c>
      <c r="N71" s="12">
        <f>0.001165*4</f>
        <v>4.6600000000000001E-3</v>
      </c>
      <c r="O71" s="12" t="s">
        <v>294</v>
      </c>
      <c r="P71" s="12" t="s">
        <v>444</v>
      </c>
      <c r="Q71" s="11" t="s">
        <v>73</v>
      </c>
      <c r="R71" s="11">
        <v>168</v>
      </c>
      <c r="S71" s="11" t="s">
        <v>74</v>
      </c>
      <c r="T71" s="11">
        <v>2.68</v>
      </c>
      <c r="U71" s="11" t="s">
        <v>298</v>
      </c>
      <c r="V71" s="11">
        <v>2.8344580000000001</v>
      </c>
      <c r="W71" s="11" t="s">
        <v>503</v>
      </c>
      <c r="X71" s="11">
        <v>195.38</v>
      </c>
      <c r="Y71" s="11" t="s">
        <v>75</v>
      </c>
      <c r="Z71" s="11">
        <v>171.73</v>
      </c>
      <c r="AA71" s="11" t="s">
        <v>75</v>
      </c>
      <c r="AB71" s="11" t="s">
        <v>105</v>
      </c>
      <c r="AC71" s="11" t="s">
        <v>105</v>
      </c>
      <c r="AD71" s="12">
        <f>LOG(Z71, 10)-LOG(X71, 10)</f>
        <v>-5.6033935345797481E-2</v>
      </c>
      <c r="AE71" s="11" t="s">
        <v>196</v>
      </c>
      <c r="AF71" s="11">
        <v>4</v>
      </c>
      <c r="AG71" s="11" t="s">
        <v>323</v>
      </c>
      <c r="AH71" s="12">
        <v>0.20767264899999999</v>
      </c>
      <c r="AI71" s="12">
        <v>2.9021578999999999E-2</v>
      </c>
      <c r="AJ71" s="12">
        <v>0.34051805499999999</v>
      </c>
      <c r="AK71" s="12">
        <v>2.4289403000000001E-2</v>
      </c>
      <c r="AL71" s="12">
        <v>-0.62837517399999998</v>
      </c>
      <c r="AM71" s="12">
        <v>0.346069511</v>
      </c>
      <c r="AN71" s="13" t="s">
        <v>252</v>
      </c>
    </row>
    <row r="72" spans="1:40" ht="15.75" customHeight="1">
      <c r="A72" s="12" t="s">
        <v>388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1">
        <v>4</v>
      </c>
      <c r="AG72" s="12"/>
      <c r="AH72" s="12">
        <v>-0.67382355199999999</v>
      </c>
      <c r="AI72" s="12">
        <v>2.7870631999999999E-2</v>
      </c>
      <c r="AJ72" s="12">
        <v>-0.75155103099999998</v>
      </c>
      <c r="AK72" s="12">
        <v>2.2827923999999999E-2</v>
      </c>
      <c r="AL72" s="12">
        <v>-0.65382569000000001</v>
      </c>
      <c r="AM72" s="12">
        <v>0.34770114499999999</v>
      </c>
      <c r="AN72" s="13" t="s">
        <v>252</v>
      </c>
    </row>
    <row r="73" spans="1:40" ht="15.75" customHeight="1">
      <c r="A73" s="12" t="s">
        <v>388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1">
        <v>4</v>
      </c>
      <c r="AG73" s="12"/>
      <c r="AH73" s="12">
        <v>0.45478057399999999</v>
      </c>
      <c r="AI73" s="12">
        <v>2.7500634999999999E-2</v>
      </c>
      <c r="AJ73" s="12">
        <v>0.40215871199999997</v>
      </c>
      <c r="AK73" s="12">
        <v>2.4530505000000001E-2</v>
      </c>
      <c r="AL73" s="12">
        <v>-5.7125016000000001E-2</v>
      </c>
      <c r="AM73" s="12">
        <v>0.326489906</v>
      </c>
      <c r="AN73" s="13" t="s">
        <v>252</v>
      </c>
    </row>
    <row r="74" spans="1:40" ht="15.75" customHeight="1">
      <c r="A74" s="12" t="s">
        <v>388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1">
        <v>4</v>
      </c>
      <c r="AG74" s="12"/>
      <c r="AH74" s="12">
        <v>-0.72799426</v>
      </c>
      <c r="AI74" s="12">
        <v>3.1376082999999999E-2</v>
      </c>
      <c r="AJ74" s="12">
        <v>-0.63365552400000003</v>
      </c>
      <c r="AK74" s="12">
        <v>2.8450721000000002E-2</v>
      </c>
      <c r="AL74" s="12">
        <v>-1.6187661179999999</v>
      </c>
      <c r="AM74" s="12">
        <v>0.45734692999999998</v>
      </c>
      <c r="AN74" s="13" t="s">
        <v>252</v>
      </c>
    </row>
    <row r="75" spans="1:40" ht="15.75" customHeight="1">
      <c r="A75" s="12" t="s">
        <v>388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1">
        <v>4</v>
      </c>
      <c r="AG75" s="12"/>
      <c r="AH75" s="12"/>
      <c r="AI75" s="12"/>
      <c r="AJ75" s="12"/>
      <c r="AK75" s="12"/>
      <c r="AL75" s="12">
        <v>0.28615620899999999</v>
      </c>
      <c r="AM75" s="12">
        <v>0.109056318</v>
      </c>
      <c r="AN75" s="13" t="s">
        <v>253</v>
      </c>
    </row>
    <row r="76" spans="1:40" ht="15.75" customHeight="1">
      <c r="A76" s="12" t="s">
        <v>388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1">
        <v>4</v>
      </c>
      <c r="AG76" s="12"/>
      <c r="AH76" s="12"/>
      <c r="AI76" s="12"/>
      <c r="AJ76" s="12"/>
      <c r="AK76" s="12"/>
      <c r="AL76" s="12">
        <v>-0.58520112400000002</v>
      </c>
      <c r="AM76" s="12">
        <v>4.0998395E-2</v>
      </c>
      <c r="AN76" s="13" t="s">
        <v>253</v>
      </c>
    </row>
    <row r="77" spans="1:40" ht="15.75" customHeight="1">
      <c r="A77" s="12" t="s">
        <v>388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1">
        <v>4</v>
      </c>
      <c r="AG77" s="12"/>
      <c r="AH77" s="12">
        <v>0.89085641100000001</v>
      </c>
      <c r="AI77" s="12">
        <v>0.101214572</v>
      </c>
      <c r="AJ77" s="12">
        <v>1.1522054479999999</v>
      </c>
      <c r="AK77" s="12">
        <v>8.1255132999999993E-2</v>
      </c>
      <c r="AL77" s="12"/>
      <c r="AM77" s="12"/>
      <c r="AN77" s="13" t="s">
        <v>254</v>
      </c>
    </row>
    <row r="78" spans="1:40" ht="15.75" customHeight="1">
      <c r="A78" s="12" t="s">
        <v>388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1">
        <v>4</v>
      </c>
      <c r="AG78" s="12"/>
      <c r="AH78" s="12">
        <v>6.3707384000000006E-2</v>
      </c>
      <c r="AI78" s="12">
        <v>0.10448176300000001</v>
      </c>
      <c r="AJ78" s="12">
        <v>0.108426415</v>
      </c>
      <c r="AK78" s="12">
        <v>9.4483327000000006E-2</v>
      </c>
      <c r="AL78" s="12"/>
      <c r="AM78" s="12"/>
      <c r="AN78" s="13" t="s">
        <v>254</v>
      </c>
    </row>
    <row r="79" spans="1:40" ht="15.75" customHeight="1">
      <c r="A79" s="12" t="s">
        <v>388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1">
        <v>4</v>
      </c>
      <c r="AG79" s="12"/>
      <c r="AH79" s="12">
        <v>-0.60213715899999998</v>
      </c>
      <c r="AI79" s="12">
        <v>0.155135632</v>
      </c>
      <c r="AJ79" s="12">
        <v>-0.64298210099999997</v>
      </c>
      <c r="AK79" s="12">
        <v>0.12661291899999999</v>
      </c>
      <c r="AL79" s="12"/>
      <c r="AM79" s="12"/>
      <c r="AN79" s="13" t="s">
        <v>254</v>
      </c>
    </row>
    <row r="80" spans="1:40" ht="15.75" customHeight="1">
      <c r="A80" s="12" t="s">
        <v>389</v>
      </c>
      <c r="B80" s="12" t="s">
        <v>77</v>
      </c>
      <c r="C80" s="12" t="s">
        <v>78</v>
      </c>
      <c r="D80" s="12">
        <v>85.3</v>
      </c>
      <c r="E80" s="12" t="s">
        <v>78</v>
      </c>
      <c r="F80" s="12"/>
      <c r="G80" s="12"/>
      <c r="H80" s="12"/>
      <c r="I80" s="12"/>
      <c r="J80" s="12">
        <v>0.61</v>
      </c>
      <c r="K80" s="12" t="s">
        <v>78</v>
      </c>
      <c r="L80" s="12" t="s">
        <v>105</v>
      </c>
      <c r="M80" s="12" t="s">
        <v>105</v>
      </c>
      <c r="N80" s="12" t="s">
        <v>105</v>
      </c>
      <c r="O80" s="12" t="s">
        <v>105</v>
      </c>
      <c r="P80" s="12" t="s">
        <v>105</v>
      </c>
      <c r="Q80" s="12" t="s">
        <v>105</v>
      </c>
      <c r="R80" s="11">
        <v>4.5999999999999996</v>
      </c>
      <c r="S80" s="11" t="s">
        <v>79</v>
      </c>
      <c r="T80" s="11">
        <v>51</v>
      </c>
      <c r="U80" s="11" t="s">
        <v>78</v>
      </c>
      <c r="V80" s="11">
        <v>51.878050000000002</v>
      </c>
      <c r="W80" s="11" t="s">
        <v>503</v>
      </c>
      <c r="X80" s="11">
        <v>127.39</v>
      </c>
      <c r="Y80" s="11" t="s">
        <v>80</v>
      </c>
      <c r="Z80" s="11">
        <v>122.48</v>
      </c>
      <c r="AA80" s="11" t="s">
        <v>80</v>
      </c>
      <c r="AB80" s="11" t="s">
        <v>105</v>
      </c>
      <c r="AC80" s="11" t="s">
        <v>105</v>
      </c>
      <c r="AD80" s="12">
        <f>LOG(Z80, 10)-LOG(X80, 10)</f>
        <v>-1.7070159922367267E-2</v>
      </c>
      <c r="AE80" s="11" t="s">
        <v>196</v>
      </c>
      <c r="AF80" s="11">
        <v>0</v>
      </c>
      <c r="AG80" s="15" t="s">
        <v>308</v>
      </c>
      <c r="AH80" s="12">
        <v>0.33368867400000002</v>
      </c>
      <c r="AI80" s="12">
        <v>4.7186286000000001E-2</v>
      </c>
      <c r="AJ80" s="12">
        <v>0.25583350599999999</v>
      </c>
      <c r="AK80" s="12">
        <v>4.1920133999999998E-2</v>
      </c>
      <c r="AL80" s="12">
        <v>0.51653394100000005</v>
      </c>
      <c r="AM80" s="12">
        <v>5.0984979E-2</v>
      </c>
      <c r="AN80" s="13" t="s">
        <v>255</v>
      </c>
    </row>
    <row r="81" spans="1:40" ht="15.75" customHeight="1">
      <c r="A81" s="12" t="s">
        <v>390</v>
      </c>
      <c r="B81" s="12" t="s">
        <v>105</v>
      </c>
      <c r="C81" s="12" t="s">
        <v>105</v>
      </c>
      <c r="D81" s="12">
        <v>85.3</v>
      </c>
      <c r="E81" s="12" t="s">
        <v>422</v>
      </c>
      <c r="F81" s="12"/>
      <c r="G81" s="12"/>
      <c r="H81" s="12"/>
      <c r="I81" s="12"/>
      <c r="J81" s="12" t="s">
        <v>105</v>
      </c>
      <c r="K81" s="12" t="s">
        <v>105</v>
      </c>
      <c r="L81" s="12" t="s">
        <v>105</v>
      </c>
      <c r="M81" s="12" t="s">
        <v>105</v>
      </c>
      <c r="N81" s="12">
        <v>2.5</v>
      </c>
      <c r="O81" s="12" t="s">
        <v>82</v>
      </c>
      <c r="P81" s="12" t="s">
        <v>105</v>
      </c>
      <c r="Q81" s="12" t="s">
        <v>105</v>
      </c>
      <c r="R81" s="11">
        <v>4.8</v>
      </c>
      <c r="S81" s="11" t="s">
        <v>83</v>
      </c>
      <c r="T81" s="11">
        <v>90.62</v>
      </c>
      <c r="U81" s="11" t="s">
        <v>84</v>
      </c>
      <c r="V81" s="11">
        <v>116</v>
      </c>
      <c r="W81" s="11" t="s">
        <v>83</v>
      </c>
      <c r="X81" s="11" t="s">
        <v>105</v>
      </c>
      <c r="Y81" s="11" t="s">
        <v>105</v>
      </c>
      <c r="Z81" s="11" t="s">
        <v>105</v>
      </c>
      <c r="AA81" s="11" t="s">
        <v>105</v>
      </c>
      <c r="AB81" s="11" t="s">
        <v>105</v>
      </c>
      <c r="AC81" s="11" t="s">
        <v>105</v>
      </c>
      <c r="AD81" s="11">
        <f>LOG(T81, 10)-LOG(V81, 10)</f>
        <v>-0.10723393138375159</v>
      </c>
      <c r="AE81" s="11" t="s">
        <v>195</v>
      </c>
      <c r="AF81" s="11">
        <v>0</v>
      </c>
      <c r="AG81" s="11" t="s">
        <v>307</v>
      </c>
      <c r="AH81" s="12">
        <v>0.13400525799999999</v>
      </c>
      <c r="AI81" s="12">
        <v>4.0434715000000003E-2</v>
      </c>
      <c r="AJ81" s="12">
        <v>0.127974121</v>
      </c>
      <c r="AK81" s="12">
        <v>3.6954279E-2</v>
      </c>
      <c r="AL81" s="12">
        <v>4.2133996E-2</v>
      </c>
      <c r="AM81" s="12">
        <v>1.2970549E-2</v>
      </c>
      <c r="AN81" s="13" t="s">
        <v>256</v>
      </c>
    </row>
    <row r="82" spans="1:40" ht="15.75" customHeight="1">
      <c r="A82" s="12" t="s">
        <v>391</v>
      </c>
      <c r="B82" s="12" t="s">
        <v>105</v>
      </c>
      <c r="C82" s="12" t="s">
        <v>105</v>
      </c>
      <c r="D82" s="12">
        <v>294</v>
      </c>
      <c r="E82" s="12" t="s">
        <v>405</v>
      </c>
      <c r="F82" s="12"/>
      <c r="G82" s="12"/>
      <c r="H82" s="12"/>
      <c r="I82" s="12"/>
      <c r="J82" s="12">
        <v>2.9000000000000001E-2</v>
      </c>
      <c r="K82" s="12" t="s">
        <v>85</v>
      </c>
      <c r="L82" s="12" t="s">
        <v>105</v>
      </c>
      <c r="M82" s="12" t="s">
        <v>105</v>
      </c>
      <c r="N82" s="12" t="s">
        <v>105</v>
      </c>
      <c r="O82" s="12" t="s">
        <v>105</v>
      </c>
      <c r="P82" s="12" t="s">
        <v>105</v>
      </c>
      <c r="Q82" s="12" t="s">
        <v>105</v>
      </c>
      <c r="R82" s="11" t="s">
        <v>105</v>
      </c>
      <c r="S82" s="11" t="s">
        <v>105</v>
      </c>
      <c r="T82" s="11">
        <v>18.498999999999999</v>
      </c>
      <c r="U82" s="11" t="s">
        <v>86</v>
      </c>
      <c r="V82" s="11">
        <v>11.21</v>
      </c>
      <c r="W82" s="11" t="s">
        <v>86</v>
      </c>
      <c r="X82" s="11" t="s">
        <v>105</v>
      </c>
      <c r="Y82" s="11" t="s">
        <v>105</v>
      </c>
      <c r="Z82" s="11" t="s">
        <v>105</v>
      </c>
      <c r="AA82" s="11" t="s">
        <v>105</v>
      </c>
      <c r="AB82" s="11" t="s">
        <v>105</v>
      </c>
      <c r="AC82" s="11" t="s">
        <v>105</v>
      </c>
      <c r="AD82" s="11">
        <f>LOG(T82, 10)-LOG(V82, 10)</f>
        <v>0.21754263979614796</v>
      </c>
      <c r="AE82" s="11" t="s">
        <v>195</v>
      </c>
      <c r="AF82" s="12" t="s">
        <v>424</v>
      </c>
      <c r="AG82" s="11" t="s">
        <v>320</v>
      </c>
      <c r="AH82" s="12">
        <v>1.2373793449999999</v>
      </c>
      <c r="AI82" s="12">
        <v>0.124431134</v>
      </c>
      <c r="AJ82" s="12">
        <v>0.99785261300000005</v>
      </c>
      <c r="AK82" s="12">
        <v>0.11734900199999999</v>
      </c>
      <c r="AL82" s="12">
        <v>1.7572100180000001</v>
      </c>
      <c r="AM82" s="12">
        <v>0.412681462</v>
      </c>
      <c r="AN82" s="13" t="s">
        <v>257</v>
      </c>
    </row>
    <row r="83" spans="1:40" ht="15.75" customHeight="1">
      <c r="A83" s="12" t="s">
        <v>391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 t="s">
        <v>424</v>
      </c>
      <c r="AG83" s="12"/>
      <c r="AH83" s="12">
        <v>0.61188771600000003</v>
      </c>
      <c r="AI83" s="12">
        <v>4.8777238000000001E-2</v>
      </c>
      <c r="AJ83" s="12">
        <v>0.401747619</v>
      </c>
      <c r="AK83" s="12">
        <v>4.1485400999999998E-2</v>
      </c>
      <c r="AL83" s="12">
        <v>1.754228364</v>
      </c>
      <c r="AM83" s="12">
        <v>0.412245217</v>
      </c>
      <c r="AN83" s="13" t="s">
        <v>257</v>
      </c>
    </row>
    <row r="84" spans="1:40" ht="15.75" customHeight="1">
      <c r="A84" s="12" t="s">
        <v>391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 t="s">
        <v>424</v>
      </c>
      <c r="AG84" s="12"/>
      <c r="AH84" s="12">
        <v>1.4726712870000001</v>
      </c>
      <c r="AI84" s="12">
        <v>7.6838657000000005E-2</v>
      </c>
      <c r="AJ84" s="12">
        <v>0.95771951300000002</v>
      </c>
      <c r="AK84" s="12">
        <v>6.9047476999999996E-2</v>
      </c>
      <c r="AL84" s="12">
        <v>0.67436356900000005</v>
      </c>
      <c r="AM84" s="12">
        <v>4.5025931999999998E-2</v>
      </c>
      <c r="AN84" s="13" t="s">
        <v>258</v>
      </c>
    </row>
    <row r="85" spans="1:40" ht="15.75" customHeight="1">
      <c r="A85" s="12" t="s">
        <v>392</v>
      </c>
      <c r="B85" s="12" t="s">
        <v>105</v>
      </c>
      <c r="C85" s="12" t="s">
        <v>105</v>
      </c>
      <c r="D85" s="12" t="s">
        <v>105</v>
      </c>
      <c r="E85" s="12" t="s">
        <v>105</v>
      </c>
      <c r="F85" s="12"/>
      <c r="G85" s="12"/>
      <c r="H85" s="12"/>
      <c r="I85" s="12"/>
      <c r="J85" s="12" t="s">
        <v>105</v>
      </c>
      <c r="K85" s="12" t="s">
        <v>105</v>
      </c>
      <c r="L85" s="12" t="s">
        <v>105</v>
      </c>
      <c r="M85" s="12" t="s">
        <v>105</v>
      </c>
      <c r="N85" s="12" t="s">
        <v>105</v>
      </c>
      <c r="O85" s="12" t="s">
        <v>105</v>
      </c>
      <c r="P85" s="12" t="s">
        <v>105</v>
      </c>
      <c r="Q85" s="12" t="s">
        <v>105</v>
      </c>
      <c r="R85" s="12" t="s">
        <v>105</v>
      </c>
      <c r="S85" s="12" t="s">
        <v>105</v>
      </c>
      <c r="T85" s="12" t="s">
        <v>105</v>
      </c>
      <c r="U85" s="12" t="s">
        <v>105</v>
      </c>
      <c r="V85" s="12" t="s">
        <v>105</v>
      </c>
      <c r="W85" s="12" t="s">
        <v>105</v>
      </c>
      <c r="X85" s="12" t="s">
        <v>105</v>
      </c>
      <c r="Y85" s="12" t="s">
        <v>105</v>
      </c>
      <c r="Z85" s="12" t="s">
        <v>105</v>
      </c>
      <c r="AA85" s="12" t="s">
        <v>105</v>
      </c>
      <c r="AB85" s="12" t="s">
        <v>105</v>
      </c>
      <c r="AC85" s="12" t="s">
        <v>105</v>
      </c>
      <c r="AD85" s="12"/>
      <c r="AE85" s="12"/>
      <c r="AF85" s="11">
        <v>0</v>
      </c>
      <c r="AG85" s="12" t="s">
        <v>333</v>
      </c>
      <c r="AH85" s="12" t="s">
        <v>105</v>
      </c>
      <c r="AI85" s="12" t="s">
        <v>105</v>
      </c>
      <c r="AJ85" s="12">
        <v>-1.6147108E-2</v>
      </c>
      <c r="AK85" s="12">
        <v>4.4083500999999997E-2</v>
      </c>
      <c r="AL85" s="12" t="s">
        <v>105</v>
      </c>
      <c r="AM85" s="12" t="s">
        <v>105</v>
      </c>
      <c r="AN85" s="13" t="s">
        <v>259</v>
      </c>
    </row>
    <row r="86" spans="1:40" ht="15.75" customHeight="1">
      <c r="A86" s="12" t="s">
        <v>392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1">
        <v>0</v>
      </c>
      <c r="AG86" s="12"/>
      <c r="AH86" s="12"/>
      <c r="AI86" s="12"/>
      <c r="AJ86" s="12">
        <v>-3.2297346999999997E-2</v>
      </c>
      <c r="AK86" s="12">
        <v>8.0961739999999994E-3</v>
      </c>
      <c r="AL86" s="12"/>
      <c r="AM86" s="12"/>
      <c r="AN86" s="13" t="s">
        <v>260</v>
      </c>
    </row>
    <row r="87" spans="1:40" ht="15.75" customHeight="1">
      <c r="A87" s="13" t="s">
        <v>398</v>
      </c>
      <c r="B87" s="12" t="s">
        <v>105</v>
      </c>
      <c r="C87" s="12" t="s">
        <v>105</v>
      </c>
      <c r="D87" s="12" t="s">
        <v>105</v>
      </c>
      <c r="E87" s="12" t="s">
        <v>105</v>
      </c>
      <c r="F87" s="12"/>
      <c r="G87" s="12"/>
      <c r="H87" s="12"/>
      <c r="I87" s="12"/>
      <c r="J87" s="12" t="s">
        <v>105</v>
      </c>
      <c r="K87" s="12" t="s">
        <v>105</v>
      </c>
      <c r="L87" s="12" t="s">
        <v>105</v>
      </c>
      <c r="M87" s="12" t="s">
        <v>105</v>
      </c>
      <c r="N87" s="12">
        <v>11.71</v>
      </c>
      <c r="O87" s="12" t="s">
        <v>92</v>
      </c>
      <c r="P87" s="12" t="s">
        <v>105</v>
      </c>
      <c r="Q87" s="12" t="s">
        <v>105</v>
      </c>
      <c r="R87" s="11">
        <v>2.8</v>
      </c>
      <c r="S87" s="11" t="s">
        <v>92</v>
      </c>
      <c r="T87" s="11">
        <v>468</v>
      </c>
      <c r="U87" s="11" t="s">
        <v>93</v>
      </c>
      <c r="V87" s="11">
        <v>412</v>
      </c>
      <c r="W87" s="11" t="s">
        <v>93</v>
      </c>
      <c r="X87" s="11" t="s">
        <v>105</v>
      </c>
      <c r="Y87" s="11" t="s">
        <v>105</v>
      </c>
      <c r="Z87" s="11" t="s">
        <v>105</v>
      </c>
      <c r="AA87" s="11" t="s">
        <v>105</v>
      </c>
      <c r="AB87" s="11" t="s">
        <v>105</v>
      </c>
      <c r="AC87" s="11" t="s">
        <v>105</v>
      </c>
      <c r="AD87" s="11">
        <f>LOG(T87, 10)-LOG(V87, 10)</f>
        <v>5.5348637040989246E-2</v>
      </c>
      <c r="AE87" s="11" t="s">
        <v>195</v>
      </c>
      <c r="AF87" s="11">
        <v>0</v>
      </c>
      <c r="AG87" s="11" t="s">
        <v>306</v>
      </c>
      <c r="AH87" s="12">
        <v>1.1101770529999999</v>
      </c>
      <c r="AI87" s="12">
        <v>3.6577945000000001E-2</v>
      </c>
      <c r="AJ87" s="12">
        <v>0.37836543</v>
      </c>
      <c r="AK87" s="12">
        <v>3.6105796000000002E-2</v>
      </c>
      <c r="AL87" s="12">
        <v>0.76540891499999997</v>
      </c>
      <c r="AM87" s="12">
        <v>4.2157423999999999E-2</v>
      </c>
      <c r="AN87" s="13" t="s">
        <v>248</v>
      </c>
    </row>
    <row r="88" spans="1:40" ht="15.75" customHeight="1">
      <c r="A88" s="12" t="s">
        <v>393</v>
      </c>
      <c r="B88" s="12" t="s">
        <v>105</v>
      </c>
      <c r="C88" s="12" t="s">
        <v>105</v>
      </c>
      <c r="D88" s="12" t="s">
        <v>105</v>
      </c>
      <c r="E88" s="12" t="s">
        <v>105</v>
      </c>
      <c r="F88" s="12"/>
      <c r="G88" s="12"/>
      <c r="H88" s="12"/>
      <c r="I88" s="12"/>
      <c r="J88" s="12" t="s">
        <v>105</v>
      </c>
      <c r="K88" s="12" t="s">
        <v>105</v>
      </c>
      <c r="L88" s="12" t="s">
        <v>95</v>
      </c>
      <c r="M88" s="12" t="s">
        <v>96</v>
      </c>
      <c r="N88" s="12">
        <v>3.7</v>
      </c>
      <c r="O88" s="12" t="s">
        <v>305</v>
      </c>
      <c r="P88" s="12" t="s">
        <v>105</v>
      </c>
      <c r="Q88" s="11" t="s">
        <v>105</v>
      </c>
      <c r="R88" s="11">
        <v>4.0999999999999996</v>
      </c>
      <c r="S88" s="11" t="s">
        <v>96</v>
      </c>
      <c r="T88" s="11">
        <v>161.69999999999999</v>
      </c>
      <c r="U88" s="11" t="s">
        <v>96</v>
      </c>
      <c r="V88" s="11">
        <v>158.19999999999999</v>
      </c>
      <c r="W88" s="11" t="s">
        <v>96</v>
      </c>
      <c r="X88" s="11" t="s">
        <v>105</v>
      </c>
      <c r="Y88" s="11" t="s">
        <v>105</v>
      </c>
      <c r="Z88" s="11" t="s">
        <v>105</v>
      </c>
      <c r="AA88" s="11" t="s">
        <v>105</v>
      </c>
      <c r="AB88" s="11" t="s">
        <v>105</v>
      </c>
      <c r="AC88" s="11" t="s">
        <v>105</v>
      </c>
      <c r="AD88" s="11">
        <f>LOG(T88, 10)-LOG(V88, 10)</f>
        <v>9.5035407447432441E-3</v>
      </c>
      <c r="AE88" s="11" t="s">
        <v>195</v>
      </c>
      <c r="AF88" s="11">
        <v>0</v>
      </c>
      <c r="AG88" s="11" t="s">
        <v>435</v>
      </c>
      <c r="AH88" s="12">
        <v>0.68557142299999996</v>
      </c>
      <c r="AI88" s="12">
        <v>6.7233606000000001E-2</v>
      </c>
      <c r="AJ88" s="12">
        <v>0.45056960800000001</v>
      </c>
      <c r="AK88" s="12">
        <v>7.6514176000000003E-2</v>
      </c>
      <c r="AL88" s="12">
        <v>0.50548471100000003</v>
      </c>
      <c r="AM88" s="12">
        <v>5.0700612999999999E-2</v>
      </c>
      <c r="AN88" s="13" t="s">
        <v>261</v>
      </c>
    </row>
    <row r="89" spans="1:40" ht="15.75" customHeight="1">
      <c r="A89" s="13" t="s">
        <v>400</v>
      </c>
      <c r="B89" s="12" t="s">
        <v>105</v>
      </c>
      <c r="C89" s="12" t="s">
        <v>105</v>
      </c>
      <c r="D89" s="12">
        <v>53.4</v>
      </c>
      <c r="E89" s="12" t="s">
        <v>411</v>
      </c>
      <c r="F89" s="12">
        <v>1.8396789999999999E-10</v>
      </c>
      <c r="G89" s="12" t="s">
        <v>410</v>
      </c>
      <c r="H89" s="12"/>
      <c r="I89" s="12"/>
      <c r="J89" s="12">
        <v>9.1800000000000007E-3</v>
      </c>
      <c r="K89" s="12" t="s">
        <v>409</v>
      </c>
      <c r="L89" s="12" t="s">
        <v>105</v>
      </c>
      <c r="M89" s="12" t="s">
        <v>105</v>
      </c>
      <c r="N89" s="12" t="s">
        <v>105</v>
      </c>
      <c r="O89" s="12" t="s">
        <v>105</v>
      </c>
      <c r="P89" s="12" t="s">
        <v>97</v>
      </c>
      <c r="Q89" s="11" t="s">
        <v>98</v>
      </c>
      <c r="R89" s="11">
        <v>60.15</v>
      </c>
      <c r="S89" s="11" t="s">
        <v>99</v>
      </c>
      <c r="T89" s="11">
        <v>0.45</v>
      </c>
      <c r="U89" s="11" t="s">
        <v>100</v>
      </c>
      <c r="V89" s="11">
        <v>0.57999999999999996</v>
      </c>
      <c r="W89" s="11" t="s">
        <v>100</v>
      </c>
      <c r="X89" s="11" t="s">
        <v>105</v>
      </c>
      <c r="Y89" s="11" t="s">
        <v>105</v>
      </c>
      <c r="Z89" s="11" t="s">
        <v>105</v>
      </c>
      <c r="AA89" s="11" t="s">
        <v>105</v>
      </c>
      <c r="AB89" s="11" t="s">
        <v>105</v>
      </c>
      <c r="AC89" s="11" t="s">
        <v>105</v>
      </c>
      <c r="AD89" s="11">
        <f>LOG(T89, 10)-LOG(V89, 10)</f>
        <v>-0.11021547978759352</v>
      </c>
      <c r="AE89" s="11" t="s">
        <v>195</v>
      </c>
      <c r="AF89" s="11">
        <v>0</v>
      </c>
      <c r="AG89" s="11" t="s">
        <v>327</v>
      </c>
      <c r="AH89" s="12">
        <v>1.0715322089999999</v>
      </c>
      <c r="AI89" s="12">
        <v>0.131652036</v>
      </c>
      <c r="AJ89" s="12">
        <v>1.1302712049999999</v>
      </c>
      <c r="AK89" s="12">
        <v>6.3843628999999999E-2</v>
      </c>
      <c r="AL89" s="12">
        <v>0.816272306</v>
      </c>
      <c r="AM89" s="12">
        <v>5.3327307999999997E-2</v>
      </c>
      <c r="AN89" s="13" t="s">
        <v>262</v>
      </c>
    </row>
    <row r="90" spans="1:40" ht="15.75" customHeight="1">
      <c r="A90" s="13" t="s">
        <v>400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1">
        <v>0</v>
      </c>
      <c r="AG90" s="12"/>
      <c r="AH90" s="12">
        <v>0.69905932100000001</v>
      </c>
      <c r="AI90" s="12">
        <v>0.117201071</v>
      </c>
      <c r="AJ90" s="12">
        <v>0.963118692</v>
      </c>
      <c r="AK90" s="12">
        <v>9.0450045000000007E-2</v>
      </c>
      <c r="AL90" s="12">
        <v>0.64961690999999999</v>
      </c>
      <c r="AM90" s="12">
        <v>7.5849984999999995E-2</v>
      </c>
      <c r="AN90" s="13" t="s">
        <v>262</v>
      </c>
    </row>
    <row r="91" spans="1:40">
      <c r="A91" s="12" t="s">
        <v>394</v>
      </c>
      <c r="B91" s="12">
        <v>17</v>
      </c>
      <c r="C91" s="12" t="s">
        <v>497</v>
      </c>
      <c r="D91" s="12">
        <v>215.39</v>
      </c>
      <c r="E91" s="12" t="s">
        <v>414</v>
      </c>
      <c r="F91" s="12">
        <f>(POWER(10,(-0.067+1.05*LOG(B91,10))))/POWER(10, 12)</f>
        <v>1.6786933400868066E-11</v>
      </c>
      <c r="G91" s="12" t="s">
        <v>499</v>
      </c>
      <c r="H91" s="12"/>
      <c r="I91" s="12"/>
      <c r="J91" s="12">
        <v>0.3</v>
      </c>
      <c r="K91" s="12" t="s">
        <v>495</v>
      </c>
      <c r="L91" s="12" t="s">
        <v>105</v>
      </c>
      <c r="M91" s="12" t="s">
        <v>105</v>
      </c>
      <c r="N91" s="12">
        <v>2.91</v>
      </c>
      <c r="O91" s="12" t="s">
        <v>494</v>
      </c>
      <c r="P91" s="12" t="s">
        <v>105</v>
      </c>
      <c r="Q91" s="11" t="s">
        <v>105</v>
      </c>
      <c r="R91" s="11">
        <v>4.5</v>
      </c>
      <c r="S91" s="11" t="s">
        <v>494</v>
      </c>
      <c r="T91" s="11">
        <v>30.7</v>
      </c>
      <c r="U91" s="19" t="s">
        <v>101</v>
      </c>
      <c r="V91" s="11">
        <v>27.1</v>
      </c>
      <c r="W91" s="19" t="s">
        <v>101</v>
      </c>
      <c r="X91" s="11" t="s">
        <v>105</v>
      </c>
      <c r="Y91" s="11" t="s">
        <v>105</v>
      </c>
      <c r="Z91" s="11" t="s">
        <v>105</v>
      </c>
      <c r="AA91" s="11" t="s">
        <v>105</v>
      </c>
      <c r="AB91" s="11" t="s">
        <v>105</v>
      </c>
      <c r="AC91" s="11" t="s">
        <v>105</v>
      </c>
      <c r="AD91" s="11">
        <f>LOG(T91, 10)-LOG(V91, 10)</f>
        <v>5.4169084602780693E-2</v>
      </c>
      <c r="AE91" s="11" t="s">
        <v>195</v>
      </c>
      <c r="AF91" s="11">
        <v>1</v>
      </c>
      <c r="AG91" s="23" t="s">
        <v>430</v>
      </c>
      <c r="AH91" s="12">
        <v>0.78254847199999999</v>
      </c>
      <c r="AI91" s="12">
        <v>3.2862390999999998E-2</v>
      </c>
      <c r="AJ91" s="12">
        <v>-0.27679516100000001</v>
      </c>
      <c r="AK91" s="12">
        <v>2.5675694999999998E-2</v>
      </c>
      <c r="AL91" s="12">
        <v>0.67622736299999997</v>
      </c>
      <c r="AM91" s="12">
        <v>4.0095105999999998E-2</v>
      </c>
      <c r="AN91" s="13" t="s">
        <v>263</v>
      </c>
    </row>
    <row r="92" spans="1:40" ht="15.75" customHeight="1">
      <c r="A92" s="12" t="s">
        <v>395</v>
      </c>
      <c r="B92" s="12" t="s">
        <v>105</v>
      </c>
      <c r="C92" s="12" t="s">
        <v>105</v>
      </c>
      <c r="D92" s="12" t="s">
        <v>105</v>
      </c>
      <c r="E92" s="12" t="s">
        <v>105</v>
      </c>
      <c r="F92" s="12"/>
      <c r="G92" s="12"/>
      <c r="H92" s="12"/>
      <c r="I92" s="12"/>
      <c r="J92" s="12" t="s">
        <v>105</v>
      </c>
      <c r="K92" s="12" t="s">
        <v>105</v>
      </c>
      <c r="L92" s="12" t="s">
        <v>105</v>
      </c>
      <c r="M92" s="12" t="s">
        <v>105</v>
      </c>
      <c r="N92" s="12" t="s">
        <v>105</v>
      </c>
      <c r="O92" s="12" t="s">
        <v>105</v>
      </c>
      <c r="P92" s="12" t="s">
        <v>105</v>
      </c>
      <c r="Q92" s="11" t="s">
        <v>105</v>
      </c>
      <c r="R92" s="11">
        <v>5.86</v>
      </c>
      <c r="S92" s="12" t="s">
        <v>103</v>
      </c>
      <c r="T92" s="11" t="s">
        <v>105</v>
      </c>
      <c r="U92" s="11" t="s">
        <v>105</v>
      </c>
      <c r="V92" s="11" t="s">
        <v>105</v>
      </c>
      <c r="W92" s="11" t="s">
        <v>105</v>
      </c>
      <c r="X92" s="12">
        <v>50.4</v>
      </c>
      <c r="Y92" s="12" t="s">
        <v>104</v>
      </c>
      <c r="Z92" s="12">
        <v>49.7</v>
      </c>
      <c r="AA92" s="12" t="s">
        <v>104</v>
      </c>
      <c r="AB92" s="11" t="s">
        <v>105</v>
      </c>
      <c r="AC92" s="11" t="s">
        <v>105</v>
      </c>
      <c r="AD92" s="12">
        <f>LOG(Z92, 10)-LOG(X92, 10)</f>
        <v>-6.0741477121930565E-3</v>
      </c>
      <c r="AE92" s="12" t="s">
        <v>196</v>
      </c>
      <c r="AF92" s="11">
        <v>0</v>
      </c>
      <c r="AG92" s="11" t="s">
        <v>316</v>
      </c>
      <c r="AH92" s="12">
        <v>0.76667502300000001</v>
      </c>
      <c r="AI92" s="12">
        <v>6.4596319999999999E-2</v>
      </c>
      <c r="AJ92" s="12">
        <v>0.70371410899999998</v>
      </c>
      <c r="AK92" s="12">
        <v>4.1981800999999999E-2</v>
      </c>
      <c r="AL92" s="12">
        <v>2.0869879880000002</v>
      </c>
      <c r="AM92" s="12">
        <v>0.46550362099999998</v>
      </c>
      <c r="AN92" s="13" t="s">
        <v>264</v>
      </c>
    </row>
    <row r="93" spans="1:40" ht="15.75" customHeight="1">
      <c r="A93" s="12" t="s">
        <v>395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1">
        <v>0</v>
      </c>
      <c r="AG93" s="12"/>
      <c r="AH93" s="12">
        <v>0.66414088999999998</v>
      </c>
      <c r="AI93" s="12">
        <v>0.11303200400000001</v>
      </c>
      <c r="AJ93" s="12">
        <v>0.75041394699999997</v>
      </c>
      <c r="AK93" s="12">
        <v>6.2421256000000001E-2</v>
      </c>
      <c r="AL93" s="12">
        <v>0.67459381900000004</v>
      </c>
      <c r="AM93" s="12">
        <v>0.30298520299999998</v>
      </c>
      <c r="AN93" s="13" t="s">
        <v>264</v>
      </c>
    </row>
    <row r="95" spans="1:40">
      <c r="F95" s="12"/>
    </row>
  </sheetData>
  <autoFilter ref="A1:AN93" xr:uid="{00000000-0009-0000-0000-000000000000}">
    <sortState xmlns:xlrd2="http://schemas.microsoft.com/office/spreadsheetml/2017/richdata2" ref="A2:AN93">
      <sortCondition ref="A1:A93"/>
    </sortState>
  </autoFilter>
  <sortState xmlns:xlrd2="http://schemas.microsoft.com/office/spreadsheetml/2017/richdata2" ref="A2:AN93">
    <sortCondition ref="A1"/>
  </sortState>
  <hyperlinks>
    <hyperlink ref="AG80" r:id="rId1" xr:uid="{00000000-0004-0000-0000-000003000000}"/>
    <hyperlink ref="AG45" r:id="rId2" xr:uid="{00000000-0004-0000-0000-000004000000}"/>
  </hyperlinks>
  <pageMargins left="0.75" right="0.75" top="1" bottom="1" header="0.5" footer="0.5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8"/>
  <sheetViews>
    <sheetView workbookViewId="0">
      <selection activeCell="B46" sqref="B46"/>
    </sheetView>
  </sheetViews>
  <sheetFormatPr baseColWidth="10" defaultColWidth="8.83203125" defaultRowHeight="16"/>
  <cols>
    <col min="1" max="2" width="20" customWidth="1"/>
  </cols>
  <sheetData>
    <row r="1" spans="1:2">
      <c r="A1" s="5" t="s">
        <v>265</v>
      </c>
      <c r="B1" s="1" t="s">
        <v>0</v>
      </c>
    </row>
    <row r="2" spans="1:2">
      <c r="A2" s="7" t="s">
        <v>115</v>
      </c>
      <c r="B2" s="6" t="s">
        <v>1</v>
      </c>
    </row>
    <row r="3" spans="1:2">
      <c r="A3" s="7" t="s">
        <v>116</v>
      </c>
      <c r="B3" s="6" t="s">
        <v>107</v>
      </c>
    </row>
    <row r="4" spans="1:2">
      <c r="A4" s="7" t="s">
        <v>117</v>
      </c>
      <c r="B4" s="6"/>
    </row>
    <row r="5" spans="1:2">
      <c r="A5" s="7" t="s">
        <v>117</v>
      </c>
      <c r="B5" s="6"/>
    </row>
    <row r="6" spans="1:2">
      <c r="A6" s="7" t="s">
        <v>118</v>
      </c>
      <c r="B6" s="6"/>
    </row>
    <row r="7" spans="1:2">
      <c r="A7" s="7" t="s">
        <v>119</v>
      </c>
      <c r="B7" s="2"/>
    </row>
    <row r="8" spans="1:2">
      <c r="A8" s="7" t="s">
        <v>119</v>
      </c>
      <c r="B8" s="6"/>
    </row>
    <row r="9" spans="1:2">
      <c r="A9" s="7" t="s">
        <v>120</v>
      </c>
      <c r="B9" s="6"/>
    </row>
    <row r="10" spans="1:2">
      <c r="A10" s="7" t="s">
        <v>121</v>
      </c>
      <c r="B10" s="2"/>
    </row>
    <row r="11" spans="1:2">
      <c r="A11" s="7" t="s">
        <v>122</v>
      </c>
      <c r="B11" s="2"/>
    </row>
    <row r="12" spans="1:2">
      <c r="A12" s="7" t="s">
        <v>123</v>
      </c>
      <c r="B12" s="2"/>
    </row>
    <row r="13" spans="1:2">
      <c r="A13" s="7" t="s">
        <v>124</v>
      </c>
      <c r="B13" s="6"/>
    </row>
    <row r="14" spans="1:2">
      <c r="A14" s="7" t="s">
        <v>125</v>
      </c>
      <c r="B14" s="8"/>
    </row>
    <row r="15" spans="1:2">
      <c r="A15" s="7" t="s">
        <v>126</v>
      </c>
      <c r="B15" s="2" t="s">
        <v>20</v>
      </c>
    </row>
    <row r="16" spans="1:2">
      <c r="A16" s="7" t="s">
        <v>127</v>
      </c>
      <c r="B16" s="2" t="s">
        <v>24</v>
      </c>
    </row>
    <row r="17" spans="1:2">
      <c r="A17" s="7" t="s">
        <v>127</v>
      </c>
      <c r="B17" s="6"/>
    </row>
    <row r="18" spans="1:2">
      <c r="A18" s="7" t="s">
        <v>128</v>
      </c>
      <c r="B18" s="6" t="s">
        <v>26</v>
      </c>
    </row>
    <row r="19" spans="1:2">
      <c r="A19" s="7" t="s">
        <v>128</v>
      </c>
      <c r="B19" s="6"/>
    </row>
    <row r="20" spans="1:2">
      <c r="A20" s="7" t="s">
        <v>129</v>
      </c>
      <c r="B20" s="6" t="s">
        <v>27</v>
      </c>
    </row>
    <row r="21" spans="1:2">
      <c r="A21" s="7" t="s">
        <v>130</v>
      </c>
      <c r="B21" s="6"/>
    </row>
    <row r="22" spans="1:2">
      <c r="A22" s="7" t="s">
        <v>131</v>
      </c>
      <c r="B22" s="6"/>
    </row>
    <row r="23" spans="1:2">
      <c r="A23" s="7" t="s">
        <v>132</v>
      </c>
      <c r="B23" s="6"/>
    </row>
    <row r="24" spans="1:2">
      <c r="A24" s="9" t="s">
        <v>133</v>
      </c>
      <c r="B24" s="6"/>
    </row>
    <row r="25" spans="1:2">
      <c r="A25" s="7" t="s">
        <v>134</v>
      </c>
      <c r="B25" s="6"/>
    </row>
    <row r="26" spans="1:2">
      <c r="A26" s="7" t="s">
        <v>135</v>
      </c>
      <c r="B26" s="6"/>
    </row>
    <row r="27" spans="1:2">
      <c r="A27" s="7" t="s">
        <v>136</v>
      </c>
      <c r="B27" s="6"/>
    </row>
    <row r="28" spans="1:2">
      <c r="A28" s="7" t="s">
        <v>137</v>
      </c>
      <c r="B28" s="6"/>
    </row>
    <row r="29" spans="1:2">
      <c r="A29" s="7" t="s">
        <v>138</v>
      </c>
      <c r="B29" s="2"/>
    </row>
    <row r="30" spans="1:2">
      <c r="A30" s="9" t="s">
        <v>139</v>
      </c>
      <c r="B30" s="6"/>
    </row>
    <row r="31" spans="1:2">
      <c r="A31" s="7" t="s">
        <v>140</v>
      </c>
      <c r="B31" s="6"/>
    </row>
    <row r="32" spans="1:2">
      <c r="A32" s="7" t="s">
        <v>141</v>
      </c>
      <c r="B32" s="2" t="s">
        <v>36</v>
      </c>
    </row>
    <row r="33" spans="1:2">
      <c r="A33" s="7" t="s">
        <v>142</v>
      </c>
      <c r="B33" s="6"/>
    </row>
    <row r="34" spans="1:2">
      <c r="A34" s="7" t="s">
        <v>142</v>
      </c>
      <c r="B34" s="6"/>
    </row>
    <row r="35" spans="1:2">
      <c r="A35" s="7" t="s">
        <v>143</v>
      </c>
      <c r="B35" s="2" t="s">
        <v>41</v>
      </c>
    </row>
    <row r="36" spans="1:2">
      <c r="A36" s="9" t="s">
        <v>144</v>
      </c>
      <c r="B36" s="6"/>
    </row>
    <row r="37" spans="1:2">
      <c r="A37" s="7" t="s">
        <v>145</v>
      </c>
      <c r="B37" s="2"/>
    </row>
    <row r="38" spans="1:2">
      <c r="A38" s="7" t="s">
        <v>146</v>
      </c>
      <c r="B38" s="6"/>
    </row>
    <row r="39" spans="1:2">
      <c r="A39" s="7" t="s">
        <v>147</v>
      </c>
      <c r="B39" s="6"/>
    </row>
    <row r="40" spans="1:2">
      <c r="A40" s="3" t="s">
        <v>106</v>
      </c>
      <c r="B40" s="6"/>
    </row>
    <row r="41" spans="1:2">
      <c r="A41" s="7" t="s">
        <v>148</v>
      </c>
      <c r="B41" s="2" t="s">
        <v>45</v>
      </c>
    </row>
    <row r="42" spans="1:2">
      <c r="A42" s="7" t="s">
        <v>149</v>
      </c>
      <c r="B42" s="6"/>
    </row>
    <row r="43" spans="1:2">
      <c r="A43" s="9" t="s">
        <v>150</v>
      </c>
      <c r="B43" s="6"/>
    </row>
    <row r="44" spans="1:2">
      <c r="A44" s="7" t="s">
        <v>151</v>
      </c>
      <c r="B44" s="6"/>
    </row>
    <row r="45" spans="1:2">
      <c r="A45" s="7" t="s">
        <v>152</v>
      </c>
      <c r="B45" s="2"/>
    </row>
    <row r="46" spans="1:2">
      <c r="A46" s="7" t="s">
        <v>153</v>
      </c>
      <c r="B46" s="2" t="s">
        <v>3</v>
      </c>
    </row>
    <row r="47" spans="1:2">
      <c r="A47" s="7" t="s">
        <v>154</v>
      </c>
      <c r="B47" s="2" t="s">
        <v>56</v>
      </c>
    </row>
    <row r="48" spans="1:2">
      <c r="A48" s="7" t="s">
        <v>154</v>
      </c>
      <c r="B48" s="6"/>
    </row>
    <row r="49" spans="1:2">
      <c r="A49" s="7" t="s">
        <v>155</v>
      </c>
      <c r="B49" s="2" t="s">
        <v>59</v>
      </c>
    </row>
    <row r="50" spans="1:2">
      <c r="A50" s="7" t="s">
        <v>156</v>
      </c>
      <c r="B50" s="2" t="s">
        <v>3</v>
      </c>
    </row>
    <row r="51" spans="1:2">
      <c r="A51" s="7" t="s">
        <v>157</v>
      </c>
      <c r="B51" s="6"/>
    </row>
    <row r="52" spans="1:2">
      <c r="A52" s="7" t="s">
        <v>158</v>
      </c>
      <c r="B52" s="6" t="s">
        <v>3</v>
      </c>
    </row>
    <row r="53" spans="1:2">
      <c r="A53" s="7" t="s">
        <v>159</v>
      </c>
      <c r="B53" s="2" t="s">
        <v>87</v>
      </c>
    </row>
    <row r="54" spans="1:2">
      <c r="A54" s="7" t="s">
        <v>160</v>
      </c>
      <c r="B54" s="6" t="s">
        <v>3</v>
      </c>
    </row>
    <row r="55" spans="1:2">
      <c r="A55" s="7" t="s">
        <v>161</v>
      </c>
      <c r="B55" s="6"/>
    </row>
    <row r="56" spans="1:2">
      <c r="A56" s="7" t="s">
        <v>162</v>
      </c>
      <c r="B56" s="6" t="s">
        <v>3</v>
      </c>
    </row>
    <row r="57" spans="1:2">
      <c r="A57" s="7" t="s">
        <v>162</v>
      </c>
      <c r="B57" s="6"/>
    </row>
    <row r="58" spans="1:2">
      <c r="A58" s="7" t="s">
        <v>163</v>
      </c>
      <c r="B58" s="6"/>
    </row>
    <row r="59" spans="1:2">
      <c r="A59" s="7" t="s">
        <v>164</v>
      </c>
      <c r="B59" s="4" t="s">
        <v>91</v>
      </c>
    </row>
    <row r="60" spans="1:2">
      <c r="A60" s="7" t="s">
        <v>165</v>
      </c>
      <c r="B60" s="2" t="s">
        <v>67</v>
      </c>
    </row>
    <row r="61" spans="1:2">
      <c r="A61" s="7" t="s">
        <v>166</v>
      </c>
      <c r="B61" s="2" t="s">
        <v>3</v>
      </c>
    </row>
    <row r="62" spans="1:2">
      <c r="A62" s="7" t="s">
        <v>167</v>
      </c>
      <c r="B62" s="2" t="s">
        <v>69</v>
      </c>
    </row>
    <row r="63" spans="1:2">
      <c r="A63" s="7" t="s">
        <v>168</v>
      </c>
      <c r="B63" s="4" t="s">
        <v>71</v>
      </c>
    </row>
    <row r="64" spans="1:2">
      <c r="A64" s="7" t="s">
        <v>168</v>
      </c>
      <c r="B64" s="6"/>
    </row>
    <row r="65" spans="1:2">
      <c r="A65" s="7" t="s">
        <v>169</v>
      </c>
      <c r="B65" s="2" t="s">
        <v>72</v>
      </c>
    </row>
    <row r="66" spans="1:2">
      <c r="A66" s="7" t="s">
        <v>169</v>
      </c>
      <c r="B66" s="6"/>
    </row>
    <row r="67" spans="1:2">
      <c r="A67" s="7" t="s">
        <v>170</v>
      </c>
      <c r="B67" s="2" t="s">
        <v>76</v>
      </c>
    </row>
    <row r="68" spans="1:2">
      <c r="A68" s="7" t="s">
        <v>171</v>
      </c>
      <c r="B68" s="2" t="s">
        <v>81</v>
      </c>
    </row>
    <row r="69" spans="1:2">
      <c r="A69" s="7" t="s">
        <v>172</v>
      </c>
      <c r="B69" s="6" t="s">
        <v>3</v>
      </c>
    </row>
    <row r="70" spans="1:2">
      <c r="A70" s="7" t="s">
        <v>172</v>
      </c>
      <c r="B70" s="6"/>
    </row>
    <row r="71" spans="1:2">
      <c r="A71" s="10" t="s">
        <v>173</v>
      </c>
      <c r="B71" s="6" t="s">
        <v>281</v>
      </c>
    </row>
    <row r="72" spans="1:2">
      <c r="A72" s="10" t="s">
        <v>173</v>
      </c>
      <c r="B72" s="6"/>
    </row>
    <row r="73" spans="1:2">
      <c r="A73" s="7" t="s">
        <v>174</v>
      </c>
      <c r="B73" s="2" t="s">
        <v>94</v>
      </c>
    </row>
    <row r="74" spans="1:2">
      <c r="A74" s="7" t="s">
        <v>175</v>
      </c>
      <c r="B74" s="6" t="s">
        <v>3</v>
      </c>
    </row>
    <row r="75" spans="1:2">
      <c r="A75" s="7" t="s">
        <v>175</v>
      </c>
      <c r="B75" s="6"/>
    </row>
    <row r="76" spans="1:2">
      <c r="A76" s="7" t="s">
        <v>176</v>
      </c>
      <c r="B76" s="2" t="s">
        <v>3</v>
      </c>
    </row>
    <row r="77" spans="1:2">
      <c r="A77" s="7" t="s">
        <v>177</v>
      </c>
      <c r="B77" s="6" t="s">
        <v>102</v>
      </c>
    </row>
    <row r="78" spans="1:2">
      <c r="A78" s="7" t="s">
        <v>177</v>
      </c>
      <c r="B7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gametesize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Janicke</dc:creator>
  <cp:lastModifiedBy>Microsoft Office User</cp:lastModifiedBy>
  <dcterms:created xsi:type="dcterms:W3CDTF">2016-01-14T15:16:22Z</dcterms:created>
  <dcterms:modified xsi:type="dcterms:W3CDTF">2019-12-03T11:28:48Z</dcterms:modified>
</cp:coreProperties>
</file>