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D396A891-7051-4266-B42B-892BEBBC81F0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J25" i="1" l="1"/>
  <c r="P25" i="1"/>
  <c r="R25" i="1" s="1"/>
  <c r="P17" i="1"/>
  <c r="R17" i="1" s="1"/>
  <c r="Q25" i="1" l="1"/>
  <c r="Q17" i="1"/>
  <c r="J27" i="1" l="1"/>
  <c r="P27" i="1"/>
  <c r="P26" i="1"/>
  <c r="P24" i="1"/>
  <c r="R24" i="1" s="1"/>
  <c r="J26" i="1"/>
  <c r="J24" i="1"/>
  <c r="J23" i="1"/>
  <c r="J22" i="1"/>
  <c r="J21" i="1"/>
  <c r="P23" i="1"/>
  <c r="P22" i="1"/>
  <c r="P21" i="1"/>
  <c r="R21" i="1" s="1"/>
  <c r="P20" i="1"/>
  <c r="R20" i="1" s="1"/>
  <c r="P19" i="1"/>
  <c r="R19" i="1" s="1"/>
  <c r="P18" i="1"/>
  <c r="R18" i="1" s="1"/>
  <c r="P16" i="1"/>
  <c r="R16" i="1" s="1"/>
  <c r="P7" i="1"/>
  <c r="R7" i="1" s="1"/>
  <c r="P6" i="1"/>
  <c r="R6" i="1" s="1"/>
  <c r="P5" i="1"/>
  <c r="R5" i="1" s="1"/>
  <c r="P4" i="1"/>
  <c r="J4" i="1"/>
  <c r="P8" i="1"/>
  <c r="R8" i="1" s="1"/>
  <c r="P9" i="1"/>
  <c r="R9" i="1" s="1"/>
  <c r="P10" i="1"/>
  <c r="R10" i="1" s="1"/>
  <c r="P11" i="1"/>
  <c r="R11" i="1" s="1"/>
  <c r="P15" i="1"/>
  <c r="R15" i="1" s="1"/>
  <c r="P14" i="1"/>
  <c r="R14" i="1" s="1"/>
  <c r="P13" i="1"/>
  <c r="R13" i="1" s="1"/>
  <c r="P12" i="1"/>
  <c r="R12" i="1" s="1"/>
  <c r="R26" i="1" l="1"/>
  <c r="R27" i="1"/>
  <c r="R22" i="1"/>
  <c r="R23" i="1"/>
  <c r="Q19" i="1"/>
  <c r="Q23" i="1"/>
  <c r="R4" i="1"/>
  <c r="Q24" i="1"/>
  <c r="Q27" i="1"/>
  <c r="Q22" i="1"/>
  <c r="Q21" i="1"/>
  <c r="Q26" i="1"/>
  <c r="Q20" i="1"/>
  <c r="Q18" i="1"/>
  <c r="Q16" i="1"/>
  <c r="Q12" i="1"/>
  <c r="Q13" i="1"/>
  <c r="Q15" i="1"/>
  <c r="Q14" i="1"/>
  <c r="Q10" i="1"/>
  <c r="Q6" i="1"/>
  <c r="Q4" i="1"/>
  <c r="Q11" i="1"/>
  <c r="Q9" i="1"/>
  <c r="Q8" i="1"/>
  <c r="Q5" i="1"/>
  <c r="Q7" i="1"/>
</calcChain>
</file>

<file path=xl/sharedStrings.xml><?xml version="1.0" encoding="utf-8"?>
<sst xmlns="http://schemas.openxmlformats.org/spreadsheetml/2006/main" count="47" uniqueCount="23">
  <si>
    <t>Pd(OAC)2</t>
  </si>
  <si>
    <t>Exp Number</t>
  </si>
  <si>
    <t xml:space="preserve">Membrane </t>
  </si>
  <si>
    <t xml:space="preserve">Solvent </t>
  </si>
  <si>
    <t>PS600</t>
  </si>
  <si>
    <t>Toluene</t>
  </si>
  <si>
    <t>Ligand</t>
  </si>
  <si>
    <t>Isopropanol</t>
  </si>
  <si>
    <t>Methanol</t>
  </si>
  <si>
    <t>D500</t>
  </si>
  <si>
    <t>Butanol/Water</t>
  </si>
  <si>
    <t>Average</t>
  </si>
  <si>
    <t>Permeate (mg/L)</t>
  </si>
  <si>
    <t>Feed (mg/L)</t>
  </si>
  <si>
    <t>Dilution</t>
  </si>
  <si>
    <t>Rejection (%)</t>
  </si>
  <si>
    <t>SD</t>
  </si>
  <si>
    <t>SD Propagation</t>
  </si>
  <si>
    <t>Permeance (LMH/bar)</t>
  </si>
  <si>
    <t>Pd(OAC)2 + P(o-tol)3</t>
  </si>
  <si>
    <t>Pd(OAC)2 + dppp</t>
  </si>
  <si>
    <t>Pd(OAC)2 + dppBz</t>
  </si>
  <si>
    <t>Pd(OAC)2 + XPhos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</si>
</sst>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1" fillId="0" borderId="0" xfId="0" applyNumberFormat="1" applyFont="1"/>
    <xf numFmtId="2" fontId="0" fillId="0" borderId="0" xfId="0" applyNumberFormat="1" applyFill="1"/>
    <xf numFmtId="164" fontId="0" fillId="0" borderId="0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2" fontId="0" fillId="0" borderId="0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Border="1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2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8"/>
  <sheetViews>
    <sheetView tabSelected="1" workbookViewId="0">
      <selection activeCell="Z9" sqref="Z9"/>
    </sheetView>
  </sheetViews>
  <sheetFormatPr defaultRowHeight="14.25" x14ac:dyDescent="0.45"/>
  <cols>
    <col min="1" max="1" width="11.59765625" style="3" customWidth="1"/>
    <col min="2" max="2" width="10.19921875" bestFit="1" customWidth="1"/>
    <col min="3" max="4" width="17.33203125" bestFit="1" customWidth="1"/>
    <col min="5" max="15" width="9.06640625" style="4"/>
    <col min="16" max="16" width="9.06640625" style="11"/>
    <col min="17" max="17" width="11.73046875" style="11" bestFit="1" customWidth="1"/>
    <col min="18" max="18" width="13.265625" style="13" bestFit="1" customWidth="1"/>
    <col min="19" max="19" width="18.265625" style="13" bestFit="1" customWidth="1"/>
  </cols>
  <sheetData>
    <row r="2" spans="1:19" x14ac:dyDescent="0.45">
      <c r="A2" s="17"/>
      <c r="B2" s="2"/>
      <c r="C2" s="2"/>
      <c r="D2" s="2"/>
      <c r="E2" s="18" t="s">
        <v>12</v>
      </c>
      <c r="F2" s="18"/>
      <c r="G2" s="18"/>
      <c r="H2" s="18"/>
      <c r="I2" s="18"/>
      <c r="J2" s="18"/>
      <c r="K2" s="19" t="s">
        <v>13</v>
      </c>
      <c r="L2" s="19"/>
      <c r="M2" s="19"/>
      <c r="N2" s="19"/>
      <c r="O2" s="19"/>
      <c r="P2" s="19"/>
      <c r="Q2" s="16"/>
      <c r="R2" s="20"/>
    </row>
    <row r="3" spans="1:19" s="1" customFormat="1" x14ac:dyDescent="0.45">
      <c r="A3" s="21" t="s">
        <v>1</v>
      </c>
      <c r="B3" s="22" t="s">
        <v>2</v>
      </c>
      <c r="C3" s="22" t="s">
        <v>3</v>
      </c>
      <c r="D3" s="22" t="s">
        <v>6</v>
      </c>
      <c r="E3" s="29">
        <v>1</v>
      </c>
      <c r="F3" s="29">
        <v>2</v>
      </c>
      <c r="G3" s="29">
        <v>3</v>
      </c>
      <c r="H3" s="23" t="s">
        <v>16</v>
      </c>
      <c r="I3" s="23" t="s">
        <v>14</v>
      </c>
      <c r="J3" s="23" t="s">
        <v>11</v>
      </c>
      <c r="K3" s="29">
        <v>1</v>
      </c>
      <c r="L3" s="29">
        <v>2</v>
      </c>
      <c r="M3" s="29">
        <v>3</v>
      </c>
      <c r="N3" s="23" t="s">
        <v>16</v>
      </c>
      <c r="O3" s="23" t="s">
        <v>14</v>
      </c>
      <c r="P3" s="24" t="s">
        <v>11</v>
      </c>
      <c r="Q3" s="24" t="s">
        <v>15</v>
      </c>
      <c r="R3" s="25" t="s">
        <v>17</v>
      </c>
      <c r="S3" s="14" t="s">
        <v>18</v>
      </c>
    </row>
    <row r="4" spans="1:19" x14ac:dyDescent="0.45">
      <c r="A4" s="17">
        <v>1</v>
      </c>
      <c r="B4" s="2" t="s">
        <v>4</v>
      </c>
      <c r="C4" s="26" t="s">
        <v>5</v>
      </c>
      <c r="D4" s="2" t="s">
        <v>0</v>
      </c>
      <c r="E4" s="5">
        <v>21</v>
      </c>
      <c r="F4" s="5">
        <v>21</v>
      </c>
      <c r="G4" s="5">
        <v>21.1</v>
      </c>
      <c r="H4" s="5">
        <f>STDEV(E4:G4)</f>
        <v>5.77350269189634E-2</v>
      </c>
      <c r="I4" s="5">
        <v>4</v>
      </c>
      <c r="J4" s="5">
        <f t="shared" ref="J4:J20" si="0">(AVERAGE(E4:G4))*I4</f>
        <v>84.13333333333334</v>
      </c>
      <c r="K4" s="5">
        <v>42</v>
      </c>
      <c r="L4" s="5">
        <v>42</v>
      </c>
      <c r="M4" s="5">
        <v>41</v>
      </c>
      <c r="N4" s="5">
        <f>STDEV(K4:M4)</f>
        <v>0.57735026918962584</v>
      </c>
      <c r="O4" s="5">
        <v>5</v>
      </c>
      <c r="P4" s="6">
        <f t="shared" ref="P4:P7" si="1">AVERAGE(K4:M4)*O4</f>
        <v>208.33333333333331</v>
      </c>
      <c r="Q4" s="6">
        <f t="shared" ref="Q4:Q7" si="2">(1-J4/P4)*100</f>
        <v>59.615999999999993</v>
      </c>
      <c r="R4" s="20">
        <f>SQRT((H4/P4)^2+(J4*N4/P4/P4)^2)*1000</f>
        <v>1.1529554224721803</v>
      </c>
      <c r="S4" s="13">
        <v>1.9859100000000001</v>
      </c>
    </row>
    <row r="5" spans="1:19" x14ac:dyDescent="0.45">
      <c r="A5" s="17">
        <v>2</v>
      </c>
      <c r="B5" s="2"/>
      <c r="C5" s="26"/>
      <c r="D5" s="2" t="s">
        <v>19</v>
      </c>
      <c r="E5" s="5">
        <v>34</v>
      </c>
      <c r="F5" s="5">
        <v>34</v>
      </c>
      <c r="G5" s="5">
        <v>34.5</v>
      </c>
      <c r="H5" s="5">
        <f t="shared" ref="H5:H27" si="3">STDEV(E5:G5)</f>
        <v>0.28867513459481287</v>
      </c>
      <c r="I5" s="6">
        <v>1</v>
      </c>
      <c r="J5" s="5">
        <f t="shared" si="0"/>
        <v>34.166666666666664</v>
      </c>
      <c r="K5" s="5">
        <v>41.5</v>
      </c>
      <c r="L5" s="5">
        <v>42</v>
      </c>
      <c r="M5" s="5">
        <v>42</v>
      </c>
      <c r="N5" s="5">
        <f t="shared" ref="N5:N27" si="4">STDEV(K5:M5)</f>
        <v>0.28867513459481287</v>
      </c>
      <c r="O5" s="6">
        <v>5</v>
      </c>
      <c r="P5" s="6">
        <f t="shared" si="1"/>
        <v>209.16666666666669</v>
      </c>
      <c r="Q5" s="6">
        <f t="shared" si="2"/>
        <v>83.665338645418331</v>
      </c>
      <c r="R5" s="20">
        <f t="shared" ref="R5:R27" si="5">SQRT((H5/P5)^2+(J5*N5/P5/P5)^2)*1000</f>
        <v>1.398411220856441</v>
      </c>
      <c r="S5" s="13">
        <v>1.23377</v>
      </c>
    </row>
    <row r="6" spans="1:19" x14ac:dyDescent="0.45">
      <c r="A6" s="17">
        <v>3</v>
      </c>
      <c r="B6" s="2"/>
      <c r="C6" s="26"/>
      <c r="D6" s="2" t="s">
        <v>20</v>
      </c>
      <c r="E6" s="5">
        <v>1.2</v>
      </c>
      <c r="F6" s="5">
        <v>1.3</v>
      </c>
      <c r="G6" s="5">
        <v>1.3</v>
      </c>
      <c r="H6" s="5">
        <f t="shared" si="3"/>
        <v>5.773502691896263E-2</v>
      </c>
      <c r="I6" s="6">
        <v>1</v>
      </c>
      <c r="J6" s="5">
        <f t="shared" si="0"/>
        <v>1.2666666666666666</v>
      </c>
      <c r="K6" s="5">
        <v>43.5</v>
      </c>
      <c r="L6" s="5">
        <v>44</v>
      </c>
      <c r="M6" s="5">
        <v>44</v>
      </c>
      <c r="N6" s="5">
        <f t="shared" si="4"/>
        <v>0.28867513459481287</v>
      </c>
      <c r="O6" s="6">
        <v>5</v>
      </c>
      <c r="P6" s="6">
        <f t="shared" si="1"/>
        <v>219.16666666666669</v>
      </c>
      <c r="Q6" s="6">
        <f t="shared" si="2"/>
        <v>99.422053231939174</v>
      </c>
      <c r="R6" s="20">
        <f t="shared" si="5"/>
        <v>0.26353974699801536</v>
      </c>
      <c r="S6" s="13">
        <v>1.02017</v>
      </c>
    </row>
    <row r="7" spans="1:19" x14ac:dyDescent="0.45">
      <c r="A7" s="17">
        <v>4</v>
      </c>
      <c r="B7" s="2"/>
      <c r="C7" s="26"/>
      <c r="D7" s="2" t="s">
        <v>21</v>
      </c>
      <c r="E7" s="5">
        <v>0.8</v>
      </c>
      <c r="F7" s="5">
        <v>1</v>
      </c>
      <c r="G7" s="5">
        <v>0.8</v>
      </c>
      <c r="H7" s="5">
        <f t="shared" si="3"/>
        <v>0.11547005383792552</v>
      </c>
      <c r="I7" s="5">
        <v>1</v>
      </c>
      <c r="J7" s="5">
        <f t="shared" si="0"/>
        <v>0.8666666666666667</v>
      </c>
      <c r="K7" s="5">
        <v>42</v>
      </c>
      <c r="L7" s="5">
        <v>43</v>
      </c>
      <c r="M7" s="5">
        <v>43</v>
      </c>
      <c r="N7" s="5">
        <f t="shared" si="4"/>
        <v>0.57735026918962584</v>
      </c>
      <c r="O7" s="5">
        <v>5</v>
      </c>
      <c r="P7" s="6">
        <f t="shared" si="1"/>
        <v>213.33333333333331</v>
      </c>
      <c r="Q7" s="6">
        <f t="shared" si="2"/>
        <v>99.59375</v>
      </c>
      <c r="R7" s="20">
        <f t="shared" si="5"/>
        <v>0.54137752836593278</v>
      </c>
      <c r="S7" s="13">
        <v>0.97216999999999998</v>
      </c>
    </row>
    <row r="8" spans="1:19" x14ac:dyDescent="0.45">
      <c r="A8" s="17">
        <v>5</v>
      </c>
      <c r="B8" s="2"/>
      <c r="C8" s="26" t="s">
        <v>7</v>
      </c>
      <c r="D8" s="2" t="s">
        <v>0</v>
      </c>
      <c r="E8" s="5">
        <v>14</v>
      </c>
      <c r="F8" s="5">
        <v>13.5</v>
      </c>
      <c r="G8" s="5">
        <v>13.8</v>
      </c>
      <c r="H8" s="5">
        <f t="shared" si="3"/>
        <v>0.25166114784235838</v>
      </c>
      <c r="I8" s="6">
        <v>4</v>
      </c>
      <c r="J8" s="5">
        <f t="shared" si="0"/>
        <v>55.066666666666663</v>
      </c>
      <c r="K8" s="5">
        <v>43</v>
      </c>
      <c r="L8" s="5">
        <v>43.5</v>
      </c>
      <c r="M8" s="5">
        <v>43</v>
      </c>
      <c r="N8" s="5">
        <f t="shared" si="4"/>
        <v>0.28867513459481287</v>
      </c>
      <c r="O8" s="6">
        <v>5</v>
      </c>
      <c r="P8" s="6">
        <f t="shared" ref="P8:P11" si="6">AVERAGE(K8:M8)*O8</f>
        <v>215.83333333333331</v>
      </c>
      <c r="Q8" s="6">
        <f t="shared" ref="Q8:Q11" si="7">(1-J8/P8)*100</f>
        <v>74.486486486486484</v>
      </c>
      <c r="R8" s="20">
        <f t="shared" si="5"/>
        <v>1.2149056643189877</v>
      </c>
      <c r="S8" s="13">
        <v>0.22192000000000001</v>
      </c>
    </row>
    <row r="9" spans="1:19" x14ac:dyDescent="0.45">
      <c r="A9" s="17">
        <v>6</v>
      </c>
      <c r="B9" s="2"/>
      <c r="C9" s="26"/>
      <c r="D9" s="2" t="s">
        <v>19</v>
      </c>
      <c r="E9" s="5">
        <v>23.5</v>
      </c>
      <c r="F9" s="5">
        <v>24</v>
      </c>
      <c r="G9" s="5">
        <v>23.5</v>
      </c>
      <c r="H9" s="5">
        <f t="shared" si="3"/>
        <v>0.28867513459481292</v>
      </c>
      <c r="I9" s="6">
        <v>1</v>
      </c>
      <c r="J9" s="5">
        <f t="shared" si="0"/>
        <v>23.666666666666668</v>
      </c>
      <c r="K9" s="5">
        <v>43</v>
      </c>
      <c r="L9" s="5">
        <v>43.2</v>
      </c>
      <c r="M9" s="5">
        <v>43</v>
      </c>
      <c r="N9" s="5">
        <f t="shared" si="4"/>
        <v>0.1154700538379268</v>
      </c>
      <c r="O9" s="6">
        <v>5</v>
      </c>
      <c r="P9" s="6">
        <f t="shared" si="6"/>
        <v>215.33333333333331</v>
      </c>
      <c r="Q9" s="6">
        <f t="shared" si="7"/>
        <v>89.009287925696583</v>
      </c>
      <c r="R9" s="20">
        <f t="shared" si="5"/>
        <v>1.3418914819173375</v>
      </c>
      <c r="S9" s="13">
        <v>0.16522000000000001</v>
      </c>
    </row>
    <row r="10" spans="1:19" x14ac:dyDescent="0.45">
      <c r="A10" s="17">
        <v>7</v>
      </c>
      <c r="B10" s="2"/>
      <c r="C10" s="26"/>
      <c r="D10" s="2" t="s">
        <v>20</v>
      </c>
      <c r="E10" s="5">
        <v>3</v>
      </c>
      <c r="F10" s="5">
        <v>3</v>
      </c>
      <c r="G10" s="5">
        <v>3.1</v>
      </c>
      <c r="H10" s="5">
        <f t="shared" si="3"/>
        <v>5.773502691896263E-2</v>
      </c>
      <c r="I10" s="6">
        <v>1</v>
      </c>
      <c r="J10" s="5">
        <f t="shared" si="0"/>
        <v>3.0333333333333332</v>
      </c>
      <c r="K10" s="5">
        <v>42</v>
      </c>
      <c r="L10" s="5">
        <v>42</v>
      </c>
      <c r="M10" s="5">
        <v>42.5</v>
      </c>
      <c r="N10" s="5">
        <f t="shared" si="4"/>
        <v>0.28867513459481287</v>
      </c>
      <c r="O10" s="6">
        <v>5</v>
      </c>
      <c r="P10" s="6">
        <f t="shared" si="6"/>
        <v>210.83333333333331</v>
      </c>
      <c r="Q10" s="6">
        <f t="shared" si="7"/>
        <v>98.56126482213439</v>
      </c>
      <c r="R10" s="20">
        <f t="shared" si="5"/>
        <v>0.27454966278003423</v>
      </c>
      <c r="S10" s="13">
        <v>0.12905</v>
      </c>
    </row>
    <row r="11" spans="1:19" x14ac:dyDescent="0.45">
      <c r="A11" s="17">
        <v>8</v>
      </c>
      <c r="B11" s="2"/>
      <c r="C11" s="26"/>
      <c r="D11" s="2" t="s">
        <v>21</v>
      </c>
      <c r="E11" s="5">
        <v>1.6</v>
      </c>
      <c r="F11" s="5">
        <v>1.5</v>
      </c>
      <c r="G11" s="5">
        <v>1.5</v>
      </c>
      <c r="H11" s="5">
        <f t="shared" si="3"/>
        <v>5.773502691896263E-2</v>
      </c>
      <c r="I11" s="6">
        <v>1</v>
      </c>
      <c r="J11" s="5">
        <f t="shared" si="0"/>
        <v>1.5333333333333332</v>
      </c>
      <c r="K11" s="5">
        <v>43.5</v>
      </c>
      <c r="L11" s="5">
        <v>43</v>
      </c>
      <c r="M11" s="5">
        <v>43</v>
      </c>
      <c r="N11" s="5">
        <f t="shared" si="4"/>
        <v>0.28867513459481287</v>
      </c>
      <c r="O11" s="6">
        <v>5</v>
      </c>
      <c r="P11" s="6">
        <f t="shared" si="6"/>
        <v>215.83333333333331</v>
      </c>
      <c r="Q11" s="6">
        <f t="shared" si="7"/>
        <v>99.289575289575296</v>
      </c>
      <c r="R11" s="20">
        <f t="shared" si="5"/>
        <v>0.26766690003582549</v>
      </c>
      <c r="S11" s="13">
        <v>0.13627</v>
      </c>
    </row>
    <row r="12" spans="1:19" x14ac:dyDescent="0.45">
      <c r="A12" s="17">
        <v>9</v>
      </c>
      <c r="B12" s="2"/>
      <c r="C12" s="26" t="s">
        <v>8</v>
      </c>
      <c r="D12" s="2" t="s">
        <v>0</v>
      </c>
      <c r="E12" s="5">
        <v>13.8</v>
      </c>
      <c r="F12" s="5">
        <v>14</v>
      </c>
      <c r="G12" s="5">
        <v>14</v>
      </c>
      <c r="H12" s="5">
        <f t="shared" si="3"/>
        <v>0.11547005383792475</v>
      </c>
      <c r="I12" s="5">
        <v>4</v>
      </c>
      <c r="J12" s="5">
        <f t="shared" si="0"/>
        <v>55.733333333333327</v>
      </c>
      <c r="K12" s="5">
        <v>43</v>
      </c>
      <c r="L12" s="5">
        <v>43.6</v>
      </c>
      <c r="M12" s="5">
        <v>43</v>
      </c>
      <c r="N12" s="5">
        <f t="shared" si="4"/>
        <v>0.34641016151377629</v>
      </c>
      <c r="O12" s="5">
        <v>5</v>
      </c>
      <c r="P12" s="6">
        <f t="shared" ref="P12:P27" si="8">AVERAGE(K12:M12)*O12</f>
        <v>215.99999999999997</v>
      </c>
      <c r="Q12" s="6">
        <f t="shared" ref="Q12:Q27" si="9">(1-J12/P12)*100</f>
        <v>74.197530864197532</v>
      </c>
      <c r="R12" s="20">
        <f t="shared" si="5"/>
        <v>0.67602964538098231</v>
      </c>
      <c r="S12" s="13">
        <v>0.17476</v>
      </c>
    </row>
    <row r="13" spans="1:19" x14ac:dyDescent="0.45">
      <c r="A13" s="17">
        <v>10</v>
      </c>
      <c r="B13" s="2"/>
      <c r="C13" s="26"/>
      <c r="D13" s="2" t="s">
        <v>19</v>
      </c>
      <c r="E13" s="5">
        <v>14.8</v>
      </c>
      <c r="F13" s="5">
        <v>15</v>
      </c>
      <c r="G13" s="5">
        <v>15</v>
      </c>
      <c r="H13" s="5">
        <f t="shared" si="3"/>
        <v>0.11547005383792475</v>
      </c>
      <c r="I13" s="6">
        <v>1</v>
      </c>
      <c r="J13" s="5">
        <f t="shared" si="0"/>
        <v>14.933333333333332</v>
      </c>
      <c r="K13" s="5">
        <v>43</v>
      </c>
      <c r="L13" s="5">
        <v>43.8</v>
      </c>
      <c r="M13" s="5">
        <v>44</v>
      </c>
      <c r="N13" s="5">
        <f t="shared" si="4"/>
        <v>0.52915026221291761</v>
      </c>
      <c r="O13" s="6">
        <v>5</v>
      </c>
      <c r="P13" s="6">
        <f t="shared" si="8"/>
        <v>218</v>
      </c>
      <c r="Q13" s="6">
        <f t="shared" si="9"/>
        <v>93.149847094801217</v>
      </c>
      <c r="R13" s="20">
        <f t="shared" si="5"/>
        <v>0.55516379800444815</v>
      </c>
      <c r="S13" s="13">
        <v>0.13295000000000001</v>
      </c>
    </row>
    <row r="14" spans="1:19" x14ac:dyDescent="0.45">
      <c r="A14" s="17">
        <v>11</v>
      </c>
      <c r="B14" s="2"/>
      <c r="C14" s="26"/>
      <c r="D14" s="2" t="s">
        <v>20</v>
      </c>
      <c r="E14" s="5">
        <v>47.9</v>
      </c>
      <c r="F14" s="5">
        <v>48</v>
      </c>
      <c r="G14" s="5">
        <v>48</v>
      </c>
      <c r="H14" s="5">
        <f t="shared" si="3"/>
        <v>5.77350269189634E-2</v>
      </c>
      <c r="I14" s="6">
        <v>1</v>
      </c>
      <c r="J14" s="5">
        <f t="shared" si="0"/>
        <v>47.966666666666669</v>
      </c>
      <c r="K14" s="5">
        <v>44.5</v>
      </c>
      <c r="L14" s="5">
        <v>44</v>
      </c>
      <c r="M14" s="5">
        <v>44</v>
      </c>
      <c r="N14" s="5">
        <f t="shared" si="4"/>
        <v>0.28867513459481287</v>
      </c>
      <c r="O14" s="6">
        <v>5</v>
      </c>
      <c r="P14" s="6">
        <f t="shared" si="8"/>
        <v>220.83333333333331</v>
      </c>
      <c r="Q14" s="6">
        <f t="shared" si="9"/>
        <v>78.279245283018867</v>
      </c>
      <c r="R14" s="20">
        <f t="shared" si="5"/>
        <v>0.38596772130540463</v>
      </c>
      <c r="S14" s="13">
        <v>0.18059</v>
      </c>
    </row>
    <row r="15" spans="1:19" x14ac:dyDescent="0.45">
      <c r="A15" s="17">
        <v>12</v>
      </c>
      <c r="B15" s="2"/>
      <c r="C15" s="26"/>
      <c r="D15" s="2" t="s">
        <v>21</v>
      </c>
      <c r="E15" s="5">
        <v>24</v>
      </c>
      <c r="F15" s="5">
        <v>24</v>
      </c>
      <c r="G15" s="5">
        <v>23.9</v>
      </c>
      <c r="H15" s="5">
        <f t="shared" si="3"/>
        <v>5.77350269189634E-2</v>
      </c>
      <c r="I15" s="5">
        <v>1</v>
      </c>
      <c r="J15" s="5">
        <f t="shared" si="0"/>
        <v>23.966666666666669</v>
      </c>
      <c r="K15" s="5">
        <v>43</v>
      </c>
      <c r="L15" s="5">
        <v>44</v>
      </c>
      <c r="M15" s="5">
        <v>44</v>
      </c>
      <c r="N15" s="5">
        <f t="shared" si="4"/>
        <v>0.57735026918962584</v>
      </c>
      <c r="O15" s="5">
        <v>5</v>
      </c>
      <c r="P15" s="6">
        <f t="shared" si="8"/>
        <v>218.33333333333331</v>
      </c>
      <c r="Q15" s="6">
        <f t="shared" si="9"/>
        <v>89.022900763358777</v>
      </c>
      <c r="R15" s="20">
        <f t="shared" si="5"/>
        <v>0.39266336312699002</v>
      </c>
      <c r="S15" s="13">
        <v>0.14724000000000001</v>
      </c>
    </row>
    <row r="16" spans="1:19" x14ac:dyDescent="0.45">
      <c r="A16" s="17">
        <v>13</v>
      </c>
      <c r="B16" s="2" t="s">
        <v>9</v>
      </c>
      <c r="C16" s="26" t="s">
        <v>7</v>
      </c>
      <c r="D16" s="2" t="s">
        <v>0</v>
      </c>
      <c r="E16" s="5">
        <v>5.2</v>
      </c>
      <c r="F16" s="5">
        <v>5</v>
      </c>
      <c r="G16" s="5">
        <v>5.0999999999999996</v>
      </c>
      <c r="H16" s="5">
        <f t="shared" si="3"/>
        <v>0.10000000000000009</v>
      </c>
      <c r="I16" s="6">
        <v>4</v>
      </c>
      <c r="J16" s="5">
        <f t="shared" si="0"/>
        <v>20.399999999999999</v>
      </c>
      <c r="K16" s="5">
        <v>42</v>
      </c>
      <c r="L16" s="5">
        <v>42</v>
      </c>
      <c r="M16" s="5">
        <v>42</v>
      </c>
      <c r="N16" s="5">
        <f t="shared" si="4"/>
        <v>0</v>
      </c>
      <c r="O16" s="6">
        <v>5</v>
      </c>
      <c r="P16" s="6">
        <f t="shared" si="8"/>
        <v>210</v>
      </c>
      <c r="Q16" s="6">
        <f t="shared" si="9"/>
        <v>90.285714285714278</v>
      </c>
      <c r="R16" s="20">
        <f t="shared" si="5"/>
        <v>0.47619047619047661</v>
      </c>
      <c r="S16" s="13">
        <v>0.69767999999999997</v>
      </c>
    </row>
    <row r="17" spans="1:19" x14ac:dyDescent="0.45">
      <c r="A17" s="17">
        <v>14</v>
      </c>
      <c r="B17" s="2"/>
      <c r="C17" s="26"/>
      <c r="D17" s="7" t="s">
        <v>20</v>
      </c>
      <c r="E17" s="5">
        <v>23</v>
      </c>
      <c r="F17" s="5">
        <v>23.5</v>
      </c>
      <c r="G17" s="5">
        <v>23</v>
      </c>
      <c r="H17" s="5">
        <f t="shared" si="3"/>
        <v>0.28867513459481292</v>
      </c>
      <c r="I17" s="6">
        <v>1</v>
      </c>
      <c r="J17" s="5">
        <f t="shared" si="0"/>
        <v>23.166666666666668</v>
      </c>
      <c r="K17" s="5">
        <v>40</v>
      </c>
      <c r="L17" s="5">
        <v>41</v>
      </c>
      <c r="M17" s="5">
        <v>40</v>
      </c>
      <c r="N17" s="5">
        <f t="shared" si="4"/>
        <v>0.57735026918962584</v>
      </c>
      <c r="O17" s="6">
        <v>5</v>
      </c>
      <c r="P17" s="6">
        <f t="shared" si="8"/>
        <v>201.66666666666669</v>
      </c>
      <c r="Q17" s="6">
        <f t="shared" si="9"/>
        <v>88.512396694214885</v>
      </c>
      <c r="R17" s="20">
        <f t="shared" si="5"/>
        <v>1.4687413098335591</v>
      </c>
      <c r="S17" s="13">
        <v>0.51554999999999995</v>
      </c>
    </row>
    <row r="18" spans="1:19" x14ac:dyDescent="0.45">
      <c r="A18" s="17">
        <v>15</v>
      </c>
      <c r="B18" s="2"/>
      <c r="C18" s="26"/>
      <c r="D18" s="2" t="s">
        <v>21</v>
      </c>
      <c r="E18" s="5">
        <v>16</v>
      </c>
      <c r="F18" s="5">
        <v>16</v>
      </c>
      <c r="G18" s="5">
        <v>16.5</v>
      </c>
      <c r="H18" s="5">
        <f t="shared" si="3"/>
        <v>0.28867513459481292</v>
      </c>
      <c r="I18" s="6">
        <v>1</v>
      </c>
      <c r="J18" s="5">
        <f t="shared" si="0"/>
        <v>16.166666666666668</v>
      </c>
      <c r="K18" s="5">
        <v>41.6</v>
      </c>
      <c r="L18" s="5">
        <v>42</v>
      </c>
      <c r="M18" s="5">
        <v>42</v>
      </c>
      <c r="N18" s="5">
        <f t="shared" si="4"/>
        <v>0.23094010767584949</v>
      </c>
      <c r="O18" s="6">
        <v>5</v>
      </c>
      <c r="P18" s="6">
        <f t="shared" si="8"/>
        <v>209.33333333333334</v>
      </c>
      <c r="Q18" s="6">
        <f t="shared" si="9"/>
        <v>92.277070063694268</v>
      </c>
      <c r="R18" s="20">
        <f t="shared" si="5"/>
        <v>1.381650832261563</v>
      </c>
      <c r="S18" s="13">
        <v>0.41733999999999999</v>
      </c>
    </row>
    <row r="19" spans="1:19" x14ac:dyDescent="0.45">
      <c r="A19" s="17">
        <v>16</v>
      </c>
      <c r="B19" s="2"/>
      <c r="C19" s="26"/>
      <c r="D19" s="2" t="s">
        <v>22</v>
      </c>
      <c r="E19" s="5">
        <v>8.5</v>
      </c>
      <c r="F19" s="5">
        <v>8</v>
      </c>
      <c r="G19" s="5">
        <v>8.4</v>
      </c>
      <c r="H19" s="5">
        <f t="shared" si="3"/>
        <v>0.26457513110645914</v>
      </c>
      <c r="I19" s="5">
        <v>1</v>
      </c>
      <c r="J19" s="5">
        <f t="shared" si="0"/>
        <v>8.2999999999999989</v>
      </c>
      <c r="K19" s="5">
        <v>42</v>
      </c>
      <c r="L19" s="5">
        <v>42</v>
      </c>
      <c r="M19" s="5">
        <v>42</v>
      </c>
      <c r="N19" s="5">
        <f t="shared" si="4"/>
        <v>0</v>
      </c>
      <c r="O19" s="5">
        <v>5</v>
      </c>
      <c r="P19" s="6">
        <f t="shared" si="8"/>
        <v>210</v>
      </c>
      <c r="Q19" s="6">
        <f t="shared" si="9"/>
        <v>96.047619047619051</v>
      </c>
      <c r="R19" s="20">
        <f t="shared" si="5"/>
        <v>1.2598815766974245</v>
      </c>
      <c r="S19" s="13">
        <v>0.41903000000000001</v>
      </c>
    </row>
    <row r="20" spans="1:19" x14ac:dyDescent="0.45">
      <c r="A20" s="17">
        <v>17</v>
      </c>
      <c r="B20" s="2"/>
      <c r="C20" s="26" t="s">
        <v>10</v>
      </c>
      <c r="D20" s="2" t="s">
        <v>0</v>
      </c>
      <c r="E20" s="5">
        <v>9.8000000000000007</v>
      </c>
      <c r="F20" s="5">
        <v>9.6999999999999993</v>
      </c>
      <c r="G20" s="5">
        <v>9.6</v>
      </c>
      <c r="H20" s="5">
        <f t="shared" si="3"/>
        <v>0.10000000000000053</v>
      </c>
      <c r="I20" s="6">
        <v>1</v>
      </c>
      <c r="J20" s="5">
        <f t="shared" si="0"/>
        <v>9.7000000000000011</v>
      </c>
      <c r="K20" s="5">
        <v>43</v>
      </c>
      <c r="L20" s="5">
        <v>43</v>
      </c>
      <c r="M20" s="5">
        <v>43</v>
      </c>
      <c r="N20" s="5">
        <f t="shared" si="4"/>
        <v>0</v>
      </c>
      <c r="O20" s="6">
        <v>5</v>
      </c>
      <c r="P20" s="6">
        <f t="shared" si="8"/>
        <v>215</v>
      </c>
      <c r="Q20" s="6">
        <f t="shared" si="9"/>
        <v>95.488372093023258</v>
      </c>
      <c r="R20" s="20">
        <f t="shared" si="5"/>
        <v>0.46511627906976993</v>
      </c>
      <c r="S20" s="13">
        <v>0.16384000000000001</v>
      </c>
    </row>
    <row r="21" spans="1:19" x14ac:dyDescent="0.45">
      <c r="A21" s="17">
        <v>18</v>
      </c>
      <c r="B21" s="2"/>
      <c r="C21" s="26"/>
      <c r="D21" s="2" t="s">
        <v>20</v>
      </c>
      <c r="E21" s="5">
        <v>6.1</v>
      </c>
      <c r="F21" s="5">
        <v>6.1</v>
      </c>
      <c r="G21" s="5">
        <v>6</v>
      </c>
      <c r="H21" s="5">
        <f t="shared" si="3"/>
        <v>5.7735026918962373E-2</v>
      </c>
      <c r="I21" s="5">
        <v>1</v>
      </c>
      <c r="J21" s="5">
        <f t="shared" ref="J21:J27" si="10">(AVERAGE(E21:G21))*I21</f>
        <v>6.0666666666666664</v>
      </c>
      <c r="K21" s="5">
        <v>42.5</v>
      </c>
      <c r="L21" s="5">
        <v>42.5</v>
      </c>
      <c r="M21" s="5">
        <v>42.2</v>
      </c>
      <c r="N21" s="5">
        <f t="shared" si="4"/>
        <v>0.17320508075688609</v>
      </c>
      <c r="O21" s="5">
        <v>5</v>
      </c>
      <c r="P21" s="6">
        <f t="shared" si="8"/>
        <v>212</v>
      </c>
      <c r="Q21" s="6">
        <f t="shared" si="9"/>
        <v>97.138364779874209</v>
      </c>
      <c r="R21" s="20">
        <f t="shared" si="5"/>
        <v>0.27333675317568551</v>
      </c>
      <c r="S21" s="13">
        <v>0.14000000000000001</v>
      </c>
    </row>
    <row r="22" spans="1:19" x14ac:dyDescent="0.45">
      <c r="A22" s="17">
        <v>19</v>
      </c>
      <c r="B22" s="2"/>
      <c r="C22" s="26"/>
      <c r="D22" s="2" t="s">
        <v>21</v>
      </c>
      <c r="E22" s="5">
        <v>7.2</v>
      </c>
      <c r="F22" s="5">
        <v>7</v>
      </c>
      <c r="G22" s="5">
        <v>7</v>
      </c>
      <c r="H22" s="5">
        <f t="shared" si="3"/>
        <v>0.11547005383792526</v>
      </c>
      <c r="I22" s="5">
        <v>1</v>
      </c>
      <c r="J22" s="5">
        <f t="shared" si="10"/>
        <v>7.0666666666666664</v>
      </c>
      <c r="K22" s="5">
        <v>43.1</v>
      </c>
      <c r="L22" s="5">
        <v>43</v>
      </c>
      <c r="M22" s="5">
        <v>43</v>
      </c>
      <c r="N22" s="5">
        <f t="shared" si="4"/>
        <v>5.77350269189634E-2</v>
      </c>
      <c r="O22" s="5">
        <v>5</v>
      </c>
      <c r="P22" s="6">
        <f t="shared" si="8"/>
        <v>215.16666666666666</v>
      </c>
      <c r="Q22" s="6">
        <f t="shared" si="9"/>
        <v>96.715724244771494</v>
      </c>
      <c r="R22" s="20">
        <f t="shared" si="5"/>
        <v>0.53672635962612314</v>
      </c>
      <c r="S22" s="13">
        <v>0.13</v>
      </c>
    </row>
    <row r="23" spans="1:19" x14ac:dyDescent="0.45">
      <c r="A23" s="17">
        <v>20</v>
      </c>
      <c r="B23" s="2"/>
      <c r="C23" s="26"/>
      <c r="D23" s="2" t="s">
        <v>22</v>
      </c>
      <c r="E23" s="5">
        <v>5.2</v>
      </c>
      <c r="F23" s="5">
        <v>4.9000000000000004</v>
      </c>
      <c r="G23" s="5">
        <v>5.2</v>
      </c>
      <c r="H23" s="5">
        <f t="shared" si="3"/>
        <v>0.17320508075688762</v>
      </c>
      <c r="I23" s="5">
        <v>1</v>
      </c>
      <c r="J23" s="5">
        <f t="shared" si="10"/>
        <v>5.1000000000000005</v>
      </c>
      <c r="K23" s="5">
        <v>42</v>
      </c>
      <c r="L23" s="5">
        <v>42</v>
      </c>
      <c r="M23" s="5">
        <v>42</v>
      </c>
      <c r="N23" s="5">
        <f t="shared" si="4"/>
        <v>0</v>
      </c>
      <c r="O23" s="5">
        <v>5</v>
      </c>
      <c r="P23" s="6">
        <f t="shared" si="8"/>
        <v>210</v>
      </c>
      <c r="Q23" s="6">
        <f t="shared" si="9"/>
        <v>97.571428571428569</v>
      </c>
      <c r="R23" s="20">
        <f t="shared" si="5"/>
        <v>0.82478609884232201</v>
      </c>
      <c r="S23" s="13">
        <v>0.11613</v>
      </c>
    </row>
    <row r="24" spans="1:19" s="12" customFormat="1" x14ac:dyDescent="0.45">
      <c r="A24" s="27">
        <v>21</v>
      </c>
      <c r="B24" s="7"/>
      <c r="C24" s="26" t="s">
        <v>8</v>
      </c>
      <c r="D24" s="7" t="s">
        <v>0</v>
      </c>
      <c r="E24" s="6">
        <v>5</v>
      </c>
      <c r="F24" s="6">
        <v>5</v>
      </c>
      <c r="G24" s="6">
        <v>5</v>
      </c>
      <c r="H24" s="6">
        <f t="shared" si="3"/>
        <v>0</v>
      </c>
      <c r="I24" s="6">
        <v>4</v>
      </c>
      <c r="J24" s="6">
        <f t="shared" si="10"/>
        <v>20</v>
      </c>
      <c r="K24" s="6">
        <v>42</v>
      </c>
      <c r="L24" s="6">
        <v>42</v>
      </c>
      <c r="M24" s="6">
        <v>42.5</v>
      </c>
      <c r="N24" s="6">
        <f t="shared" si="4"/>
        <v>0.28867513459481287</v>
      </c>
      <c r="O24" s="6">
        <v>5</v>
      </c>
      <c r="P24" s="6">
        <f t="shared" si="8"/>
        <v>210.83333333333331</v>
      </c>
      <c r="Q24" s="6">
        <f t="shared" si="9"/>
        <v>90.51383399209486</v>
      </c>
      <c r="R24" s="20">
        <f t="shared" si="5"/>
        <v>0.12988554541284214</v>
      </c>
      <c r="S24" s="15">
        <v>5.8708400000000003</v>
      </c>
    </row>
    <row r="25" spans="1:19" s="10" customFormat="1" x14ac:dyDescent="0.45">
      <c r="A25" s="28">
        <v>22</v>
      </c>
      <c r="B25" s="8"/>
      <c r="C25" s="26"/>
      <c r="D25" s="8" t="s">
        <v>20</v>
      </c>
      <c r="E25" s="9">
        <v>43</v>
      </c>
      <c r="F25" s="9">
        <v>43</v>
      </c>
      <c r="G25" s="9">
        <v>43</v>
      </c>
      <c r="H25" s="5">
        <f t="shared" si="3"/>
        <v>0</v>
      </c>
      <c r="I25" s="9">
        <v>1</v>
      </c>
      <c r="J25" s="9">
        <f t="shared" si="10"/>
        <v>43</v>
      </c>
      <c r="K25" s="9">
        <v>44</v>
      </c>
      <c r="L25" s="9">
        <v>42</v>
      </c>
      <c r="M25" s="9">
        <v>43</v>
      </c>
      <c r="N25" s="5">
        <f t="shared" si="4"/>
        <v>1</v>
      </c>
      <c r="O25" s="9">
        <v>5</v>
      </c>
      <c r="P25" s="9">
        <f t="shared" si="8"/>
        <v>215</v>
      </c>
      <c r="Q25" s="9">
        <f t="shared" si="9"/>
        <v>80</v>
      </c>
      <c r="R25" s="20">
        <f t="shared" si="5"/>
        <v>0.93023255813953498</v>
      </c>
      <c r="S25" s="30">
        <v>5.0395700000000003</v>
      </c>
    </row>
    <row r="26" spans="1:19" x14ac:dyDescent="0.45">
      <c r="A26" s="17">
        <v>23</v>
      </c>
      <c r="B26" s="2"/>
      <c r="C26" s="26"/>
      <c r="D26" s="2" t="s">
        <v>21</v>
      </c>
      <c r="E26" s="5">
        <v>25</v>
      </c>
      <c r="F26" s="5">
        <v>25</v>
      </c>
      <c r="G26" s="5">
        <v>26</v>
      </c>
      <c r="H26" s="5">
        <f t="shared" si="3"/>
        <v>0.57735026918962584</v>
      </c>
      <c r="I26" s="6">
        <v>1</v>
      </c>
      <c r="J26" s="5">
        <f t="shared" si="10"/>
        <v>25.333333333333332</v>
      </c>
      <c r="K26" s="5">
        <v>43</v>
      </c>
      <c r="L26" s="5">
        <v>44</v>
      </c>
      <c r="M26" s="5">
        <v>44</v>
      </c>
      <c r="N26" s="5">
        <f t="shared" si="4"/>
        <v>0.57735026918962584</v>
      </c>
      <c r="O26" s="6">
        <v>5</v>
      </c>
      <c r="P26" s="6">
        <f t="shared" si="8"/>
        <v>218.33333333333331</v>
      </c>
      <c r="Q26" s="6">
        <f t="shared" si="9"/>
        <v>88.396946564885496</v>
      </c>
      <c r="R26" s="20">
        <f t="shared" si="5"/>
        <v>2.6620934355505401</v>
      </c>
      <c r="S26" s="13">
        <v>4.3975200000000001</v>
      </c>
    </row>
    <row r="27" spans="1:19" x14ac:dyDescent="0.45">
      <c r="A27" s="17">
        <v>24</v>
      </c>
      <c r="B27" s="2"/>
      <c r="C27" s="26"/>
      <c r="D27" s="2" t="s">
        <v>22</v>
      </c>
      <c r="E27" s="5">
        <v>38.5</v>
      </c>
      <c r="F27" s="5">
        <v>39</v>
      </c>
      <c r="G27" s="5">
        <v>39.5</v>
      </c>
      <c r="H27" s="5">
        <f t="shared" si="3"/>
        <v>0.5</v>
      </c>
      <c r="I27" s="5">
        <v>1</v>
      </c>
      <c r="J27" s="5">
        <f t="shared" si="10"/>
        <v>39</v>
      </c>
      <c r="K27" s="5">
        <v>44</v>
      </c>
      <c r="L27" s="5">
        <v>43</v>
      </c>
      <c r="M27" s="5">
        <v>44</v>
      </c>
      <c r="N27" s="5">
        <f t="shared" si="4"/>
        <v>0.57735026918962584</v>
      </c>
      <c r="O27" s="5">
        <v>5</v>
      </c>
      <c r="P27" s="6">
        <f t="shared" si="8"/>
        <v>218.33333333333331</v>
      </c>
      <c r="Q27" s="6">
        <f t="shared" si="9"/>
        <v>82.137404580152676</v>
      </c>
      <c r="R27" s="20">
        <f t="shared" si="5"/>
        <v>2.3382823001592246</v>
      </c>
      <c r="S27" s="13">
        <v>2.9613999999999998</v>
      </c>
    </row>
    <row r="28" spans="1:19" x14ac:dyDescent="0.45">
      <c r="A28" s="17"/>
      <c r="Q28" s="6"/>
    </row>
  </sheetData>
  <mergeCells count="8">
    <mergeCell ref="C16:C19"/>
    <mergeCell ref="C20:C23"/>
    <mergeCell ref="C24:C27"/>
    <mergeCell ref="E2:J2"/>
    <mergeCell ref="K2:P2"/>
    <mergeCell ref="C4:C7"/>
    <mergeCell ref="C8:C11"/>
    <mergeCell ref="C12:C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2019-09-12T20:35:08Z</dcterms:modified>
</cp:coreProperties>
</file>