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135"/>
  </bookViews>
  <sheets>
    <sheet name="Main Data" sheetId="1" r:id="rId1"/>
    <sheet name="Volume_month" sheetId="2" r:id="rId2"/>
    <sheet name="Injury" sheetId="4" r:id="rId3"/>
  </sheets>
  <definedNames>
    <definedName name="_xlnm._FilterDatabase" localSheetId="0" hidden="1">'Main Data'!$B$1:$B$320</definedName>
  </definedNames>
  <calcPr calcId="152511"/>
  <fileRecoveryPr repairLoad="1"/>
</workbook>
</file>

<file path=xl/calcChain.xml><?xml version="1.0" encoding="utf-8"?>
<calcChain xmlns="http://schemas.openxmlformats.org/spreadsheetml/2006/main">
  <c r="AK120" i="2" l="1"/>
  <c r="AJ120" i="2"/>
  <c r="AI120" i="2"/>
  <c r="AH120" i="2"/>
  <c r="AG120" i="2"/>
  <c r="AF120" i="2"/>
  <c r="AE120" i="2"/>
  <c r="AD120" i="2"/>
  <c r="AC120" i="2"/>
  <c r="V120" i="2"/>
  <c r="R120" i="2"/>
  <c r="AB120" i="2" s="1"/>
  <c r="J120" i="2"/>
  <c r="I120" i="2"/>
  <c r="F120" i="2"/>
  <c r="AA120" i="2" s="1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AO117" i="2"/>
  <c r="AB117" i="2"/>
  <c r="AP117" i="2" s="1"/>
  <c r="AA117" i="2"/>
  <c r="AL116" i="2"/>
  <c r="AK116" i="2"/>
  <c r="AJ116" i="2"/>
  <c r="AI116" i="2"/>
  <c r="AH116" i="2"/>
  <c r="AF116" i="2"/>
  <c r="AE116" i="2"/>
  <c r="AD116" i="2"/>
  <c r="AC116" i="2"/>
  <c r="AA116" i="2"/>
  <c r="S116" i="2"/>
  <c r="AG116" i="2" s="1"/>
  <c r="AO116" i="2" s="1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AL113" i="2"/>
  <c r="AK113" i="2"/>
  <c r="AJ113" i="2"/>
  <c r="AI113" i="2"/>
  <c r="AH113" i="2"/>
  <c r="AG113" i="2"/>
  <c r="AF113" i="2"/>
  <c r="AE113" i="2"/>
  <c r="AD113" i="2"/>
  <c r="AC113" i="2"/>
  <c r="AQ114" i="2" s="1"/>
  <c r="AB113" i="2"/>
  <c r="AP113" i="2" s="1"/>
  <c r="AA113" i="2"/>
  <c r="AL112" i="2"/>
  <c r="AK112" i="2"/>
  <c r="AJ112" i="2"/>
  <c r="AI112" i="2"/>
  <c r="AH112" i="2"/>
  <c r="AG112" i="2"/>
  <c r="AF112" i="2"/>
  <c r="AE112" i="2"/>
  <c r="AD112" i="2"/>
  <c r="AC112" i="2"/>
  <c r="AO112" i="2" s="1"/>
  <c r="AB112" i="2"/>
  <c r="AA112" i="2"/>
  <c r="AL111" i="2"/>
  <c r="AK111" i="2"/>
  <c r="AI111" i="2"/>
  <c r="AH111" i="2"/>
  <c r="AG111" i="2"/>
  <c r="AF111" i="2"/>
  <c r="AE111" i="2"/>
  <c r="AD111" i="2"/>
  <c r="AC111" i="2"/>
  <c r="AB111" i="2"/>
  <c r="AA111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AL109" i="2"/>
  <c r="AJ109" i="2"/>
  <c r="AI109" i="2"/>
  <c r="AH109" i="2"/>
  <c r="AG109" i="2"/>
  <c r="AF109" i="2"/>
  <c r="AD109" i="2"/>
  <c r="AC109" i="2"/>
  <c r="AB109" i="2"/>
  <c r="AA109" i="2"/>
  <c r="C109" i="2"/>
  <c r="AO108" i="2"/>
  <c r="AB108" i="2"/>
  <c r="AP108" i="2" s="1"/>
  <c r="AA108" i="2"/>
  <c r="AJ107" i="2"/>
  <c r="AI107" i="2"/>
  <c r="AH107" i="2"/>
  <c r="AG107" i="2"/>
  <c r="AF107" i="2"/>
  <c r="AE107" i="2"/>
  <c r="AD107" i="2"/>
  <c r="AC107" i="2"/>
  <c r="AB107" i="2"/>
  <c r="AA107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AL102" i="2"/>
  <c r="AK102" i="2"/>
  <c r="AJ102" i="2"/>
  <c r="AH102" i="2"/>
  <c r="AG102" i="2"/>
  <c r="AF102" i="2"/>
  <c r="AE102" i="2"/>
  <c r="AD102" i="2"/>
  <c r="AC102" i="2"/>
  <c r="AB102" i="2"/>
  <c r="AA102" i="2"/>
  <c r="AO101" i="2"/>
  <c r="AB101" i="2"/>
  <c r="AP101" i="2" s="1"/>
  <c r="AA101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AL97" i="2"/>
  <c r="AJ97" i="2"/>
  <c r="AI97" i="2"/>
  <c r="AH97" i="2"/>
  <c r="AG97" i="2"/>
  <c r="AF97" i="2"/>
  <c r="AE97" i="2"/>
  <c r="AD97" i="2"/>
  <c r="AC97" i="2"/>
  <c r="AB97" i="2"/>
  <c r="K97" i="2"/>
  <c r="AK97" i="2" s="1"/>
  <c r="AL96" i="2"/>
  <c r="AK96" i="2"/>
  <c r="AJ96" i="2"/>
  <c r="AI96" i="2"/>
  <c r="AH96" i="2"/>
  <c r="AG96" i="2"/>
  <c r="AF96" i="2"/>
  <c r="AE96" i="2"/>
  <c r="AD96" i="2"/>
  <c r="AC96" i="2"/>
  <c r="AB96" i="2"/>
  <c r="AA96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AM94" i="2"/>
  <c r="AL94" i="2"/>
  <c r="AJ94" i="2"/>
  <c r="AI94" i="2"/>
  <c r="AH94" i="2"/>
  <c r="AG94" i="2"/>
  <c r="AF94" i="2"/>
  <c r="AE94" i="2"/>
  <c r="AD94" i="2"/>
  <c r="AC94" i="2"/>
  <c r="AB94" i="2"/>
  <c r="AA94" i="2"/>
  <c r="AN93" i="2"/>
  <c r="AM93" i="2"/>
  <c r="AL93" i="2"/>
  <c r="AK93" i="2"/>
  <c r="AI93" i="2"/>
  <c r="AH93" i="2"/>
  <c r="AF93" i="2"/>
  <c r="AE93" i="2"/>
  <c r="AD93" i="2"/>
  <c r="AC93" i="2"/>
  <c r="AB93" i="2"/>
  <c r="AP93" i="2" s="1"/>
  <c r="AA93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2" i="2" s="1"/>
  <c r="AA92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AN88" i="2"/>
  <c r="AM88" i="2"/>
  <c r="AL88" i="2"/>
  <c r="AK88" i="2"/>
  <c r="AJ88" i="2"/>
  <c r="AI88" i="2"/>
  <c r="AH88" i="2"/>
  <c r="AG88" i="2"/>
  <c r="AE88" i="2"/>
  <c r="AD88" i="2"/>
  <c r="AB88" i="2"/>
  <c r="AA88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AN86" i="2"/>
  <c r="AM86" i="2"/>
  <c r="AL86" i="2"/>
  <c r="AK86" i="2"/>
  <c r="AJ86" i="2"/>
  <c r="AI86" i="2"/>
  <c r="AH86" i="2"/>
  <c r="AG86" i="2"/>
  <c r="AF86" i="2"/>
  <c r="AE86" i="2"/>
  <c r="AB86" i="2"/>
  <c r="AA86" i="2"/>
  <c r="AG85" i="2"/>
  <c r="AF85" i="2"/>
  <c r="AE85" i="2"/>
  <c r="AD85" i="2"/>
  <c r="AC85" i="2"/>
  <c r="AB85" i="2"/>
  <c r="AA85" i="2"/>
  <c r="AN84" i="2"/>
  <c r="AL84" i="2"/>
  <c r="AK84" i="2"/>
  <c r="AJ84" i="2"/>
  <c r="AI84" i="2"/>
  <c r="AH84" i="2"/>
  <c r="AG84" i="2"/>
  <c r="AF84" i="2"/>
  <c r="AE84" i="2"/>
  <c r="AQ84" i="2" s="1"/>
  <c r="AD84" i="2"/>
  <c r="AC84" i="2"/>
  <c r="AB84" i="2"/>
  <c r="AP84" i="2" s="1"/>
  <c r="AA84" i="2"/>
  <c r="AO83" i="2"/>
  <c r="AB83" i="2"/>
  <c r="AP83" i="2" s="1"/>
  <c r="AA83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A82" i="2"/>
  <c r="U82" i="2"/>
  <c r="AB82" i="2" s="1"/>
  <c r="I82" i="2"/>
  <c r="AI81" i="2"/>
  <c r="AH81" i="2"/>
  <c r="AG81" i="2"/>
  <c r="AF81" i="2"/>
  <c r="AE81" i="2"/>
  <c r="AD81" i="2"/>
  <c r="AC81" i="2"/>
  <c r="AB81" i="2"/>
  <c r="AA81" i="2"/>
  <c r="AJ80" i="2"/>
  <c r="AI80" i="2"/>
  <c r="AH80" i="2"/>
  <c r="AG80" i="2"/>
  <c r="AF80" i="2"/>
  <c r="AE80" i="2"/>
  <c r="AD80" i="2"/>
  <c r="AC80" i="2"/>
  <c r="AB80" i="2"/>
  <c r="AA80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AG78" i="2"/>
  <c r="AF78" i="2"/>
  <c r="AE78" i="2"/>
  <c r="AD78" i="2"/>
  <c r="AC78" i="2"/>
  <c r="AB78" i="2"/>
  <c r="AA78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AN76" i="2"/>
  <c r="AM76" i="2"/>
  <c r="AL76" i="2"/>
  <c r="AQ76" i="2" s="1"/>
  <c r="AK76" i="2"/>
  <c r="AJ76" i="2"/>
  <c r="AI76" i="2"/>
  <c r="AH76" i="2"/>
  <c r="AP76" i="2" s="1"/>
  <c r="AG76" i="2"/>
  <c r="AF76" i="2"/>
  <c r="AE76" i="2"/>
  <c r="AD76" i="2"/>
  <c r="AC76" i="2"/>
  <c r="AB76" i="2"/>
  <c r="AA76" i="2"/>
  <c r="AO75" i="2"/>
  <c r="AB75" i="2"/>
  <c r="AP75" i="2" s="1"/>
  <c r="AA75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AH72" i="2"/>
  <c r="AG72" i="2"/>
  <c r="AF72" i="2"/>
  <c r="AE72" i="2"/>
  <c r="AO72" i="2" s="1"/>
  <c r="AB72" i="2"/>
  <c r="AP72" i="2" s="1"/>
  <c r="AA72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AN69" i="2"/>
  <c r="AM69" i="2"/>
  <c r="AO69" i="2" s="1"/>
  <c r="AL69" i="2"/>
  <c r="AK69" i="2"/>
  <c r="AJ69" i="2"/>
  <c r="AI69" i="2"/>
  <c r="AH69" i="2"/>
  <c r="AG69" i="2"/>
  <c r="AF69" i="2"/>
  <c r="AE69" i="2"/>
  <c r="AD69" i="2"/>
  <c r="AC69" i="2"/>
  <c r="AB69" i="2"/>
  <c r="AA69" i="2"/>
  <c r="AN68" i="2"/>
  <c r="AM68" i="2"/>
  <c r="AO68" i="2" s="1"/>
  <c r="AL68" i="2"/>
  <c r="AK68" i="2"/>
  <c r="AJ68" i="2"/>
  <c r="AI68" i="2"/>
  <c r="AP68" i="2" s="1"/>
  <c r="AH68" i="2"/>
  <c r="AG68" i="2"/>
  <c r="AF68" i="2"/>
  <c r="AD68" i="2"/>
  <c r="AC68" i="2"/>
  <c r="AB68" i="2"/>
  <c r="AA68" i="2"/>
  <c r="AN67" i="2"/>
  <c r="AM67" i="2"/>
  <c r="AL67" i="2"/>
  <c r="AK67" i="2"/>
  <c r="AJ67" i="2"/>
  <c r="AI67" i="2"/>
  <c r="AH67" i="2"/>
  <c r="AP67" i="2" s="1"/>
  <c r="AG67" i="2"/>
  <c r="AF67" i="2"/>
  <c r="AE67" i="2"/>
  <c r="AD67" i="2"/>
  <c r="AC67" i="2"/>
  <c r="AB67" i="2"/>
  <c r="AA67" i="2"/>
  <c r="AN66" i="2"/>
  <c r="AM66" i="2"/>
  <c r="AL66" i="2"/>
  <c r="AK66" i="2"/>
  <c r="AJ66" i="2"/>
  <c r="AI66" i="2"/>
  <c r="AH66" i="2"/>
  <c r="AQ66" i="2" s="1"/>
  <c r="AG66" i="2"/>
  <c r="AF66" i="2"/>
  <c r="AE66" i="2"/>
  <c r="AD66" i="2"/>
  <c r="AC66" i="2"/>
  <c r="AB66" i="2"/>
  <c r="AA66" i="2"/>
  <c r="AQ65" i="2"/>
  <c r="AO65" i="2"/>
  <c r="AB65" i="2"/>
  <c r="AP65" i="2" s="1"/>
  <c r="AA65" i="2"/>
  <c r="AO64" i="2"/>
  <c r="AB64" i="2"/>
  <c r="AP64" i="2" s="1"/>
  <c r="AA64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AG62" i="2"/>
  <c r="AF62" i="2"/>
  <c r="AD62" i="2"/>
  <c r="AC62" i="2"/>
  <c r="AO62" i="2" s="1"/>
  <c r="AB62" i="2"/>
  <c r="AA62" i="2"/>
  <c r="AH61" i="2"/>
  <c r="AG61" i="2"/>
  <c r="AD61" i="2"/>
  <c r="AC61" i="2"/>
  <c r="AB61" i="2"/>
  <c r="AA61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AP57" i="2"/>
  <c r="AO57" i="2"/>
  <c r="AB57" i="2"/>
  <c r="AA57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AO54" i="2"/>
  <c r="AB54" i="2"/>
  <c r="AP54" i="2" s="1"/>
  <c r="AA54" i="2"/>
  <c r="AK53" i="2"/>
  <c r="AJ53" i="2"/>
  <c r="AI53" i="2"/>
  <c r="AH53" i="2"/>
  <c r="AG53" i="2"/>
  <c r="AQ54" i="2" s="1"/>
  <c r="AE53" i="2"/>
  <c r="AD53" i="2"/>
  <c r="AC53" i="2"/>
  <c r="AA53" i="2"/>
  <c r="Z53" i="2"/>
  <c r="Y53" i="2"/>
  <c r="AB53" i="2" s="1"/>
  <c r="AP53" i="2" s="1"/>
  <c r="AH52" i="2"/>
  <c r="AG52" i="2"/>
  <c r="AF52" i="2"/>
  <c r="AE52" i="2"/>
  <c r="AD52" i="2"/>
  <c r="AC52" i="2"/>
  <c r="AO52" i="2" s="1"/>
  <c r="AB52" i="2"/>
  <c r="AA52" i="2"/>
  <c r="AH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P50" i="2" s="1"/>
  <c r="AA50" i="2"/>
  <c r="AN49" i="2"/>
  <c r="AM49" i="2"/>
  <c r="AL49" i="2"/>
  <c r="AK49" i="2"/>
  <c r="AJ49" i="2"/>
  <c r="AH49" i="2"/>
  <c r="AG49" i="2"/>
  <c r="AF49" i="2"/>
  <c r="AE49" i="2"/>
  <c r="AD49" i="2"/>
  <c r="AC49" i="2"/>
  <c r="AB49" i="2"/>
  <c r="AA49" i="2"/>
  <c r="AM48" i="2"/>
  <c r="AL48" i="2"/>
  <c r="AK48" i="2"/>
  <c r="AJ48" i="2"/>
  <c r="AP48" i="2" s="1"/>
  <c r="AI48" i="2"/>
  <c r="AH48" i="2"/>
  <c r="AG48" i="2"/>
  <c r="AF48" i="2"/>
  <c r="AE48" i="2"/>
  <c r="AD48" i="2"/>
  <c r="AC48" i="2"/>
  <c r="AB48" i="2"/>
  <c r="AA48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AN46" i="2"/>
  <c r="AM46" i="2"/>
  <c r="AL46" i="2"/>
  <c r="AK46" i="2"/>
  <c r="AJ46" i="2"/>
  <c r="AI46" i="2"/>
  <c r="AH46" i="2"/>
  <c r="AG46" i="2"/>
  <c r="AF46" i="2"/>
  <c r="AE46" i="2"/>
  <c r="AD46" i="2"/>
  <c r="AB46" i="2"/>
  <c r="AA46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Q46" i="2" s="1"/>
  <c r="AB45" i="2"/>
  <c r="AA45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4" i="2" s="1"/>
  <c r="AA44" i="2"/>
  <c r="AM43" i="2"/>
  <c r="AL43" i="2"/>
  <c r="AJ43" i="2"/>
  <c r="AI43" i="2"/>
  <c r="AH43" i="2"/>
  <c r="AG43" i="2"/>
  <c r="AF43" i="2"/>
  <c r="AE43" i="2"/>
  <c r="AD43" i="2"/>
  <c r="AC43" i="2"/>
  <c r="AO43" i="2" s="1"/>
  <c r="AA43" i="2"/>
  <c r="Z43" i="2"/>
  <c r="W43" i="2"/>
  <c r="AB43" i="2" s="1"/>
  <c r="AP43" i="2" s="1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AN41" i="2"/>
  <c r="AP41" i="2" s="1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AM40" i="2"/>
  <c r="AL40" i="2"/>
  <c r="AJ40" i="2"/>
  <c r="AI40" i="2"/>
  <c r="AH40" i="2"/>
  <c r="AG40" i="2"/>
  <c r="AF40" i="2"/>
  <c r="AE40" i="2"/>
  <c r="AD40" i="2"/>
  <c r="AA40" i="2"/>
  <c r="O40" i="2"/>
  <c r="AC40" i="2" s="1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AE37" i="2"/>
  <c r="AD37" i="2"/>
  <c r="AC37" i="2"/>
  <c r="AB37" i="2"/>
  <c r="AA37" i="2"/>
  <c r="AM36" i="2"/>
  <c r="AL36" i="2"/>
  <c r="AK36" i="2"/>
  <c r="AJ36" i="2"/>
  <c r="AI36" i="2"/>
  <c r="AH36" i="2"/>
  <c r="AQ37" i="2" s="1"/>
  <c r="AG36" i="2"/>
  <c r="AF36" i="2"/>
  <c r="AE36" i="2"/>
  <c r="AD36" i="2"/>
  <c r="AC36" i="2"/>
  <c r="AB36" i="2"/>
  <c r="AA36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AM33" i="2"/>
  <c r="Z33" i="2"/>
  <c r="Y33" i="2"/>
  <c r="X33" i="2"/>
  <c r="W33" i="2"/>
  <c r="AK33" i="2" s="1"/>
  <c r="V33" i="2"/>
  <c r="AJ33" i="2" s="1"/>
  <c r="U33" i="2"/>
  <c r="AI33" i="2" s="1"/>
  <c r="T33" i="2"/>
  <c r="S33" i="2"/>
  <c r="R33" i="2"/>
  <c r="Q33" i="2"/>
  <c r="P33" i="2"/>
  <c r="O33" i="2"/>
  <c r="N33" i="2"/>
  <c r="AN33" i="2" s="1"/>
  <c r="M33" i="2"/>
  <c r="L33" i="2"/>
  <c r="K33" i="2"/>
  <c r="J33" i="2"/>
  <c r="I33" i="2"/>
  <c r="H33" i="2"/>
  <c r="G33" i="2"/>
  <c r="F33" i="2"/>
  <c r="E33" i="2"/>
  <c r="D33" i="2"/>
  <c r="AD33" i="2" s="1"/>
  <c r="C33" i="2"/>
  <c r="AC33" i="2" s="1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AN30" i="2"/>
  <c r="AL30" i="2"/>
  <c r="AK30" i="2"/>
  <c r="AJ30" i="2"/>
  <c r="AI30" i="2"/>
  <c r="AH30" i="2"/>
  <c r="AG30" i="2"/>
  <c r="AD30" i="2"/>
  <c r="AC30" i="2"/>
  <c r="AB30" i="2"/>
  <c r="AA30" i="2"/>
  <c r="AC29" i="2"/>
  <c r="AB29" i="2"/>
  <c r="AA29" i="2"/>
  <c r="AN28" i="2"/>
  <c r="AM28" i="2"/>
  <c r="AL28" i="2"/>
  <c r="AK28" i="2"/>
  <c r="AJ28" i="2"/>
  <c r="AI28" i="2"/>
  <c r="AH28" i="2"/>
  <c r="AG28" i="2"/>
  <c r="AF28" i="2"/>
  <c r="AE28" i="2"/>
  <c r="AO28" i="2" s="1"/>
  <c r="AD28" i="2"/>
  <c r="AC28" i="2"/>
  <c r="AP28" i="2" s="1"/>
  <c r="AB28" i="2"/>
  <c r="AA28" i="2"/>
  <c r="AN27" i="2"/>
  <c r="AM27" i="2"/>
  <c r="AL27" i="2"/>
  <c r="AK27" i="2"/>
  <c r="AJ27" i="2"/>
  <c r="AI27" i="2"/>
  <c r="AH27" i="2"/>
  <c r="AG27" i="2"/>
  <c r="AF27" i="2"/>
  <c r="AE27" i="2"/>
  <c r="AP27" i="2" s="1"/>
  <c r="AD27" i="2"/>
  <c r="AC27" i="2"/>
  <c r="AQ28" i="2" s="1"/>
  <c r="AB27" i="2"/>
  <c r="AA27" i="2"/>
  <c r="AO26" i="2"/>
  <c r="AB26" i="2"/>
  <c r="AP26" i="2" s="1"/>
  <c r="AA26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M23" i="2"/>
  <c r="AL23" i="2"/>
  <c r="AK23" i="2"/>
  <c r="AJ23" i="2"/>
  <c r="AI23" i="2"/>
  <c r="AH23" i="2"/>
  <c r="AG23" i="2"/>
  <c r="AD23" i="2"/>
  <c r="AC23" i="2"/>
  <c r="AB23" i="2"/>
  <c r="AA23" i="2"/>
  <c r="AI22" i="2"/>
  <c r="AH22" i="2"/>
  <c r="AG22" i="2"/>
  <c r="AF22" i="2"/>
  <c r="AE22" i="2"/>
  <c r="AD22" i="2"/>
  <c r="AC22" i="2"/>
  <c r="AB22" i="2"/>
  <c r="AA22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N17" i="2"/>
  <c r="AM17" i="2"/>
  <c r="AL17" i="2"/>
  <c r="AK17" i="2"/>
  <c r="AJ17" i="2"/>
  <c r="AI17" i="2"/>
  <c r="AH17" i="2"/>
  <c r="AG17" i="2"/>
  <c r="AF17" i="2"/>
  <c r="AD17" i="2"/>
  <c r="AC17" i="2"/>
  <c r="AQ18" i="2" s="1"/>
  <c r="AB17" i="2"/>
  <c r="AA17" i="2"/>
  <c r="AN16" i="2"/>
  <c r="AM16" i="2"/>
  <c r="AL16" i="2"/>
  <c r="AK16" i="2"/>
  <c r="AJ16" i="2"/>
  <c r="AI16" i="2"/>
  <c r="AG16" i="2"/>
  <c r="AF16" i="2"/>
  <c r="AE16" i="2"/>
  <c r="AD16" i="2"/>
  <c r="AC16" i="2"/>
  <c r="AQ16" i="2" s="1"/>
  <c r="AB16" i="2"/>
  <c r="AA16" i="2"/>
  <c r="AO15" i="2"/>
  <c r="AC15" i="2"/>
  <c r="AB15" i="2"/>
  <c r="AP15" i="2" s="1"/>
  <c r="AA15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Q15" i="2" s="1"/>
  <c r="AB14" i="2"/>
  <c r="AA14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AN10" i="2"/>
  <c r="AO10" i="2" s="1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N9" i="2"/>
  <c r="AP9" i="2" s="1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AN8" i="2"/>
  <c r="AQ9" i="2" s="1"/>
  <c r="AM8" i="2"/>
  <c r="AL8" i="2"/>
  <c r="AK8" i="2"/>
  <c r="AJ8" i="2"/>
  <c r="AI8" i="2"/>
  <c r="AH8" i="2"/>
  <c r="AG8" i="2"/>
  <c r="AE8" i="2"/>
  <c r="AD8" i="2"/>
  <c r="AC8" i="2"/>
  <c r="AB8" i="2"/>
  <c r="AA8" i="2"/>
  <c r="AN7" i="2"/>
  <c r="AM7" i="2"/>
  <c r="AL7" i="2"/>
  <c r="AQ8" i="2" s="1"/>
  <c r="AK7" i="2"/>
  <c r="AJ7" i="2"/>
  <c r="AI7" i="2"/>
  <c r="AH7" i="2"/>
  <c r="AG7" i="2"/>
  <c r="AF7" i="2"/>
  <c r="AE7" i="2"/>
  <c r="AD7" i="2"/>
  <c r="AC7" i="2"/>
  <c r="AB7" i="2"/>
  <c r="AA7" i="2"/>
  <c r="AE6" i="2"/>
  <c r="AD6" i="2"/>
  <c r="AC6" i="2"/>
  <c r="AQ7" i="2" s="1"/>
  <c r="AB6" i="2"/>
  <c r="AP6" i="2" s="1"/>
  <c r="AA6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P5" i="2" s="1"/>
  <c r="AA5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CU120" i="1"/>
  <c r="CZ93" i="1"/>
  <c r="CZ36" i="1"/>
  <c r="CZ84" i="1"/>
  <c r="CZ32" i="1"/>
  <c r="CZ81" i="1"/>
  <c r="CZ79" i="1"/>
  <c r="CZ23" i="1"/>
  <c r="CZ16" i="1"/>
  <c r="CZ76" i="1"/>
  <c r="CZ14" i="1"/>
  <c r="CZ12" i="1"/>
  <c r="CZ72" i="1"/>
  <c r="CZ94" i="1"/>
  <c r="CZ64" i="1"/>
  <c r="CZ61" i="1"/>
  <c r="CZ59" i="1"/>
  <c r="CZ52" i="1"/>
  <c r="CZ58" i="1"/>
  <c r="CZ50" i="1"/>
  <c r="CZ120" i="1"/>
  <c r="CZ48" i="1"/>
  <c r="CZ47" i="1"/>
  <c r="CZ43" i="1"/>
  <c r="CZ5" i="1"/>
  <c r="CZ103" i="1"/>
  <c r="CZ57" i="1"/>
  <c r="CZ117" i="1"/>
  <c r="CZ110" i="1"/>
  <c r="CZ115" i="1"/>
  <c r="CZ11" i="1"/>
  <c r="CZ114" i="1"/>
  <c r="CZ106" i="1"/>
  <c r="CZ9" i="1"/>
  <c r="CZ7" i="1"/>
  <c r="CZ2" i="1"/>
  <c r="AP10" i="2" l="1"/>
  <c r="AO6" i="2"/>
  <c r="AP71" i="2"/>
  <c r="AQ19" i="2"/>
  <c r="AQ38" i="2"/>
  <c r="AP17" i="2"/>
  <c r="AO34" i="2"/>
  <c r="AQ71" i="2"/>
  <c r="AO115" i="2"/>
  <c r="AA97" i="2"/>
  <c r="AQ116" i="2"/>
  <c r="AA33" i="2"/>
  <c r="AQ36" i="2"/>
  <c r="AQ45" i="2"/>
  <c r="AO47" i="2"/>
  <c r="AQ51" i="2"/>
  <c r="AP66" i="2"/>
  <c r="AO67" i="2"/>
  <c r="AP115" i="2"/>
  <c r="AO8" i="2"/>
  <c r="AF33" i="2"/>
  <c r="AQ47" i="2"/>
  <c r="AP52" i="2"/>
  <c r="AP70" i="2"/>
  <c r="AQ82" i="2"/>
  <c r="AQ93" i="2"/>
  <c r="AP119" i="2"/>
  <c r="AP14" i="2"/>
  <c r="AQ43" i="2"/>
  <c r="AP8" i="2"/>
  <c r="AQ27" i="2"/>
  <c r="AG33" i="2"/>
  <c r="AQ42" i="2"/>
  <c r="AQ44" i="2"/>
  <c r="AP61" i="2"/>
  <c r="AP69" i="2"/>
  <c r="AP74" i="2"/>
  <c r="AP91" i="2"/>
  <c r="AO92" i="2"/>
  <c r="AQ115" i="2"/>
  <c r="AO119" i="2"/>
  <c r="AQ48" i="2"/>
  <c r="AO9" i="2"/>
  <c r="AQ6" i="2"/>
  <c r="AP7" i="2"/>
  <c r="AQ12" i="2"/>
  <c r="AP21" i="2"/>
  <c r="AH33" i="2"/>
  <c r="AL33" i="2"/>
  <c r="AQ35" i="2"/>
  <c r="AO46" i="2"/>
  <c r="AQ53" i="2"/>
  <c r="AO61" i="2"/>
  <c r="AQ70" i="2"/>
  <c r="AQ75" i="2"/>
  <c r="AQ79" i="2"/>
  <c r="AO11" i="2"/>
  <c r="AQ10" i="2"/>
  <c r="AP13" i="2"/>
  <c r="AO21" i="2"/>
  <c r="AP37" i="2"/>
  <c r="AQ39" i="2"/>
  <c r="AP60" i="2"/>
  <c r="AO63" i="2"/>
  <c r="AQ67" i="2"/>
  <c r="AQ68" i="2"/>
  <c r="AQ69" i="2"/>
  <c r="AO84" i="2"/>
  <c r="AQ92" i="2"/>
  <c r="AO113" i="2"/>
  <c r="AP118" i="2"/>
  <c r="AO7" i="2"/>
  <c r="AP20" i="2"/>
  <c r="AQ26" i="2"/>
  <c r="AO27" i="2"/>
  <c r="AP29" i="2"/>
  <c r="AO37" i="2"/>
  <c r="AO50" i="2"/>
  <c r="AP63" i="2"/>
  <c r="AQ74" i="2"/>
  <c r="AP107" i="2"/>
  <c r="AP4" i="2"/>
  <c r="AQ21" i="2"/>
  <c r="AP59" i="2"/>
  <c r="AQ72" i="2"/>
  <c r="AP79" i="2"/>
  <c r="AQ101" i="2"/>
  <c r="AQ113" i="2"/>
  <c r="AQ13" i="2"/>
  <c r="AP39" i="2"/>
  <c r="AP47" i="2"/>
  <c r="AO59" i="2"/>
  <c r="AO71" i="2"/>
  <c r="AO79" i="2"/>
  <c r="AP95" i="2"/>
  <c r="AP111" i="2"/>
  <c r="AO4" i="2"/>
  <c r="AP19" i="2"/>
  <c r="AQ20" i="2"/>
  <c r="AO39" i="2"/>
  <c r="AP58" i="2"/>
  <c r="AP62" i="2"/>
  <c r="AO30" i="2"/>
  <c r="AP49" i="2"/>
  <c r="AO70" i="2"/>
  <c r="AO77" i="2"/>
  <c r="AQ83" i="2"/>
  <c r="AQ3" i="2"/>
  <c r="AP38" i="2"/>
  <c r="AQ52" i="2"/>
  <c r="AQ58" i="2"/>
  <c r="AQ11" i="2"/>
  <c r="AP46" i="2"/>
  <c r="AO12" i="2"/>
  <c r="AQ49" i="2"/>
  <c r="AQ50" i="2"/>
  <c r="AQ40" i="2"/>
  <c r="AQ41" i="2"/>
  <c r="AO40" i="2"/>
  <c r="AP24" i="2"/>
  <c r="AP34" i="2"/>
  <c r="AO35" i="2"/>
  <c r="AO36" i="2"/>
  <c r="AQ59" i="2"/>
  <c r="AQ62" i="2"/>
  <c r="AP82" i="2"/>
  <c r="AO90" i="2"/>
  <c r="AO93" i="2"/>
  <c r="AQ99" i="2"/>
  <c r="AO98" i="2"/>
  <c r="AP104" i="2"/>
  <c r="AQ111" i="2"/>
  <c r="AO110" i="2"/>
  <c r="AP110" i="2"/>
  <c r="AO114" i="2"/>
  <c r="AO118" i="2"/>
  <c r="AQ119" i="2"/>
  <c r="AO80" i="2"/>
  <c r="AQ81" i="2"/>
  <c r="AP35" i="2"/>
  <c r="AP36" i="2"/>
  <c r="AP55" i="2"/>
  <c r="AQ56" i="2"/>
  <c r="AQ55" i="2"/>
  <c r="AO55" i="2"/>
  <c r="AQ60" i="2"/>
  <c r="AQ63" i="2"/>
  <c r="AQ77" i="2"/>
  <c r="AO82" i="2"/>
  <c r="AP89" i="2"/>
  <c r="AO104" i="2"/>
  <c r="AQ105" i="2"/>
  <c r="AP114" i="2"/>
  <c r="AP80" i="2"/>
  <c r="AO89" i="2"/>
  <c r="AP103" i="2"/>
  <c r="AO13" i="2"/>
  <c r="AP32" i="2"/>
  <c r="AO32" i="2"/>
  <c r="AQ80" i="2"/>
  <c r="AP97" i="2"/>
  <c r="AQ104" i="2"/>
  <c r="AO103" i="2"/>
  <c r="AP112" i="2"/>
  <c r="AP12" i="2"/>
  <c r="AQ22" i="2"/>
  <c r="AQ61" i="2"/>
  <c r="AO14" i="2"/>
  <c r="AQ29" i="2"/>
  <c r="AQ32" i="2"/>
  <c r="AQ64" i="2"/>
  <c r="AP85" i="2"/>
  <c r="AO97" i="2"/>
  <c r="AQ98" i="2"/>
  <c r="AP109" i="2"/>
  <c r="AO111" i="2"/>
  <c r="AQ112" i="2"/>
  <c r="AB116" i="2"/>
  <c r="AP116" i="2" s="1"/>
  <c r="AQ120" i="2"/>
  <c r="AP120" i="2"/>
  <c r="AO24" i="2"/>
  <c r="AP11" i="2"/>
  <c r="AP18" i="2"/>
  <c r="AQ30" i="2"/>
  <c r="AO73" i="2"/>
  <c r="AP77" i="2"/>
  <c r="AO78" i="2"/>
  <c r="AP81" i="2"/>
  <c r="AQ85" i="2"/>
  <c r="AQ86" i="2"/>
  <c r="AO85" i="2"/>
  <c r="AP88" i="2"/>
  <c r="AQ109" i="2"/>
  <c r="AQ110" i="2"/>
  <c r="AO109" i="2"/>
  <c r="AQ117" i="2"/>
  <c r="AO19" i="2"/>
  <c r="AP23" i="2"/>
  <c r="AO3" i="2"/>
  <c r="AQ17" i="2"/>
  <c r="AO20" i="2"/>
  <c r="AQ24" i="2"/>
  <c r="AO23" i="2"/>
  <c r="AP31" i="2"/>
  <c r="AO31" i="2"/>
  <c r="AP73" i="2"/>
  <c r="AO74" i="2"/>
  <c r="AP78" i="2"/>
  <c r="AO81" i="2"/>
  <c r="AQ89" i="2"/>
  <c r="AO88" i="2"/>
  <c r="AP96" i="2"/>
  <c r="AQ108" i="2"/>
  <c r="AO120" i="2"/>
  <c r="AP3" i="2"/>
  <c r="AO5" i="2"/>
  <c r="AB33" i="2"/>
  <c r="AQ73" i="2"/>
  <c r="AQ78" i="2"/>
  <c r="AP87" i="2"/>
  <c r="AQ97" i="2"/>
  <c r="AO96" i="2"/>
  <c r="AP102" i="2"/>
  <c r="AQ14" i="2"/>
  <c r="AQ31" i="2"/>
  <c r="AP30" i="2"/>
  <c r="AO41" i="2"/>
  <c r="AO53" i="2"/>
  <c r="AO66" i="2"/>
  <c r="AQ88" i="2"/>
  <c r="AO87" i="2"/>
  <c r="AQ94" i="2"/>
  <c r="AQ103" i="2"/>
  <c r="AQ102" i="2"/>
  <c r="AO102" i="2"/>
  <c r="AO18" i="2"/>
  <c r="AO100" i="2"/>
  <c r="AP100" i="2"/>
  <c r="AQ107" i="2"/>
  <c r="AP106" i="2"/>
  <c r="AO106" i="2"/>
  <c r="AQ118" i="2"/>
  <c r="AQ4" i="2"/>
  <c r="AQ5" i="2"/>
  <c r="AO17" i="2"/>
  <c r="AP22" i="2"/>
  <c r="AQ25" i="2"/>
  <c r="AO38" i="2"/>
  <c r="AO44" i="2"/>
  <c r="AP86" i="2"/>
  <c r="AQ96" i="2"/>
  <c r="AO95" i="2"/>
  <c r="AP16" i="2"/>
  <c r="AO22" i="2"/>
  <c r="AQ23" i="2"/>
  <c r="AE33" i="2"/>
  <c r="AQ34" i="2" s="1"/>
  <c r="AB40" i="2"/>
  <c r="AP40" i="2" s="1"/>
  <c r="AO45" i="2"/>
  <c r="AP51" i="2"/>
  <c r="AO76" i="2"/>
  <c r="AQ87" i="2"/>
  <c r="AO86" i="2"/>
  <c r="AQ90" i="2"/>
  <c r="AQ91" i="2"/>
  <c r="AQ100" i="2"/>
  <c r="AP99" i="2"/>
  <c r="AO99" i="2"/>
  <c r="AP105" i="2"/>
  <c r="AO16" i="2"/>
  <c r="AP45" i="2"/>
  <c r="AO48" i="2"/>
  <c r="AO49" i="2"/>
  <c r="AO51" i="2"/>
  <c r="AO58" i="2"/>
  <c r="AP94" i="2"/>
  <c r="AQ106" i="2"/>
  <c r="AO105" i="2"/>
  <c r="AO107" i="2"/>
  <c r="AP25" i="2"/>
  <c r="AO56" i="2"/>
  <c r="AP56" i="2"/>
  <c r="AQ57" i="2"/>
  <c r="AQ95" i="2"/>
  <c r="AO94" i="2"/>
  <c r="AO25" i="2"/>
  <c r="AO60" i="2"/>
  <c r="AP90" i="2"/>
  <c r="AO91" i="2"/>
  <c r="AP98" i="2"/>
  <c r="AO29" i="2"/>
  <c r="AQ33" i="2" l="1"/>
  <c r="AO33" i="2"/>
  <c r="AP33" i="2"/>
</calcChain>
</file>

<file path=xl/comments1.xml><?xml version="1.0" encoding="utf-8"?>
<comments xmlns="http://schemas.openxmlformats.org/spreadsheetml/2006/main">
  <authors>
    <author/>
  </authors>
  <commentList>
    <comment ref="CW2" authorId="0" shapeId="0">
      <text>
        <r>
          <rPr>
            <sz val="11"/>
            <color rgb="FF000000"/>
            <rFont val="Calibri"/>
          </rPr>
          <t>======
ID#AAAAC5oyWj4
    (2019-04-16 15:10:52)
Asha: A data de término 32/01/2017 foi alterada para 31/01/2017</t>
        </r>
      </text>
    </comment>
  </commentList>
</comments>
</file>

<file path=xl/sharedStrings.xml><?xml version="1.0" encoding="utf-8"?>
<sst xmlns="http://schemas.openxmlformats.org/spreadsheetml/2006/main" count="688" uniqueCount="371">
  <si>
    <t>Codigo</t>
  </si>
  <si>
    <t>Grupo</t>
  </si>
  <si>
    <t>Idade</t>
  </si>
  <si>
    <t>Sexo (0=feminino)</t>
  </si>
  <si>
    <t>Massa corporal T0 (KG)</t>
  </si>
  <si>
    <t>Massa corporal T8</t>
  </si>
  <si>
    <t>Massa corporal T16</t>
  </si>
  <si>
    <t>Estatura (cm)</t>
  </si>
  <si>
    <t>IMC</t>
  </si>
  <si>
    <t>Strike pattern (0=RFS 1=FFS)</t>
  </si>
  <si>
    <t>C&amp;R D</t>
  </si>
  <si>
    <t>C&amp;R E</t>
  </si>
  <si>
    <t>FPI D</t>
  </si>
  <si>
    <t>FPI E</t>
  </si>
  <si>
    <t>Anos de pratica</t>
  </si>
  <si>
    <t>Total de km</t>
  </si>
  <si>
    <t>Distância em km</t>
  </si>
  <si>
    <t>Tempo total (horas)</t>
  </si>
  <si>
    <t>Pace (Medio) (min/km)</t>
  </si>
  <si>
    <t>Pace (Melhor)</t>
  </si>
  <si>
    <t>Pace (Pior)</t>
  </si>
  <si>
    <t>Afalto (1=corre 0=nao corre)</t>
  </si>
  <si>
    <t>Concreto</t>
  </si>
  <si>
    <t>Grama</t>
  </si>
  <si>
    <t>Terra</t>
  </si>
  <si>
    <t>Esteira</t>
  </si>
  <si>
    <t>Lesao previa (0=sim)</t>
  </si>
  <si>
    <t>Nome da lesao (self-reported)</t>
  </si>
  <si>
    <t>Data da lesao previa</t>
  </si>
  <si>
    <t>Provas que ja participou</t>
  </si>
  <si>
    <t>Avaliador da Ressonancia (0=Ulisses)</t>
  </si>
  <si>
    <t>ACSA_AbH_T0</t>
  </si>
  <si>
    <t>ACSA_AbV_T0</t>
  </si>
  <si>
    <t>ACSA_FDB_T0</t>
  </si>
  <si>
    <t>ACSA_FHB_T0</t>
  </si>
  <si>
    <t>VM_AbH_T0</t>
  </si>
  <si>
    <t>VM_AbV_T0</t>
  </si>
  <si>
    <t>VM_FDB_T0</t>
  </si>
  <si>
    <t>VM_FHB_T0</t>
  </si>
  <si>
    <t xml:space="preserve">ACSA_AbH_T8 </t>
  </si>
  <si>
    <t>ACSA_AbV_T8</t>
  </si>
  <si>
    <t>ACSA_FDB_T8</t>
  </si>
  <si>
    <t>ACSA_FHB_T8</t>
  </si>
  <si>
    <t>VM_AbH_T8</t>
  </si>
  <si>
    <t>VM_AbV_T8</t>
  </si>
  <si>
    <t>VM_FDB_T8</t>
  </si>
  <si>
    <t>VM_FHB_T8</t>
  </si>
  <si>
    <t>ACSA_AbH_T16</t>
  </si>
  <si>
    <t>ACSA_AbV_T16</t>
  </si>
  <si>
    <t>ACSA_FDB_T16</t>
  </si>
  <si>
    <t>ACSA_FHB_T16</t>
  </si>
  <si>
    <t>VM_AbH_T16</t>
  </si>
  <si>
    <t>VM_AbV_T16</t>
  </si>
  <si>
    <t>VM_FDB_T16</t>
  </si>
  <si>
    <t>VM_FHB_T16</t>
  </si>
  <si>
    <t>Sessoes_de_Exercicios_T8</t>
  </si>
  <si>
    <t>Sessoes_de_Exercicios_T16</t>
  </si>
  <si>
    <t>Sessoes_de_Exercicios_T24</t>
  </si>
  <si>
    <t>Sessoes_de_Exercicios_T32</t>
  </si>
  <si>
    <t>Sessoes_de_Exercicios_T40</t>
  </si>
  <si>
    <t>EMED_HlxD_T0</t>
  </si>
  <si>
    <t>EMED_ToesD_T0</t>
  </si>
  <si>
    <t>EMED_HlxE_T0</t>
  </si>
  <si>
    <t>EMED_ToesE_T0</t>
  </si>
  <si>
    <t>EMED_HlxD_T8</t>
  </si>
  <si>
    <t>EMED_ToesD_T8</t>
  </si>
  <si>
    <t>EMED_HlxE_T8</t>
  </si>
  <si>
    <t>EMED_ToesE_T8</t>
  </si>
  <si>
    <t>EMED_HlxD_T16</t>
  </si>
  <si>
    <t>EMED_ToesD_T16</t>
  </si>
  <si>
    <t>FHSQ_Footpain_T0</t>
  </si>
  <si>
    <t>FHSQ_FootFunction_T0</t>
  </si>
  <si>
    <t>FHSQ_Shoe_T0</t>
  </si>
  <si>
    <t>FHSQ_GFH_T0</t>
  </si>
  <si>
    <t>FHSQ_GeneralHealth_T0</t>
  </si>
  <si>
    <t>FHSQ_PhysicalActivity_T0</t>
  </si>
  <si>
    <t>FHSQ_SocialCapacity_T0</t>
  </si>
  <si>
    <t>FHSQ_Vigour_T0</t>
  </si>
  <si>
    <t>FHSQ_Footpain_T8</t>
  </si>
  <si>
    <t>FHSQ_FootFunction_T8</t>
  </si>
  <si>
    <t>FHSQ_Shoe_T8</t>
  </si>
  <si>
    <t>FHSQ_GFH_T8</t>
  </si>
  <si>
    <t>FHSQ_GeneralHealth_T8</t>
  </si>
  <si>
    <t>FHSQ_PhysicalActivity_T8</t>
  </si>
  <si>
    <t>FHSQ_SocialCapacity_T8</t>
  </si>
  <si>
    <t>FHSQ_Vigour_T8</t>
  </si>
  <si>
    <t>FHSQ_Footpain_T16</t>
  </si>
  <si>
    <t>FHSQ_FootFunction_T16</t>
  </si>
  <si>
    <t>FHSQ_Shoe_T16</t>
  </si>
  <si>
    <t>FHSQ_GFH_T16</t>
  </si>
  <si>
    <t>FHSQ_GeneralHealth_T16</t>
  </si>
  <si>
    <t>FHSQ_PhysicalActivity_T16</t>
  </si>
  <si>
    <t>FHSQ_SocialCapacity_T16</t>
  </si>
  <si>
    <t>FHSQ_Vigour_T16</t>
  </si>
  <si>
    <t>Vel_T0</t>
  </si>
  <si>
    <t>Vel_T8</t>
  </si>
  <si>
    <t>Vel_T16</t>
  </si>
  <si>
    <t>Lesao</t>
  </si>
  <si>
    <t>Primeira avaliaçao</t>
  </si>
  <si>
    <t>Data termino</t>
  </si>
  <si>
    <t>censura</t>
  </si>
  <si>
    <t xml:space="preserve">t (meses) </t>
  </si>
  <si>
    <t>t (dias)</t>
  </si>
  <si>
    <t>s002</t>
  </si>
  <si>
    <t>Tempo em horas</t>
  </si>
  <si>
    <t>Pace</t>
  </si>
  <si>
    <t>Sujeito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</si>
  <si>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</si>
  <si>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</si>
  <si>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</si>
  <si>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</si>
  <si>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</si>
  <si>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</si>
  <si>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</si>
  <si>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</si>
  <si>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</si>
  <si>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</si>
  <si>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</si>
  <si>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</si>
  <si>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em horas</t>
  </si>
  <si>
    <t>Media</t>
  </si>
  <si>
    <t>Melhor</t>
  </si>
  <si>
    <t>Pior</t>
  </si>
  <si>
    <t>Hipertrofia de panturrilha esquerda</t>
  </si>
  <si>
    <t>s003</t>
  </si>
  <si>
    <t>s004</t>
  </si>
  <si>
    <t>s005</t>
  </si>
  <si>
    <t>Estiramento do posterior da coxa direita</t>
  </si>
  <si>
    <t>s006</t>
  </si>
  <si>
    <t>--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</si>
  <si>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</si>
  <si>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</si>
  <si>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</si>
  <si>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</si>
  <si>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</si>
  <si>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</si>
  <si>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</si>
  <si>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</si>
  <si>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</si>
  <si>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</si>
  <si>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</si>
  <si>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</si>
  <si>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</si>
  <si>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</si>
  <si>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Bursite no quadril, pubeite - 1 ano e 5 meses</t>
  </si>
  <si>
    <t>s021</t>
  </si>
  <si>
    <t>s022</t>
  </si>
  <si>
    <t>Lombar, ernea de disco, condromalacia nos dois joelhos</t>
  </si>
  <si>
    <t>s023</t>
  </si>
  <si>
    <t>fratura de estresse</t>
  </si>
  <si>
    <t>s024</t>
  </si>
  <si>
    <t>Joelho, calcanhar, quadril</t>
  </si>
  <si>
    <t>s025</t>
  </si>
  <si>
    <t xml:space="preserve">fascite plantar </t>
  </si>
  <si>
    <t>s026</t>
  </si>
  <si>
    <t>Fascite Plantar e estiramento de biceps femural</t>
  </si>
  <si>
    <t>s027</t>
  </si>
  <si>
    <t>Síndrome do Trato Iliotibial, Fascite Plantar</t>
  </si>
  <si>
    <t>tendinite patelar joelho esquerdo</t>
  </si>
  <si>
    <t>s028</t>
  </si>
  <si>
    <t>s029</t>
  </si>
  <si>
    <t>quadril, joelho</t>
  </si>
  <si>
    <t>fratura por stress</t>
  </si>
  <si>
    <t>periostite coxa, micro fissura na tibia</t>
  </si>
  <si>
    <t>s030</t>
  </si>
  <si>
    <t>vou mandar</t>
  </si>
  <si>
    <t>s031</t>
  </si>
  <si>
    <t>fratura de estresse no quadril e nos dois femurs</t>
  </si>
  <si>
    <t>Posterior da coxa</t>
  </si>
  <si>
    <t>torção tornozelo; estiramento panturrilha direita; fratura por estresse pé direito</t>
  </si>
  <si>
    <t>s032</t>
  </si>
  <si>
    <t xml:space="preserve">dor no joelho esquerdo (interna) </t>
  </si>
  <si>
    <t>aquiles</t>
  </si>
  <si>
    <t>Descobri que possuia tróclea femural rasa, bursite crônica nos joelhos, protrusões lombares e cervicais + espondiloartrose cervical</t>
  </si>
  <si>
    <t>Joelho</t>
  </si>
  <si>
    <t>tendinete no calcanhar de aquiles</t>
  </si>
  <si>
    <t>Nos primeiros anos, panturrilha e calcanhar</t>
  </si>
  <si>
    <t>s033</t>
  </si>
  <si>
    <t>#VALUE!</t>
  </si>
  <si>
    <t>s034</t>
  </si>
  <si>
    <t>canelite</t>
  </si>
  <si>
    <t>s035</t>
  </si>
  <si>
    <t>s036</t>
  </si>
  <si>
    <t>s037</t>
  </si>
  <si>
    <t>s038</t>
  </si>
  <si>
    <t>Canelite e distenções</t>
  </si>
  <si>
    <t>s039</t>
  </si>
  <si>
    <t>s040</t>
  </si>
  <si>
    <t xml:space="preserve">inflamação no trato iliotibial </t>
  </si>
  <si>
    <t>s041</t>
  </si>
  <si>
    <t>s042</t>
  </si>
  <si>
    <t>s043</t>
  </si>
  <si>
    <t>facite plantar banda iliotibial</t>
  </si>
  <si>
    <t>s044</t>
  </si>
  <si>
    <t>Lesão de Labrun Dir</t>
  </si>
  <si>
    <t>s045</t>
  </si>
  <si>
    <t>s046</t>
  </si>
  <si>
    <t>s047</t>
  </si>
  <si>
    <t>s048</t>
  </si>
  <si>
    <t>Micro fissuras na tibia</t>
  </si>
  <si>
    <t>s049</t>
  </si>
  <si>
    <t>Condromalácia</t>
  </si>
  <si>
    <t>s050</t>
  </si>
  <si>
    <t>s051</t>
  </si>
  <si>
    <t>Pamturrilha</t>
  </si>
  <si>
    <t>s052</t>
  </si>
  <si>
    <t>s053</t>
  </si>
  <si>
    <t>Facite Plantar/ Condromalacia patelar</t>
  </si>
  <si>
    <t>s054</t>
  </si>
  <si>
    <t>s055</t>
  </si>
  <si>
    <t>fascite plantar</t>
  </si>
  <si>
    <t>s056</t>
  </si>
  <si>
    <t>s057</t>
  </si>
  <si>
    <t>s058</t>
  </si>
  <si>
    <t>s059</t>
  </si>
  <si>
    <t>Torci o tornozelo</t>
  </si>
  <si>
    <t>s060</t>
  </si>
  <si>
    <t>ESTALO NO JOELHO ESQUERDO</t>
  </si>
  <si>
    <t>s061</t>
  </si>
  <si>
    <t>canelite, quadril, tendinite</t>
  </si>
  <si>
    <t>s062</t>
  </si>
  <si>
    <t>s063</t>
  </si>
  <si>
    <t>s064</t>
  </si>
  <si>
    <t>canelite a 2 anos atras</t>
  </si>
  <si>
    <t>s065</t>
  </si>
  <si>
    <t>s066</t>
  </si>
  <si>
    <t>s067</t>
  </si>
  <si>
    <t>Joelho, Condromalacia</t>
  </si>
  <si>
    <t>s068</t>
  </si>
  <si>
    <t>s069</t>
  </si>
  <si>
    <t>o ultimo nervo do gluteo</t>
  </si>
  <si>
    <t>s070</t>
  </si>
  <si>
    <t>Adutor</t>
  </si>
  <si>
    <t>s071</t>
  </si>
  <si>
    <t>iliotibial</t>
  </si>
  <si>
    <t>s072</t>
  </si>
  <si>
    <t>s073</t>
  </si>
  <si>
    <t>s074</t>
  </si>
  <si>
    <t>s075</t>
  </si>
  <si>
    <t>torção tornozelo</t>
  </si>
  <si>
    <t>s076</t>
  </si>
  <si>
    <t>s077</t>
  </si>
  <si>
    <t>s078</t>
  </si>
  <si>
    <t>s079</t>
  </si>
  <si>
    <t>Fascite plantar</t>
  </si>
  <si>
    <t>s080</t>
  </si>
  <si>
    <t>Fratura por Stress Coxa, Sindrome do Impacto na Bacia</t>
  </si>
  <si>
    <t>s081</t>
  </si>
  <si>
    <t>s082</t>
  </si>
  <si>
    <t>s083</t>
  </si>
  <si>
    <t>s084</t>
  </si>
  <si>
    <t>quadril</t>
  </si>
  <si>
    <t>s085</t>
  </si>
  <si>
    <t>s086</t>
  </si>
  <si>
    <t>Fascite Plantar</t>
  </si>
  <si>
    <t>s087</t>
  </si>
  <si>
    <t>s088</t>
  </si>
  <si>
    <t>s089</t>
  </si>
  <si>
    <t>s090</t>
  </si>
  <si>
    <t>Joelho e pé</t>
  </si>
  <si>
    <t>s091</t>
  </si>
  <si>
    <t>s092</t>
  </si>
  <si>
    <t>Gastrocnemio</t>
  </si>
  <si>
    <t>s093</t>
  </si>
  <si>
    <t>tendiniti no quadril esquerdo</t>
  </si>
  <si>
    <t>s094</t>
  </si>
  <si>
    <t>s095</t>
  </si>
  <si>
    <t>s096</t>
  </si>
  <si>
    <t>Dor na panturrilha</t>
  </si>
  <si>
    <t>s097</t>
  </si>
  <si>
    <t>s098</t>
  </si>
  <si>
    <t>s099</t>
  </si>
  <si>
    <t xml:space="preserve">Dor na sola </t>
  </si>
  <si>
    <t>s100</t>
  </si>
  <si>
    <t>joelho esquerdo, virilha direita</t>
  </si>
  <si>
    <t>s101</t>
  </si>
  <si>
    <t>Iliotibial esquerdo/ entorse pé esquerdo</t>
  </si>
  <si>
    <t>s102</t>
  </si>
  <si>
    <t>joelho, tendão, tornozelo</t>
  </si>
  <si>
    <t>s103</t>
  </si>
  <si>
    <t>s104</t>
  </si>
  <si>
    <t xml:space="preserve">Joelho e quadril </t>
  </si>
  <si>
    <t>s105</t>
  </si>
  <si>
    <t>s106</t>
  </si>
  <si>
    <t>s107</t>
  </si>
  <si>
    <t>Sindrome do iliotibial (lateral da coxa)</t>
  </si>
  <si>
    <t>s108</t>
  </si>
  <si>
    <t>Tibia</t>
  </si>
  <si>
    <t>s109</t>
  </si>
  <si>
    <t>Trato íleo tibial</t>
  </si>
  <si>
    <t>s110</t>
  </si>
  <si>
    <t xml:space="preserve">quadril </t>
  </si>
  <si>
    <t>s111</t>
  </si>
  <si>
    <t>sartorio</t>
  </si>
  <si>
    <t>s112</t>
  </si>
  <si>
    <t>pubalgia</t>
  </si>
  <si>
    <t>s113</t>
  </si>
  <si>
    <t>torção de tornozelo</t>
  </si>
  <si>
    <t>s114</t>
  </si>
  <si>
    <t>joelho</t>
  </si>
  <si>
    <t>s115</t>
  </si>
  <si>
    <t>s116</t>
  </si>
  <si>
    <t>canelite, sindrome da banda iliotibial, lesão na parte de baixo do musculo da pantirrilha esquerda</t>
  </si>
  <si>
    <t>s117</t>
  </si>
  <si>
    <t>facite plantar</t>
  </si>
  <si>
    <t>s118</t>
  </si>
  <si>
    <t>s119</t>
  </si>
  <si>
    <t>Calo Ósseo , dedo mínimo esquerdo</t>
  </si>
  <si>
    <t>Evento</t>
  </si>
  <si>
    <t>Data</t>
  </si>
  <si>
    <t>Local no corpo</t>
  </si>
  <si>
    <t>Vermelho=Lesao</t>
  </si>
  <si>
    <t>1=pe/tornozelo</t>
  </si>
  <si>
    <t>Canelite Bilateral 21/01-2017, na verdade parece tendinite dos inversores à esquerda. Tem RMN</t>
  </si>
  <si>
    <t>Roxo=Drop out</t>
  </si>
  <si>
    <t>2=perna</t>
  </si>
  <si>
    <t>Verde=outros</t>
  </si>
  <si>
    <t>3=joelho</t>
  </si>
  <si>
    <t>4=coxa</t>
  </si>
  <si>
    <t>lesao nao especificada</t>
  </si>
  <si>
    <t>5=quadril</t>
  </si>
  <si>
    <t>6=pelve</t>
  </si>
  <si>
    <t>Lesão de ruptura do supra, parou de correr para tratar e fazer cirurgia.</t>
  </si>
  <si>
    <t>7=outro</t>
  </si>
  <si>
    <t>Removeu visicula biliar em abril</t>
  </si>
  <si>
    <t>SFP direita-31/01/2017 (não diminuiu volume mas fez injeçoes de corticoide)</t>
  </si>
  <si>
    <t>diminuiu a pratica por depois de falecimento de parente (17/05 (não tinha mais cabeça)</t>
  </si>
  <si>
    <t>11/junho/2017 estiramento posterior coxa D</t>
  </si>
  <si>
    <t>canelite, 21/11/16</t>
  </si>
  <si>
    <t>Distenção da panturrilha esquerda 17/07/2017</t>
  </si>
  <si>
    <t>bronquite 01/07 --18/07</t>
  </si>
  <si>
    <t>04/08/2017 canelite esquerda</t>
  </si>
  <si>
    <t>Lesão de manguito rotador D 20/07/2018</t>
  </si>
  <si>
    <t>Fascite Plantar dois pés 22/07/17</t>
  </si>
  <si>
    <t>Canelite. 16/09</t>
  </si>
  <si>
    <t>infecção 25/11/2017 (viagem não entrou no app)</t>
  </si>
  <si>
    <t>em janeiro passou a correr milha, (meio longo)</t>
  </si>
  <si>
    <t>Haglund D 23/03/2018</t>
  </si>
  <si>
    <t>Estiramento posterior coxa direita 22/5/2018. Uso de corticoides para dor</t>
  </si>
  <si>
    <t>Dor no quadril tendinite GM bursite troc 10/02/2018</t>
  </si>
  <si>
    <t>Abandonou 27/outubro a corrida por motivo de trabalho</t>
  </si>
  <si>
    <t>27 de dez, morte de familiar, teve que se mudar de sp</t>
  </si>
  <si>
    <t>piloto, faz nos voos</t>
  </si>
  <si>
    <t>disse que parou de correr por um tempo (1,5 mês) pra fazer natação só</t>
  </si>
  <si>
    <t>Dor e desconforto no joelho, Junho 2018 reduziu pela metade o volume</t>
  </si>
  <si>
    <t>lesao do tendao de Aquiles de grau leve - desgaste de cartilagem do joelho</t>
  </si>
  <si>
    <t>Acidente transportando gelareida 28/11/2017</t>
  </si>
  <si>
    <t>Canelite diagnosticada 28/09/2017</t>
  </si>
  <si>
    <t>19 de janeiro teve bolha no pé por conta da esteira do laboratório. Passou em 3 dias.(na foto não da pra ver)</t>
  </si>
  <si>
    <t>Fx estresse fibular direita.12/06/2018 &gt; na primeira meia maratona nos 10km.</t>
  </si>
  <si>
    <t>1 de fevereiro 2018 se mudou para santos</t>
  </si>
  <si>
    <t>não tinha entendido no começo (fala espanhol)</t>
  </si>
  <si>
    <t>Origem dos isquiotibiais, dor e tendinite, pior a D 12/03/18</t>
  </si>
  <si>
    <t>Lesão não especificada 02/11/17</t>
  </si>
  <si>
    <t>12/12/2017 - Fascite plantar bilat</t>
  </si>
  <si>
    <t>12/12/2017Tendinite do tendão calcaneo direito após maratona com tenis que nunca usou antes Lunar nike</t>
  </si>
  <si>
    <t>avisou que ia correr pouco e como faz exercicios junto com os treinos esses tmb diminuiram (5 de março 2018) trabalho</t>
  </si>
  <si>
    <t>Fasciite plantar D 20/02/2018</t>
  </si>
  <si>
    <t>profissional de ed fisica. Associou os exercícios as aulas que dá</t>
  </si>
  <si>
    <t>20 dezembro 2017 teve hepatite. Deu tempo na corrida mas não nos exercicios</t>
  </si>
  <si>
    <t>Faz junto aos treinos (depois), somente. Mas não depois de longão</t>
  </si>
  <si>
    <t>torçao do tornozelo D Fx de radio 01/10/2018</t>
  </si>
  <si>
    <t>SFP bilat 23/03/2018</t>
  </si>
  <si>
    <t>estiramento da coxa em corrida de montanha 02/2018</t>
  </si>
  <si>
    <t>tem um histórico de AVC que segundo ele não teve comprometimento motor algum nem sequelas...</t>
  </si>
  <si>
    <t>Lesão, Hernia de disco e artrose lombar. 29/06/2018</t>
  </si>
  <si>
    <t>Fx de calcâneo D, 18/jul/2018</t>
  </si>
  <si>
    <t>6 de março viajou para outro pais e avisou que não iria se dedicar aos exercicios.</t>
  </si>
  <si>
    <t>abril 2018 SFP D</t>
  </si>
  <si>
    <t>Bolha mett fx 1, imprediu de correr por 2 semanas.</t>
  </si>
  <si>
    <t>Engravidou, teve um filho em janeiro, esta voltando em fevereiro (fim do acompanhamento) Sem lesoes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</si>
</sst>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6" formatCode="dd/mm/yy"/>
    <numFmt numFmtId="167" formatCode="d/m/yy"/>
    <numFmt numFmtId="168" formatCode="mm/yyyy"/>
  </numFmts>
  <fonts count="14">
    <font>
      <sz val="11"/>
      <color rgb="FF000000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color rgb="FF000000"/>
      <name val="Arial"/>
    </font>
    <font>
      <sz val="11"/>
      <color rgb="FFFF0000"/>
      <name val="Calibri"/>
    </font>
    <font>
      <sz val="11"/>
      <color rgb="FF7030A0"/>
      <name val="Calibri"/>
    </font>
    <font>
      <sz val="11"/>
      <color rgb="FF000000"/>
      <name val="Arial"/>
    </font>
    <font>
      <sz val="11"/>
      <color rgb="FFC00000"/>
      <name val="Calibri"/>
    </font>
    <font>
      <sz val="11"/>
      <color rgb="FF6AA84F"/>
      <name val="Calibri"/>
    </font>
    <font>
      <sz val="11"/>
      <color rgb="FF00B050"/>
      <name val="Calibri"/>
    </font>
    <font>
      <sz val="11"/>
      <color rgb="FF980000"/>
      <name val="Calibri"/>
    </font>
    <font>
      <sz val="11"/>
      <color rgb="FF222222"/>
      <name val="Arial"/>
    </font>
    <font>
      <sz val="11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DBDB"/>
        <bgColor rgb="FFF2DBDB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" fontId="1" fillId="5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4" fontId="3" fillId="0" borderId="0" xfId="0" applyNumberFormat="1" applyFont="1"/>
    <xf numFmtId="3" fontId="4" fillId="5" borderId="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4" fontId="0" fillId="0" borderId="5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5" borderId="1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/>
    <xf numFmtId="0" fontId="1" fillId="6" borderId="1" xfId="0" applyFont="1" applyFill="1" applyBorder="1"/>
    <xf numFmtId="0" fontId="5" fillId="0" borderId="0" xfId="0" applyFont="1"/>
    <xf numFmtId="0" fontId="0" fillId="0" borderId="0" xfId="0" applyFont="1" applyAlignment="1">
      <alignment horizontal="right"/>
    </xf>
    <xf numFmtId="0" fontId="0" fillId="5" borderId="1" xfId="0" applyFont="1" applyFill="1" applyBorder="1"/>
    <xf numFmtId="0" fontId="5" fillId="5" borderId="1" xfId="0" applyFont="1" applyFill="1" applyBorder="1"/>
    <xf numFmtId="0" fontId="1" fillId="5" borderId="1" xfId="0" applyFont="1" applyFill="1" applyBorder="1"/>
    <xf numFmtId="0" fontId="6" fillId="0" borderId="0" xfId="0" applyFont="1"/>
    <xf numFmtId="0" fontId="0" fillId="6" borderId="1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0" applyFont="1"/>
    <xf numFmtId="0" fontId="7" fillId="5" borderId="1" xfId="0" applyFont="1" applyFill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0" fillId="0" borderId="6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1" fillId="5" borderId="1" xfId="0" applyFont="1" applyFill="1" applyBorder="1" applyAlignment="1">
      <alignment horizontal="right"/>
    </xf>
    <xf numFmtId="0" fontId="9" fillId="0" borderId="0" xfId="0" applyFont="1"/>
    <xf numFmtId="14" fontId="5" fillId="0" borderId="0" xfId="0" applyNumberFormat="1" applyFont="1"/>
    <xf numFmtId="0" fontId="10" fillId="0" borderId="0" xfId="0" applyFont="1"/>
    <xf numFmtId="166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20" fontId="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2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3" fillId="5" borderId="1" xfId="0" applyFont="1" applyFill="1" applyBorder="1"/>
    <xf numFmtId="168" fontId="5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4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DB320"/>
  <sheetViews>
    <sheetView tabSelected="1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K34" sqref="K34"/>
    </sheetView>
  </sheetViews>
  <sheetFormatPr defaultColWidth="14.42578125" defaultRowHeight="15" customHeight="1"/>
  <cols>
    <col min="1" max="1" width="6.85546875" customWidth="1"/>
    <col min="2" max="2" width="6.42578125" customWidth="1"/>
    <col min="3" max="3" width="5.85546875" customWidth="1"/>
    <col min="4" max="4" width="16.140625" customWidth="1"/>
    <col min="5" max="5" width="20.28515625" customWidth="1"/>
    <col min="6" max="6" width="16.28515625" customWidth="1"/>
    <col min="7" max="7" width="17.28515625" style="77" customWidth="1"/>
    <col min="8" max="8" width="12.140625" customWidth="1"/>
    <col min="9" max="9" width="4.42578125" customWidth="1"/>
    <col min="10" max="10" width="24.42578125" customWidth="1"/>
    <col min="11" max="11" width="6.42578125" customWidth="1"/>
    <col min="12" max="12" width="6.140625" customWidth="1"/>
    <col min="13" max="13" width="5.42578125" customWidth="1"/>
    <col min="14" max="14" width="5.140625" customWidth="1"/>
    <col min="15" max="15" width="14" customWidth="1"/>
    <col min="16" max="16" width="10.7109375" customWidth="1"/>
    <col min="17" max="17" width="17.42578125" customWidth="1"/>
    <col min="18" max="18" width="20.28515625" customWidth="1"/>
    <col min="19" max="19" width="12.85546875" customWidth="1"/>
    <col min="20" max="20" width="10" customWidth="1"/>
    <col min="21" max="21" width="24.5703125" customWidth="1"/>
    <col min="22" max="22" width="8.7109375" customWidth="1"/>
    <col min="23" max="23" width="6.7109375" customWidth="1"/>
    <col min="24" max="24" width="5.28515625" customWidth="1"/>
    <col min="25" max="25" width="6.7109375" customWidth="1"/>
    <col min="26" max="26" width="18.140625" customWidth="1"/>
    <col min="27" max="27" width="108.7109375" customWidth="1"/>
    <col min="28" max="28" width="17.85546875" customWidth="1"/>
    <col min="29" max="29" width="21.140625" customWidth="1"/>
    <col min="30" max="30" width="31.5703125" customWidth="1"/>
    <col min="31" max="31" width="13.140625" customWidth="1"/>
    <col min="32" max="32" width="13" customWidth="1"/>
    <col min="33" max="34" width="12.85546875" customWidth="1"/>
    <col min="35" max="36" width="11.5703125" customWidth="1"/>
    <col min="37" max="38" width="11.42578125" customWidth="1"/>
    <col min="39" max="39" width="13.5703125" customWidth="1"/>
    <col min="40" max="40" width="13" customWidth="1"/>
    <col min="41" max="42" width="12.85546875" customWidth="1"/>
    <col min="43" max="44" width="11.5703125" customWidth="1"/>
    <col min="45" max="46" width="11.42578125" customWidth="1"/>
    <col min="47" max="47" width="14.140625" customWidth="1"/>
    <col min="48" max="48" width="14" customWidth="1"/>
    <col min="49" max="49" width="13.85546875" customWidth="1"/>
    <col min="50" max="50" width="14" customWidth="1"/>
    <col min="51" max="51" width="12.7109375" customWidth="1"/>
    <col min="52" max="52" width="12.5703125" customWidth="1"/>
    <col min="53" max="54" width="12.42578125" customWidth="1"/>
    <col min="55" max="55" width="22.85546875" customWidth="1"/>
    <col min="56" max="59" width="23.85546875" customWidth="1"/>
    <col min="60" max="60" width="14.140625" customWidth="1"/>
    <col min="61" max="61" width="15.140625" customWidth="1"/>
    <col min="62" max="62" width="13.85546875" customWidth="1"/>
    <col min="63" max="63" width="14.85546875" customWidth="1"/>
    <col min="64" max="64" width="14.140625" customWidth="1"/>
    <col min="65" max="65" width="15.140625" customWidth="1"/>
    <col min="66" max="66" width="14" customWidth="1"/>
    <col min="67" max="67" width="15.28515625" customWidth="1"/>
    <col min="68" max="68" width="14.28515625" customWidth="1"/>
    <col min="69" max="69" width="15.5703125" customWidth="1"/>
    <col min="70" max="70" width="15.28515625" customWidth="1"/>
    <col min="71" max="71" width="16.5703125" customWidth="1"/>
    <col min="72" max="72" width="17.85546875" customWidth="1"/>
    <col min="73" max="73" width="21.85546875" customWidth="1"/>
    <col min="74" max="74" width="14.28515625" customWidth="1"/>
    <col min="75" max="75" width="13.42578125" customWidth="1"/>
    <col min="76" max="76" width="23" customWidth="1"/>
    <col min="77" max="77" width="24" customWidth="1"/>
    <col min="78" max="78" width="22.7109375" customWidth="1"/>
    <col min="79" max="79" width="15.7109375" customWidth="1"/>
    <col min="80" max="80" width="17.85546875" customWidth="1"/>
    <col min="81" max="81" width="21.85546875" customWidth="1"/>
    <col min="82" max="82" width="14.28515625" customWidth="1"/>
    <col min="83" max="83" width="13.42578125" customWidth="1"/>
    <col min="84" max="84" width="23" customWidth="1"/>
    <col min="85" max="85" width="24" customWidth="1"/>
    <col min="86" max="86" width="22.7109375" customWidth="1"/>
    <col min="87" max="87" width="15.7109375" customWidth="1"/>
    <col min="88" max="88" width="18.85546875" customWidth="1"/>
    <col min="89" max="89" width="22.85546875" customWidth="1"/>
    <col min="90" max="90" width="15.28515625" customWidth="1"/>
    <col min="91" max="91" width="14.42578125" customWidth="1"/>
    <col min="92" max="92" width="24" customWidth="1"/>
    <col min="93" max="93" width="25" customWidth="1"/>
    <col min="94" max="94" width="23.7109375" customWidth="1"/>
    <col min="95" max="95" width="16.7109375" customWidth="1"/>
    <col min="96" max="96" width="11.85546875" customWidth="1"/>
    <col min="97" max="97" width="14.140625" customWidth="1"/>
    <col min="98" max="98" width="11.28515625" customWidth="1"/>
    <col min="99" max="99" width="8.7109375" customWidth="1"/>
    <col min="100" max="100" width="17.42578125" customWidth="1"/>
    <col min="101" max="101" width="12.5703125" customWidth="1"/>
    <col min="102" max="102" width="7.85546875" customWidth="1"/>
    <col min="103" max="103" width="9.7109375" customWidth="1"/>
    <col min="104" max="104" width="7.140625" customWidth="1"/>
  </cols>
  <sheetData>
    <row r="1" spans="1:106">
      <c r="A1" s="3" t="s">
        <v>0</v>
      </c>
      <c r="B1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7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22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  <c r="AB1" s="6" t="s">
        <v>28</v>
      </c>
      <c r="AC1" s="5" t="s">
        <v>29</v>
      </c>
      <c r="AD1" s="5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7" t="s">
        <v>53</v>
      </c>
      <c r="BB1" s="7" t="s">
        <v>54</v>
      </c>
      <c r="BC1" s="7" t="s">
        <v>55</v>
      </c>
      <c r="BD1" s="7" t="s">
        <v>56</v>
      </c>
      <c r="BE1" s="7" t="s">
        <v>57</v>
      </c>
      <c r="BF1" s="7" t="s">
        <v>58</v>
      </c>
      <c r="BG1" s="7" t="s">
        <v>59</v>
      </c>
      <c r="BH1" s="7" t="s">
        <v>60</v>
      </c>
      <c r="BI1" s="5" t="s">
        <v>61</v>
      </c>
      <c r="BJ1" s="5" t="s">
        <v>62</v>
      </c>
      <c r="BK1" s="5" t="s">
        <v>63</v>
      </c>
      <c r="BL1" s="7" t="s">
        <v>64</v>
      </c>
      <c r="BM1" t="s">
        <v>65</v>
      </c>
      <c r="BN1" t="s">
        <v>66</v>
      </c>
      <c r="BO1" t="s">
        <v>67</v>
      </c>
      <c r="BP1" s="2" t="s">
        <v>64</v>
      </c>
      <c r="BQ1" s="2" t="s">
        <v>65</v>
      </c>
      <c r="BR1" s="2" t="s">
        <v>68</v>
      </c>
      <c r="BS1" s="2" t="s">
        <v>69</v>
      </c>
      <c r="BT1" s="2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s="2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s="2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s="2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2" t="s">
        <v>101</v>
      </c>
      <c r="CZ1" s="2" t="s">
        <v>102</v>
      </c>
    </row>
    <row r="2" spans="1:106">
      <c r="A2" s="8" t="s">
        <v>103</v>
      </c>
      <c r="B2" s="9">
        <v>1</v>
      </c>
      <c r="C2" s="10">
        <v>31</v>
      </c>
      <c r="D2" s="12">
        <v>1</v>
      </c>
      <c r="E2" s="5">
        <v>80</v>
      </c>
      <c r="F2" s="7">
        <v>78.2</v>
      </c>
      <c r="G2" s="76">
        <v>80</v>
      </c>
      <c r="H2" s="5">
        <v>180</v>
      </c>
      <c r="I2" s="5">
        <v>25</v>
      </c>
      <c r="J2" s="5">
        <v>0</v>
      </c>
      <c r="K2" s="13">
        <v>0.17499999999999999</v>
      </c>
      <c r="L2" s="13">
        <v>0.23799999999999999</v>
      </c>
      <c r="M2" s="13">
        <v>4</v>
      </c>
      <c r="N2" s="13">
        <v>3</v>
      </c>
      <c r="O2" s="7">
        <v>3</v>
      </c>
      <c r="P2" s="13">
        <v>551.85</v>
      </c>
      <c r="Q2" s="14">
        <v>51.989999999999995</v>
      </c>
      <c r="R2" s="15">
        <v>5.6416286236390301</v>
      </c>
      <c r="S2" s="15">
        <v>5.299837925445706</v>
      </c>
      <c r="T2" s="15">
        <v>6.2586206896551726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7">
        <v>0</v>
      </c>
      <c r="AA2" s="7" t="s">
        <v>123</v>
      </c>
      <c r="AB2" s="16">
        <v>42199</v>
      </c>
      <c r="AC2" s="7">
        <v>17</v>
      </c>
      <c r="AD2" s="7">
        <v>0</v>
      </c>
      <c r="AE2" s="7">
        <v>265.88648000000001</v>
      </c>
      <c r="AF2" s="7">
        <v>130.31695833333333</v>
      </c>
      <c r="AG2" s="7">
        <v>245.44408333333323</v>
      </c>
      <c r="AH2" s="7">
        <v>138.49636363636364</v>
      </c>
      <c r="AI2" s="7">
        <v>3323.5810000000001</v>
      </c>
      <c r="AJ2" s="7">
        <v>1563.8035</v>
      </c>
      <c r="AK2" s="7">
        <v>2945.3289999999988</v>
      </c>
      <c r="AL2" s="7">
        <v>761.73</v>
      </c>
      <c r="AM2" s="7">
        <v>203.00266666666664</v>
      </c>
      <c r="AN2" s="7">
        <v>96.607631578947363</v>
      </c>
      <c r="AO2" s="7">
        <v>144.18900000000005</v>
      </c>
      <c r="AP2" s="7">
        <v>96.468117647058818</v>
      </c>
      <c r="AQ2" s="7">
        <v>21315.279999999999</v>
      </c>
      <c r="AR2" s="7">
        <v>9177.7249999999985</v>
      </c>
      <c r="AS2" s="7">
        <v>13697.955000000004</v>
      </c>
      <c r="AT2" s="7">
        <v>8199.7899999999991</v>
      </c>
      <c r="AU2" s="7">
        <v>225.38636363636363</v>
      </c>
      <c r="AV2" s="7">
        <v>108.89599999999999</v>
      </c>
      <c r="AW2" s="7">
        <v>114.57600000000002</v>
      </c>
      <c r="AX2" s="7">
        <v>217.68333333333337</v>
      </c>
      <c r="AY2" s="7">
        <v>24792.5</v>
      </c>
      <c r="AZ2" s="7">
        <v>13711.999999999998</v>
      </c>
      <c r="BA2" s="7">
        <v>14322.000000000004</v>
      </c>
      <c r="BB2" s="7">
        <v>13061.000000000002</v>
      </c>
      <c r="BC2" s="7">
        <v>24</v>
      </c>
      <c r="BD2" s="7">
        <v>16</v>
      </c>
      <c r="BE2" s="7">
        <v>13</v>
      </c>
      <c r="BF2" s="7">
        <v>10</v>
      </c>
      <c r="BG2" s="7">
        <v>5</v>
      </c>
      <c r="BH2" s="7">
        <v>12.991</v>
      </c>
      <c r="BI2" s="7">
        <v>8.3379999999999992</v>
      </c>
      <c r="BJ2" s="7">
        <v>8.1150000000000002</v>
      </c>
      <c r="BK2" s="7">
        <v>6.3630000000000004</v>
      </c>
      <c r="BL2" s="7">
        <v>19.329999999999998</v>
      </c>
      <c r="BM2" s="2">
        <v>9.2200000000000006</v>
      </c>
      <c r="BN2" s="2">
        <v>13.9</v>
      </c>
      <c r="BO2" s="2">
        <v>8.5399999999999991</v>
      </c>
      <c r="BP2" s="2">
        <v>15.28</v>
      </c>
      <c r="BQ2" s="2">
        <v>8.4499999999999993</v>
      </c>
      <c r="BR2" s="2">
        <v>11.605</v>
      </c>
      <c r="BS2" s="2">
        <v>7.52</v>
      </c>
      <c r="BT2" s="17">
        <v>94</v>
      </c>
      <c r="BU2" s="18">
        <v>100</v>
      </c>
      <c r="BV2" s="18">
        <v>91.665999999999997</v>
      </c>
      <c r="BW2" s="18">
        <v>75</v>
      </c>
      <c r="BX2" s="18">
        <v>10</v>
      </c>
      <c r="BY2" s="18">
        <v>10</v>
      </c>
      <c r="BZ2" s="18">
        <v>83.332999999999998</v>
      </c>
      <c r="CA2" s="18">
        <v>87.5</v>
      </c>
      <c r="CB2" s="19">
        <v>87.5</v>
      </c>
      <c r="CC2" s="19">
        <v>100</v>
      </c>
      <c r="CD2" s="19">
        <v>91.665999999999997</v>
      </c>
      <c r="CE2" s="19">
        <v>75</v>
      </c>
      <c r="CF2" s="19">
        <v>100</v>
      </c>
      <c r="CG2" s="19">
        <v>100</v>
      </c>
      <c r="CH2" s="19">
        <v>100</v>
      </c>
      <c r="CI2" s="19">
        <v>62.5</v>
      </c>
      <c r="CJ2" s="18">
        <v>87.5</v>
      </c>
      <c r="CK2" s="18">
        <v>0</v>
      </c>
      <c r="CL2" s="18">
        <v>100</v>
      </c>
      <c r="CM2" s="18">
        <v>75</v>
      </c>
      <c r="CN2" s="18">
        <v>100</v>
      </c>
      <c r="CO2" s="18">
        <v>100</v>
      </c>
      <c r="CP2" s="18">
        <v>83.3</v>
      </c>
      <c r="CQ2" s="18">
        <v>45.832999999999998</v>
      </c>
      <c r="CR2" s="20">
        <v>10.285714285714286</v>
      </c>
      <c r="CS2" s="20">
        <v>10.093457943925234</v>
      </c>
      <c r="CT2" s="20">
        <v>10.093457943925234</v>
      </c>
      <c r="CU2" s="2">
        <v>1</v>
      </c>
      <c r="CV2" s="21">
        <v>42426</v>
      </c>
      <c r="CW2" s="21">
        <v>42766</v>
      </c>
      <c r="CX2" s="3">
        <v>0</v>
      </c>
      <c r="CY2" s="3">
        <v>11</v>
      </c>
      <c r="CZ2" s="2" t="e">
        <f ca="1">_xludf.DAYS(CW2,CV2)</f>
        <v>#NAME?</v>
      </c>
    </row>
    <row r="3" spans="1:106">
      <c r="A3" s="8" t="s">
        <v>124</v>
      </c>
      <c r="B3" s="9">
        <v>1</v>
      </c>
      <c r="C3" s="22">
        <v>34</v>
      </c>
      <c r="D3" s="12">
        <v>1</v>
      </c>
      <c r="E3" s="5">
        <v>74</v>
      </c>
      <c r="F3" s="7">
        <v>76.2</v>
      </c>
      <c r="G3" s="76">
        <v>76.5</v>
      </c>
      <c r="H3" s="5">
        <v>180</v>
      </c>
      <c r="I3" s="5">
        <v>23</v>
      </c>
      <c r="J3" s="5">
        <v>0</v>
      </c>
      <c r="K3" s="13">
        <v>0.27500000000000002</v>
      </c>
      <c r="L3" s="13">
        <v>0.245</v>
      </c>
      <c r="M3" s="13">
        <v>1</v>
      </c>
      <c r="N3" s="13">
        <v>2</v>
      </c>
      <c r="O3" s="7">
        <v>1</v>
      </c>
      <c r="P3" s="23">
        <v>529.4</v>
      </c>
      <c r="Q3" s="23">
        <v>49.2</v>
      </c>
      <c r="R3" s="15">
        <v>5.6223623363440183</v>
      </c>
      <c r="S3" s="15">
        <v>4.5599999999999996</v>
      </c>
      <c r="T3" s="15">
        <v>6.8571428571428568</v>
      </c>
      <c r="U3" s="5">
        <v>1</v>
      </c>
      <c r="V3" s="5">
        <v>1</v>
      </c>
      <c r="W3" s="5">
        <v>0</v>
      </c>
      <c r="X3" s="5">
        <v>0</v>
      </c>
      <c r="Y3" s="5">
        <v>0</v>
      </c>
      <c r="Z3" s="7">
        <v>1</v>
      </c>
      <c r="AA3" s="7"/>
      <c r="AB3" s="7"/>
      <c r="AC3" s="7">
        <v>50</v>
      </c>
      <c r="AD3" s="7">
        <v>0</v>
      </c>
      <c r="AE3" s="7">
        <v>275.91980000000001</v>
      </c>
      <c r="AF3" s="7">
        <v>179.29713043478264</v>
      </c>
      <c r="AG3" s="7">
        <v>155.04281818181815</v>
      </c>
      <c r="AH3" s="7">
        <v>95.617166666666662</v>
      </c>
      <c r="AI3" s="7">
        <v>3448.9974999999999</v>
      </c>
      <c r="AJ3" s="7">
        <v>2061.9170000000004</v>
      </c>
      <c r="AK3" s="7">
        <v>1705.4709999999998</v>
      </c>
      <c r="AL3" s="7">
        <v>573.70299999999997</v>
      </c>
      <c r="AM3" s="7">
        <v>287.05508695652179</v>
      </c>
      <c r="AN3" s="7">
        <v>158.77333333333337</v>
      </c>
      <c r="AO3" s="7">
        <v>181.17228571428572</v>
      </c>
      <c r="AP3" s="7">
        <v>112.67584615384614</v>
      </c>
      <c r="AQ3" s="7">
        <v>3301.1335000000004</v>
      </c>
      <c r="AR3" s="7">
        <v>1667.1200000000003</v>
      </c>
      <c r="AS3" s="7">
        <v>1902.309</v>
      </c>
      <c r="AT3" s="7">
        <v>732.39299999999992</v>
      </c>
      <c r="AU3" s="7">
        <v>217.35416666666674</v>
      </c>
      <c r="AV3" s="7">
        <v>165.15652173913045</v>
      </c>
      <c r="AW3" s="7">
        <v>148.14347826086956</v>
      </c>
      <c r="AX3" s="7">
        <v>222.85555555555555</v>
      </c>
      <c r="AY3" s="7">
        <v>26427.500000000007</v>
      </c>
      <c r="AZ3" s="7">
        <v>18993</v>
      </c>
      <c r="BA3" s="7">
        <v>17036.5</v>
      </c>
      <c r="BB3" s="7">
        <v>13407.5</v>
      </c>
      <c r="BC3" s="7">
        <v>24</v>
      </c>
      <c r="BD3" s="7">
        <v>16</v>
      </c>
      <c r="BE3" s="7">
        <v>10</v>
      </c>
      <c r="BF3" s="7">
        <v>12</v>
      </c>
      <c r="BG3" s="7">
        <v>0</v>
      </c>
      <c r="BH3" s="7">
        <v>11.879</v>
      </c>
      <c r="BI3" s="7">
        <v>9.2270000000000003</v>
      </c>
      <c r="BJ3" s="7">
        <v>7.407</v>
      </c>
      <c r="BK3" s="7">
        <v>12.356</v>
      </c>
      <c r="BL3" s="7">
        <v>15.33</v>
      </c>
      <c r="BM3" s="2">
        <v>10.47</v>
      </c>
      <c r="BN3" s="2">
        <v>8.6999999999999993</v>
      </c>
      <c r="BO3" s="2">
        <v>12.89</v>
      </c>
      <c r="BP3" s="2">
        <v>14.329000000000001</v>
      </c>
      <c r="BQ3" s="2">
        <v>11.022</v>
      </c>
      <c r="BR3" s="2">
        <v>10.253</v>
      </c>
      <c r="BS3" s="2">
        <v>12.401999999999999</v>
      </c>
      <c r="BT3" s="18">
        <v>43.75</v>
      </c>
      <c r="BU3" s="18">
        <v>75</v>
      </c>
      <c r="BV3" s="18">
        <v>25</v>
      </c>
      <c r="BW3" s="18">
        <v>25</v>
      </c>
      <c r="BX3" s="18">
        <v>0</v>
      </c>
      <c r="BY3" s="18">
        <v>94.444000000000003</v>
      </c>
      <c r="BZ3" s="18">
        <v>33.332999999999998</v>
      </c>
      <c r="CA3" s="18">
        <v>45.832999999999998</v>
      </c>
      <c r="CB3" s="19">
        <v>93.75</v>
      </c>
      <c r="CC3" s="19">
        <v>100</v>
      </c>
      <c r="CD3" s="19">
        <v>100</v>
      </c>
      <c r="CE3" s="19">
        <v>75</v>
      </c>
      <c r="CF3" s="19">
        <v>100</v>
      </c>
      <c r="CG3" s="19">
        <v>94.444000000000003</v>
      </c>
      <c r="CH3" s="19">
        <v>100</v>
      </c>
      <c r="CI3" s="19">
        <v>75</v>
      </c>
      <c r="CJ3" s="18">
        <v>93.75</v>
      </c>
      <c r="CK3" s="18">
        <v>0</v>
      </c>
      <c r="CL3" s="18">
        <v>0</v>
      </c>
      <c r="CM3" s="18">
        <v>87.5</v>
      </c>
      <c r="CN3" s="18">
        <v>100</v>
      </c>
      <c r="CO3" s="18">
        <v>100</v>
      </c>
      <c r="CP3" s="18">
        <v>83.3</v>
      </c>
      <c r="CQ3" s="18">
        <v>66.665999999999997</v>
      </c>
      <c r="CR3" s="20">
        <v>10.485436893203884</v>
      </c>
      <c r="CS3" s="20">
        <v>10.285714285714286</v>
      </c>
      <c r="CT3" s="20">
        <v>10.485436893203884</v>
      </c>
      <c r="CU3" s="2">
        <v>0</v>
      </c>
      <c r="CV3" s="21">
        <v>42426</v>
      </c>
      <c r="CW3" s="21"/>
      <c r="CX3" s="3">
        <v>0</v>
      </c>
      <c r="CZ3" s="2"/>
      <c r="DB3" s="2"/>
    </row>
    <row r="4" spans="1:106">
      <c r="A4" s="8" t="s">
        <v>125</v>
      </c>
      <c r="B4" s="9">
        <v>1</v>
      </c>
      <c r="C4" s="10">
        <v>37</v>
      </c>
      <c r="D4" s="12">
        <v>1</v>
      </c>
      <c r="E4" s="5">
        <v>65</v>
      </c>
      <c r="F4" s="24">
        <v>65</v>
      </c>
      <c r="G4" s="76">
        <v>65</v>
      </c>
      <c r="H4" s="5">
        <v>160</v>
      </c>
      <c r="I4" s="5">
        <v>25</v>
      </c>
      <c r="J4" s="5">
        <v>0</v>
      </c>
      <c r="K4" s="13">
        <v>0.24199999999999999</v>
      </c>
      <c r="L4" s="13">
        <v>0.26200000000000001</v>
      </c>
      <c r="M4" s="13">
        <v>2</v>
      </c>
      <c r="N4" s="13">
        <v>2</v>
      </c>
      <c r="O4" s="7">
        <v>3</v>
      </c>
      <c r="P4" s="14">
        <v>2652</v>
      </c>
      <c r="Q4" s="14">
        <v>182.79999999999998</v>
      </c>
      <c r="R4" s="15">
        <v>4.6405097926267276</v>
      </c>
      <c r="S4" s="15">
        <v>2.4</v>
      </c>
      <c r="T4" s="15">
        <v>6.8571428571428568</v>
      </c>
      <c r="U4" s="5">
        <v>1</v>
      </c>
      <c r="V4" s="5">
        <v>1</v>
      </c>
      <c r="W4" s="5">
        <v>0</v>
      </c>
      <c r="X4" s="5">
        <v>0</v>
      </c>
      <c r="Y4" s="5">
        <v>0</v>
      </c>
      <c r="Z4" s="7">
        <v>1</v>
      </c>
      <c r="AA4" s="7"/>
      <c r="AB4" s="16">
        <v>42328</v>
      </c>
      <c r="AC4" s="7">
        <v>4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>
        <v>34</v>
      </c>
      <c r="BD4" s="7">
        <v>26</v>
      </c>
      <c r="BE4" s="7">
        <v>20</v>
      </c>
      <c r="BF4" s="7">
        <v>26</v>
      </c>
      <c r="BG4" s="7">
        <v>6</v>
      </c>
      <c r="BH4" s="7">
        <v>12.237</v>
      </c>
      <c r="BI4" s="7">
        <v>13.648999999999999</v>
      </c>
      <c r="BJ4" s="7">
        <v>7.3010000000000002</v>
      </c>
      <c r="BK4" s="7">
        <v>11.981999999999999</v>
      </c>
      <c r="BL4" s="7">
        <v>20.84</v>
      </c>
      <c r="BM4" s="2">
        <v>11.42</v>
      </c>
      <c r="BN4" s="2">
        <v>13.45</v>
      </c>
      <c r="BO4" s="2">
        <v>10.64</v>
      </c>
      <c r="BP4" s="2">
        <v>24.29</v>
      </c>
      <c r="BQ4" s="2">
        <v>23.846</v>
      </c>
      <c r="BR4" s="2">
        <v>14.183</v>
      </c>
      <c r="BS4" s="2">
        <v>13.129</v>
      </c>
      <c r="BT4" s="18">
        <v>100</v>
      </c>
      <c r="BU4" s="18">
        <v>0</v>
      </c>
      <c r="BV4" s="18">
        <v>100</v>
      </c>
      <c r="BW4" s="18">
        <v>62.5</v>
      </c>
      <c r="BX4" s="18">
        <v>100</v>
      </c>
      <c r="BY4" s="18">
        <v>94.444000000000003</v>
      </c>
      <c r="BZ4" s="18">
        <v>100</v>
      </c>
      <c r="CA4" s="18">
        <v>62.5</v>
      </c>
      <c r="CB4" s="19">
        <v>100</v>
      </c>
      <c r="CC4" s="19">
        <v>100</v>
      </c>
      <c r="CD4" s="19">
        <v>100</v>
      </c>
      <c r="CE4" s="19">
        <v>75</v>
      </c>
      <c r="CF4" s="19">
        <v>100</v>
      </c>
      <c r="CG4" s="19">
        <v>100</v>
      </c>
      <c r="CH4" s="19">
        <v>100</v>
      </c>
      <c r="CI4" s="19">
        <v>62.5</v>
      </c>
      <c r="CJ4" s="18">
        <v>100</v>
      </c>
      <c r="CK4" s="18">
        <v>100</v>
      </c>
      <c r="CL4" s="18">
        <v>91.665999999999997</v>
      </c>
      <c r="CM4" s="18">
        <v>75</v>
      </c>
      <c r="CN4" s="18">
        <v>100</v>
      </c>
      <c r="CO4" s="18">
        <v>100</v>
      </c>
      <c r="CP4" s="18">
        <v>100</v>
      </c>
      <c r="CQ4" s="18">
        <v>50</v>
      </c>
      <c r="CR4" s="20">
        <v>10.90909090909091</v>
      </c>
      <c r="CS4" s="20">
        <v>10.188679245283019</v>
      </c>
      <c r="CT4" s="20">
        <v>11.134020618556702</v>
      </c>
      <c r="CU4" s="2">
        <v>0</v>
      </c>
      <c r="CV4" s="21">
        <v>42425</v>
      </c>
      <c r="CW4" s="21"/>
      <c r="CX4" s="3">
        <v>0</v>
      </c>
      <c r="CZ4" s="2"/>
    </row>
    <row r="5" spans="1:106">
      <c r="A5" s="8" t="s">
        <v>126</v>
      </c>
      <c r="B5" s="9">
        <v>0</v>
      </c>
      <c r="C5" s="22">
        <v>29</v>
      </c>
      <c r="D5" s="25">
        <v>1</v>
      </c>
      <c r="E5" s="5">
        <v>96</v>
      </c>
      <c r="F5" s="24">
        <v>96</v>
      </c>
      <c r="G5" s="76">
        <v>99.6</v>
      </c>
      <c r="H5" s="5">
        <v>182</v>
      </c>
      <c r="I5" s="5">
        <v>29</v>
      </c>
      <c r="J5" s="5">
        <v>0</v>
      </c>
      <c r="K5" s="13">
        <v>0.26400000000000001</v>
      </c>
      <c r="L5" s="13">
        <v>0.26200000000000001</v>
      </c>
      <c r="M5" s="13">
        <v>2</v>
      </c>
      <c r="N5" s="13">
        <v>3</v>
      </c>
      <c r="O5" s="7">
        <v>3</v>
      </c>
      <c r="P5" s="14"/>
      <c r="Q5" s="14"/>
      <c r="R5" s="15">
        <v>6.0747228381374727</v>
      </c>
      <c r="S5" s="15">
        <v>5.4878048780487809</v>
      </c>
      <c r="T5" s="15">
        <v>6.6363636363636367</v>
      </c>
      <c r="U5" s="5">
        <v>1</v>
      </c>
      <c r="V5" s="5">
        <v>0</v>
      </c>
      <c r="W5" s="5">
        <v>1</v>
      </c>
      <c r="X5" s="5">
        <v>0</v>
      </c>
      <c r="Y5" s="5">
        <v>0</v>
      </c>
      <c r="Z5" s="7">
        <v>0</v>
      </c>
      <c r="AA5" s="7" t="s">
        <v>127</v>
      </c>
      <c r="AB5" s="16">
        <v>41840</v>
      </c>
      <c r="AC5" s="7">
        <v>50</v>
      </c>
      <c r="AD5" s="7">
        <v>0</v>
      </c>
      <c r="AE5" s="7">
        <v>260.18349999999998</v>
      </c>
      <c r="AF5" s="7">
        <v>172.84463999999997</v>
      </c>
      <c r="AG5" s="7">
        <v>258.68370833333336</v>
      </c>
      <c r="AH5" s="7">
        <v>114.49627272727274</v>
      </c>
      <c r="AI5" s="7">
        <v>3382.3854999999999</v>
      </c>
      <c r="AJ5" s="7">
        <v>2160.5579999999995</v>
      </c>
      <c r="AK5" s="7">
        <v>3104.2045000000003</v>
      </c>
      <c r="AL5" s="7">
        <v>629.72950000000003</v>
      </c>
      <c r="AM5" s="7">
        <v>292.41738461538461</v>
      </c>
      <c r="AN5" s="7">
        <v>166.7</v>
      </c>
      <c r="AO5" s="7">
        <v>250.80826923076927</v>
      </c>
      <c r="AP5" s="7">
        <v>92.040272727272736</v>
      </c>
      <c r="AQ5" s="7">
        <v>3801.4259999999999</v>
      </c>
      <c r="AR5" s="7">
        <v>2167.1</v>
      </c>
      <c r="AS5" s="7">
        <v>3260.5075000000006</v>
      </c>
      <c r="AT5" s="7">
        <v>506.22150000000005</v>
      </c>
      <c r="AU5" s="7">
        <v>213.72799999999995</v>
      </c>
      <c r="AV5" s="7">
        <v>98.334782608695662</v>
      </c>
      <c r="AW5" s="7">
        <v>123.34347826086953</v>
      </c>
      <c r="AX5" s="7">
        <v>233.54545454545453</v>
      </c>
      <c r="AY5" s="7">
        <v>26715.999999999993</v>
      </c>
      <c r="AZ5" s="7">
        <v>11308.500000000002</v>
      </c>
      <c r="BA5" s="7">
        <v>14184.499999999996</v>
      </c>
      <c r="BB5" s="7">
        <v>12845</v>
      </c>
      <c r="BC5" s="28"/>
      <c r="BD5" s="28"/>
      <c r="BE5" s="28"/>
      <c r="BF5" s="28"/>
      <c r="BG5" s="28"/>
      <c r="BH5" s="7">
        <v>13.818</v>
      </c>
      <c r="BI5" s="7">
        <v>9.7550000000000008</v>
      </c>
      <c r="BJ5" s="7">
        <v>6.1340000000000003</v>
      </c>
      <c r="BK5" s="7">
        <v>8.9450000000000003</v>
      </c>
      <c r="BL5" s="7">
        <v>8.6300000000000008</v>
      </c>
      <c r="BM5" s="2">
        <v>7.024</v>
      </c>
      <c r="BN5" s="2">
        <v>6.18</v>
      </c>
      <c r="BO5" s="2">
        <v>6.86</v>
      </c>
      <c r="BP5" s="2">
        <v>9.5</v>
      </c>
      <c r="BQ5" s="2">
        <v>8.0449999999999999</v>
      </c>
      <c r="BR5" s="2">
        <v>8.2840000000000007</v>
      </c>
      <c r="BS5" s="2">
        <v>6.6719999999999997</v>
      </c>
      <c r="BT5" s="18">
        <v>100</v>
      </c>
      <c r="BU5" s="18">
        <v>100</v>
      </c>
      <c r="BV5" s="18">
        <v>75</v>
      </c>
      <c r="BW5" s="18">
        <v>87.5</v>
      </c>
      <c r="BX5" s="18">
        <v>50</v>
      </c>
      <c r="BY5" s="18">
        <v>100</v>
      </c>
      <c r="BZ5" s="18">
        <v>100</v>
      </c>
      <c r="CA5" s="18">
        <v>75</v>
      </c>
      <c r="CB5" s="19">
        <v>100</v>
      </c>
      <c r="CC5" s="19">
        <v>100</v>
      </c>
      <c r="CD5" s="19">
        <v>75</v>
      </c>
      <c r="CE5" s="19">
        <v>75</v>
      </c>
      <c r="CF5" s="19">
        <v>100</v>
      </c>
      <c r="CG5" s="19">
        <v>100</v>
      </c>
      <c r="CH5" s="19">
        <v>100</v>
      </c>
      <c r="CI5" s="19">
        <v>66.665999999999997</v>
      </c>
      <c r="CJ5" s="18">
        <v>100</v>
      </c>
      <c r="CK5" s="18">
        <v>100</v>
      </c>
      <c r="CL5" s="18">
        <v>41.665999999999997</v>
      </c>
      <c r="CM5" s="18">
        <v>62.5</v>
      </c>
      <c r="CN5" s="18">
        <v>50</v>
      </c>
      <c r="CO5" s="18">
        <v>77.777000000000001</v>
      </c>
      <c r="CP5" s="18">
        <v>100</v>
      </c>
      <c r="CQ5" s="18">
        <v>58.3</v>
      </c>
      <c r="CR5" s="20">
        <v>10.90909090909091</v>
      </c>
      <c r="CS5" s="20">
        <v>10.285714285714286</v>
      </c>
      <c r="CT5" s="20">
        <v>10.188679245283019</v>
      </c>
      <c r="CU5" s="2">
        <v>1</v>
      </c>
      <c r="CV5" s="21">
        <v>42419</v>
      </c>
      <c r="CW5" s="21">
        <v>42540</v>
      </c>
      <c r="CX5" s="3">
        <v>0</v>
      </c>
      <c r="CY5" s="3">
        <v>4</v>
      </c>
      <c r="CZ5" s="2" t="e">
        <f ca="1">_xludf.DAYS(CW5,CV5)</f>
        <v>#NAME?</v>
      </c>
    </row>
    <row r="6" spans="1:106">
      <c r="A6" s="8" t="s">
        <v>128</v>
      </c>
      <c r="B6" s="9">
        <v>1</v>
      </c>
      <c r="C6" s="22">
        <v>28</v>
      </c>
      <c r="D6" s="25">
        <v>1</v>
      </c>
      <c r="E6" s="5">
        <v>72.599999999999994</v>
      </c>
      <c r="F6" s="29" t="s">
        <v>129</v>
      </c>
      <c r="G6" s="76">
        <v>76</v>
      </c>
      <c r="H6" s="5">
        <v>169</v>
      </c>
      <c r="I6" s="5">
        <v>25</v>
      </c>
      <c r="J6" s="5">
        <v>0</v>
      </c>
      <c r="K6" s="13">
        <v>0.247</v>
      </c>
      <c r="L6" s="13">
        <v>0.255</v>
      </c>
      <c r="M6" s="13">
        <v>4</v>
      </c>
      <c r="N6" s="13">
        <v>4</v>
      </c>
      <c r="O6" s="7">
        <v>10</v>
      </c>
      <c r="P6" s="23">
        <v>1340</v>
      </c>
      <c r="Q6" s="23">
        <v>145</v>
      </c>
      <c r="R6" s="15">
        <v>6.5087027564649054</v>
      </c>
      <c r="S6" s="15">
        <v>5.4545454545454541</v>
      </c>
      <c r="T6" s="15">
        <v>7.6470588235294121</v>
      </c>
      <c r="U6" s="5">
        <v>1</v>
      </c>
      <c r="V6" s="5">
        <v>1</v>
      </c>
      <c r="W6" s="5">
        <v>0</v>
      </c>
      <c r="X6" s="5">
        <v>0</v>
      </c>
      <c r="Y6" s="5">
        <v>1</v>
      </c>
      <c r="Z6" s="7">
        <v>1</v>
      </c>
      <c r="AA6" s="7"/>
      <c r="AB6" s="16">
        <v>42639</v>
      </c>
      <c r="AC6" s="7">
        <v>35</v>
      </c>
      <c r="AD6" s="7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7">
        <v>24</v>
      </c>
      <c r="BD6" s="7">
        <v>25</v>
      </c>
      <c r="BE6" s="7">
        <v>19</v>
      </c>
      <c r="BF6" s="7">
        <v>5</v>
      </c>
      <c r="BG6" s="7">
        <v>0</v>
      </c>
      <c r="BH6" s="7">
        <v>15.48</v>
      </c>
      <c r="BI6" s="7">
        <v>13.167999999999999</v>
      </c>
      <c r="BJ6" s="7">
        <v>12.185</v>
      </c>
      <c r="BK6" s="7">
        <v>11.137</v>
      </c>
      <c r="BL6" s="7"/>
      <c r="BM6" s="2"/>
      <c r="BN6" s="2"/>
      <c r="BO6" s="2"/>
      <c r="BP6" s="2">
        <v>14.132999999999999</v>
      </c>
      <c r="BQ6" s="2">
        <v>12.45</v>
      </c>
      <c r="BR6" s="2">
        <v>14.417999999999999</v>
      </c>
      <c r="BS6" s="2">
        <v>11.416</v>
      </c>
      <c r="BT6" s="18">
        <v>90.625</v>
      </c>
      <c r="BU6" s="18">
        <v>100</v>
      </c>
      <c r="BV6" s="18">
        <v>66.667000000000002</v>
      </c>
      <c r="BW6" s="18">
        <v>85</v>
      </c>
      <c r="BX6" s="18">
        <v>60</v>
      </c>
      <c r="BY6" s="18">
        <v>100</v>
      </c>
      <c r="BZ6" s="18">
        <v>100</v>
      </c>
      <c r="CA6" s="18">
        <v>50</v>
      </c>
      <c r="CB6" s="36"/>
      <c r="CC6" s="36"/>
      <c r="CD6" s="36"/>
      <c r="CE6" s="36"/>
      <c r="CF6" s="36"/>
      <c r="CG6" s="36"/>
      <c r="CH6" s="36"/>
      <c r="CI6" s="36"/>
      <c r="CJ6" s="18">
        <v>100</v>
      </c>
      <c r="CK6" s="18">
        <v>100</v>
      </c>
      <c r="CL6" s="18">
        <v>100</v>
      </c>
      <c r="CM6" s="18">
        <v>85</v>
      </c>
      <c r="CN6" s="18">
        <v>60</v>
      </c>
      <c r="CO6" s="18">
        <v>100</v>
      </c>
      <c r="CP6" s="18">
        <v>100</v>
      </c>
      <c r="CQ6" s="18">
        <v>56.25</v>
      </c>
      <c r="CR6" s="20">
        <v>10.188679245283019</v>
      </c>
      <c r="CS6" s="20"/>
      <c r="CT6" s="20">
        <v>10.188679245283019</v>
      </c>
      <c r="CU6" s="2">
        <v>0</v>
      </c>
      <c r="CV6" s="21">
        <v>42656</v>
      </c>
      <c r="CW6" s="21"/>
      <c r="CX6" s="3">
        <v>0</v>
      </c>
      <c r="CZ6" s="2"/>
    </row>
    <row r="7" spans="1:106">
      <c r="A7" s="8" t="s">
        <v>130</v>
      </c>
      <c r="B7" s="9">
        <v>1</v>
      </c>
      <c r="C7" s="22">
        <v>52</v>
      </c>
      <c r="D7" s="25">
        <v>0</v>
      </c>
      <c r="E7" s="5">
        <v>53</v>
      </c>
      <c r="F7" s="24">
        <v>54</v>
      </c>
      <c r="G7" s="76" t="s">
        <v>129</v>
      </c>
      <c r="H7" s="5">
        <v>156</v>
      </c>
      <c r="I7" s="5">
        <v>22</v>
      </c>
      <c r="J7" s="5">
        <v>0</v>
      </c>
      <c r="K7" s="13">
        <v>0.19700000000000001</v>
      </c>
      <c r="L7" s="13">
        <v>0.21</v>
      </c>
      <c r="M7" s="13">
        <v>2</v>
      </c>
      <c r="N7" s="13">
        <v>4</v>
      </c>
      <c r="O7" s="7">
        <v>6</v>
      </c>
      <c r="P7" s="14">
        <v>415</v>
      </c>
      <c r="Q7" s="14">
        <v>46.99</v>
      </c>
      <c r="R7" s="15">
        <v>6.8455166852993639</v>
      </c>
      <c r="S7" s="15">
        <v>6</v>
      </c>
      <c r="T7" s="15">
        <v>7.68</v>
      </c>
      <c r="U7" s="5">
        <v>1</v>
      </c>
      <c r="V7" s="5">
        <v>0</v>
      </c>
      <c r="W7" s="5">
        <v>0</v>
      </c>
      <c r="X7" s="5">
        <v>1</v>
      </c>
      <c r="Y7" s="5">
        <v>0</v>
      </c>
      <c r="Z7" s="7">
        <v>0</v>
      </c>
      <c r="AA7" s="7" t="s">
        <v>144</v>
      </c>
      <c r="AB7" s="16">
        <v>42125</v>
      </c>
      <c r="AC7" s="7">
        <v>12</v>
      </c>
      <c r="AD7" s="7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28">
        <v>24</v>
      </c>
      <c r="BD7" s="28">
        <v>20</v>
      </c>
      <c r="BE7" s="28">
        <v>0</v>
      </c>
      <c r="BF7" s="28">
        <v>0</v>
      </c>
      <c r="BG7" s="28">
        <v>0</v>
      </c>
      <c r="BH7" s="7">
        <v>18.036999999999999</v>
      </c>
      <c r="BI7" s="7">
        <v>7.6559999999999997</v>
      </c>
      <c r="BJ7" s="7">
        <v>16.867000000000001</v>
      </c>
      <c r="BK7" s="7">
        <v>5.7240000000000002</v>
      </c>
      <c r="BL7" s="6">
        <v>13.73</v>
      </c>
      <c r="BM7" s="3">
        <v>6.31</v>
      </c>
      <c r="BN7" s="3">
        <v>7.984</v>
      </c>
      <c r="BO7" s="3">
        <v>2.4550000000000001</v>
      </c>
      <c r="BP7" s="2"/>
      <c r="BQ7" s="2"/>
      <c r="BR7" s="2"/>
      <c r="BS7" s="2"/>
      <c r="BT7" s="18">
        <v>96.875</v>
      </c>
      <c r="BU7" s="18">
        <v>93.75</v>
      </c>
      <c r="BV7" s="18">
        <v>91.667000000000002</v>
      </c>
      <c r="BW7" s="18">
        <v>72.5</v>
      </c>
      <c r="BX7" s="18">
        <v>100</v>
      </c>
      <c r="BY7" s="18">
        <v>100</v>
      </c>
      <c r="BZ7" s="18">
        <v>100</v>
      </c>
      <c r="CA7" s="18">
        <v>87.5</v>
      </c>
      <c r="CB7" s="18">
        <v>93.75</v>
      </c>
      <c r="CC7" s="18">
        <v>100</v>
      </c>
      <c r="CD7" s="18">
        <v>16.667000000000002</v>
      </c>
      <c r="CE7" s="18">
        <v>85</v>
      </c>
      <c r="CF7" s="18">
        <v>100</v>
      </c>
      <c r="CG7" s="18">
        <v>100</v>
      </c>
      <c r="CH7" s="18">
        <v>100</v>
      </c>
      <c r="CI7" s="18">
        <v>93.75</v>
      </c>
      <c r="CJ7" s="36"/>
      <c r="CK7" s="36"/>
      <c r="CL7" s="36"/>
      <c r="CM7" s="36"/>
      <c r="CN7" s="36"/>
      <c r="CO7" s="36"/>
      <c r="CP7" s="36"/>
      <c r="CQ7" s="36"/>
      <c r="CR7" s="20">
        <v>10</v>
      </c>
      <c r="CS7" s="20">
        <v>9.6428571428571423</v>
      </c>
      <c r="CT7" s="20"/>
      <c r="CU7" s="2">
        <v>0</v>
      </c>
      <c r="CV7" s="21">
        <v>42656</v>
      </c>
      <c r="CW7" s="21">
        <v>42748</v>
      </c>
      <c r="CX7" s="3">
        <v>1</v>
      </c>
      <c r="CY7" s="3">
        <v>3</v>
      </c>
      <c r="CZ7" s="2" t="e">
        <f ca="1">_xludf.DAYS(CW7,CV7)</f>
        <v>#NAME?</v>
      </c>
    </row>
    <row r="8" spans="1:106">
      <c r="A8" s="8" t="s">
        <v>131</v>
      </c>
      <c r="B8" s="9">
        <v>0</v>
      </c>
      <c r="C8" s="22">
        <v>49</v>
      </c>
      <c r="D8" s="25">
        <v>1</v>
      </c>
      <c r="E8" s="5">
        <v>70</v>
      </c>
      <c r="F8" s="7">
        <v>73.2</v>
      </c>
      <c r="G8" s="76">
        <v>74</v>
      </c>
      <c r="H8" s="5">
        <v>177</v>
      </c>
      <c r="I8" s="5">
        <v>22</v>
      </c>
      <c r="J8" s="5">
        <v>0</v>
      </c>
      <c r="K8" s="13">
        <v>0.13200000000000001</v>
      </c>
      <c r="L8" s="13">
        <v>8.1000000000000003E-2</v>
      </c>
      <c r="M8" s="13">
        <v>7</v>
      </c>
      <c r="N8" s="13">
        <v>5</v>
      </c>
      <c r="O8" s="7">
        <v>7</v>
      </c>
      <c r="P8" s="14">
        <v>1765.6000000000001</v>
      </c>
      <c r="Q8" s="14">
        <v>161.30000000000004</v>
      </c>
      <c r="R8" s="15">
        <v>5.520958022110471</v>
      </c>
      <c r="S8" s="15">
        <v>5.3154362416107386</v>
      </c>
      <c r="T8" s="15">
        <v>7.68</v>
      </c>
      <c r="U8" s="5">
        <v>1</v>
      </c>
      <c r="V8" s="5">
        <v>1</v>
      </c>
      <c r="W8" s="5">
        <v>0</v>
      </c>
      <c r="X8" s="5">
        <v>0</v>
      </c>
      <c r="Y8" s="5">
        <v>0</v>
      </c>
      <c r="Z8" s="7">
        <v>1</v>
      </c>
      <c r="AA8" s="7"/>
      <c r="AB8" s="7"/>
      <c r="AC8" s="7">
        <v>100</v>
      </c>
      <c r="AD8" s="7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7"/>
      <c r="BD8" s="7"/>
      <c r="BE8" s="7"/>
      <c r="BF8" s="7"/>
      <c r="BG8" s="7"/>
      <c r="BH8" s="7">
        <v>12.484999999999999</v>
      </c>
      <c r="BI8" s="7">
        <v>7.891</v>
      </c>
      <c r="BJ8" s="7">
        <v>8.1999999999999993</v>
      </c>
      <c r="BK8" s="7">
        <v>6.6589999999999998</v>
      </c>
      <c r="BL8" s="6">
        <v>15.492000000000001</v>
      </c>
      <c r="BM8" s="3">
        <v>15.643000000000001</v>
      </c>
      <c r="BN8" s="3">
        <v>8.9619999999999997</v>
      </c>
      <c r="BO8" s="3">
        <v>7.726</v>
      </c>
      <c r="BP8" s="2">
        <v>12.85</v>
      </c>
      <c r="BQ8" s="2">
        <v>16.323</v>
      </c>
      <c r="BR8" s="2">
        <v>11.018000000000001</v>
      </c>
      <c r="BS8" s="2">
        <v>10.071</v>
      </c>
      <c r="BT8" s="18">
        <v>100</v>
      </c>
      <c r="BU8" s="18">
        <v>100</v>
      </c>
      <c r="BV8" s="18">
        <v>100</v>
      </c>
      <c r="BW8" s="18">
        <v>85</v>
      </c>
      <c r="BX8" s="18">
        <v>80</v>
      </c>
      <c r="BY8" s="18">
        <v>100</v>
      </c>
      <c r="BZ8" s="18">
        <v>100</v>
      </c>
      <c r="CA8" s="18">
        <v>75</v>
      </c>
      <c r="CB8" s="18">
        <v>100</v>
      </c>
      <c r="CC8" s="18">
        <v>100</v>
      </c>
      <c r="CD8" s="18">
        <v>100</v>
      </c>
      <c r="CE8" s="18">
        <v>92.5</v>
      </c>
      <c r="CF8" s="18">
        <v>90</v>
      </c>
      <c r="CG8" s="18">
        <v>100</v>
      </c>
      <c r="CH8" s="18">
        <v>75</v>
      </c>
      <c r="CI8" s="18">
        <v>75</v>
      </c>
      <c r="CJ8" s="18">
        <v>100</v>
      </c>
      <c r="CK8" s="18">
        <v>100</v>
      </c>
      <c r="CL8" s="18">
        <v>100</v>
      </c>
      <c r="CM8" s="18">
        <v>92.5</v>
      </c>
      <c r="CN8" s="18">
        <v>90</v>
      </c>
      <c r="CO8" s="18">
        <v>100</v>
      </c>
      <c r="CP8" s="18">
        <v>87.5</v>
      </c>
      <c r="CQ8" s="18">
        <v>81.25</v>
      </c>
      <c r="CR8" s="20">
        <v>10.588235294117647</v>
      </c>
      <c r="CS8" s="20">
        <v>10.588235294117647</v>
      </c>
      <c r="CT8" s="20">
        <v>9.7297297297297298</v>
      </c>
      <c r="CU8" s="2">
        <v>0</v>
      </c>
      <c r="CV8" s="21">
        <v>42657</v>
      </c>
      <c r="CW8" s="21"/>
      <c r="CX8" s="3">
        <v>0</v>
      </c>
      <c r="CZ8" s="2"/>
    </row>
    <row r="9" spans="1:106">
      <c r="A9" s="8" t="s">
        <v>132</v>
      </c>
      <c r="B9" s="9">
        <v>0</v>
      </c>
      <c r="C9" s="10">
        <v>51</v>
      </c>
      <c r="D9" s="25">
        <v>1</v>
      </c>
      <c r="E9" s="5">
        <v>84</v>
      </c>
      <c r="F9" s="7">
        <v>85.7</v>
      </c>
      <c r="G9" s="76">
        <v>85</v>
      </c>
      <c r="H9" s="5">
        <v>179</v>
      </c>
      <c r="I9" s="5">
        <v>26</v>
      </c>
      <c r="J9" s="5">
        <v>0</v>
      </c>
      <c r="K9" s="13">
        <v>0.99</v>
      </c>
      <c r="L9" s="13">
        <v>0.1</v>
      </c>
      <c r="M9" s="13">
        <v>0</v>
      </c>
      <c r="N9" s="13">
        <v>0</v>
      </c>
      <c r="O9" s="7">
        <v>10</v>
      </c>
      <c r="P9" s="14">
        <v>877</v>
      </c>
      <c r="Q9" s="14">
        <v>98.95</v>
      </c>
      <c r="R9" s="15">
        <v>6.8067825638413879</v>
      </c>
      <c r="S9" s="15">
        <v>6.1538461538461542</v>
      </c>
      <c r="T9" s="15">
        <v>8.5</v>
      </c>
      <c r="U9" s="5">
        <v>1</v>
      </c>
      <c r="V9" s="5">
        <v>1</v>
      </c>
      <c r="W9" s="5">
        <v>0</v>
      </c>
      <c r="X9" s="5">
        <v>0</v>
      </c>
      <c r="Y9" s="5">
        <v>1</v>
      </c>
      <c r="Z9" s="7">
        <v>0</v>
      </c>
      <c r="AA9" s="7" t="s">
        <v>147</v>
      </c>
      <c r="AB9" s="16">
        <v>42552</v>
      </c>
      <c r="AC9" s="7">
        <v>20</v>
      </c>
      <c r="AD9" s="7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6"/>
      <c r="BD9" s="6"/>
      <c r="BE9" s="6"/>
      <c r="BF9" s="6"/>
      <c r="BG9" s="6"/>
      <c r="BH9" s="7">
        <v>14.446</v>
      </c>
      <c r="BI9" s="7">
        <v>9.7420000000000009</v>
      </c>
      <c r="BJ9" s="7">
        <v>17.257999999999999</v>
      </c>
      <c r="BK9" s="7">
        <v>11.345000000000001</v>
      </c>
      <c r="BL9" s="6">
        <v>18.716000000000001</v>
      </c>
      <c r="BM9" s="3">
        <v>7.9569999999999999</v>
      </c>
      <c r="BN9" s="3">
        <v>20.585000000000001</v>
      </c>
      <c r="BO9" s="3">
        <v>8.9390000000000001</v>
      </c>
      <c r="BP9" s="2">
        <v>25.053000000000001</v>
      </c>
      <c r="BQ9" s="2">
        <v>13.826000000000001</v>
      </c>
      <c r="BR9" s="2">
        <v>25.373000000000001</v>
      </c>
      <c r="BS9" s="2">
        <v>9.782</v>
      </c>
      <c r="BT9" s="18">
        <v>100</v>
      </c>
      <c r="BU9" s="18">
        <v>100</v>
      </c>
      <c r="BV9" s="18">
        <v>66.667000000000002</v>
      </c>
      <c r="BW9" s="18">
        <v>100</v>
      </c>
      <c r="BX9" s="18">
        <v>40</v>
      </c>
      <c r="BY9" s="18">
        <v>88.888999999999996</v>
      </c>
      <c r="BZ9" s="18">
        <v>100</v>
      </c>
      <c r="CA9" s="18">
        <v>56.25</v>
      </c>
      <c r="CB9" s="36"/>
      <c r="CC9" s="36"/>
      <c r="CD9" s="36"/>
      <c r="CE9" s="36"/>
      <c r="CF9" s="36"/>
      <c r="CG9" s="36"/>
      <c r="CH9" s="36"/>
      <c r="CI9" s="36"/>
      <c r="CJ9" s="18">
        <v>93.75</v>
      </c>
      <c r="CK9" s="18">
        <v>100</v>
      </c>
      <c r="CL9" s="18">
        <v>33.332999999999998</v>
      </c>
      <c r="CM9" s="18">
        <v>100</v>
      </c>
      <c r="CN9" s="18">
        <v>100</v>
      </c>
      <c r="CO9" s="18">
        <v>100</v>
      </c>
      <c r="CP9" s="18">
        <v>75</v>
      </c>
      <c r="CQ9" s="18">
        <v>62.5</v>
      </c>
      <c r="CR9" s="20">
        <v>9.8181818181818183</v>
      </c>
      <c r="CS9" s="20">
        <v>9.6428571428571423</v>
      </c>
      <c r="CT9" s="20">
        <v>9.8181818181818183</v>
      </c>
      <c r="CU9" s="2">
        <v>1</v>
      </c>
      <c r="CV9" s="21">
        <v>42657</v>
      </c>
      <c r="CW9" s="21">
        <v>42766</v>
      </c>
      <c r="CX9" s="3">
        <v>0</v>
      </c>
      <c r="CY9" s="3">
        <v>3</v>
      </c>
      <c r="CZ9" s="2" t="e">
        <f ca="1">_xludf.DAYS(CW9,CV9)</f>
        <v>#NAME?</v>
      </c>
    </row>
    <row r="10" spans="1:106">
      <c r="A10" s="8" t="s">
        <v>133</v>
      </c>
      <c r="B10" s="9">
        <v>1</v>
      </c>
      <c r="C10" s="22">
        <v>45</v>
      </c>
      <c r="D10" s="25">
        <v>0</v>
      </c>
      <c r="E10" s="5">
        <v>51</v>
      </c>
      <c r="F10" s="24">
        <v>53</v>
      </c>
      <c r="G10" s="76" t="s">
        <v>129</v>
      </c>
      <c r="H10" s="5">
        <v>161</v>
      </c>
      <c r="I10" s="5">
        <v>20</v>
      </c>
      <c r="J10" s="5">
        <v>0</v>
      </c>
      <c r="K10" s="13">
        <v>0.17499999999999999</v>
      </c>
      <c r="L10" s="13">
        <v>0.19400000000000001</v>
      </c>
      <c r="M10" s="13">
        <v>0</v>
      </c>
      <c r="N10" s="13">
        <v>1</v>
      </c>
      <c r="O10" s="7">
        <v>1</v>
      </c>
      <c r="P10" s="14">
        <v>922</v>
      </c>
      <c r="Q10" s="14">
        <v>90.5</v>
      </c>
      <c r="R10" s="15">
        <v>5.9106669071519562</v>
      </c>
      <c r="S10" s="15">
        <v>4.3902439024390247</v>
      </c>
      <c r="T10" s="15">
        <v>8.5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7">
        <v>1</v>
      </c>
      <c r="AA10" s="7"/>
      <c r="AB10" s="7"/>
      <c r="AC10" s="7">
        <v>85</v>
      </c>
      <c r="AD10" s="7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7">
        <v>10</v>
      </c>
      <c r="BD10" s="7">
        <v>11</v>
      </c>
      <c r="BE10" s="7">
        <v>6</v>
      </c>
      <c r="BF10" s="7">
        <v>0</v>
      </c>
      <c r="BG10" s="7">
        <v>0</v>
      </c>
      <c r="BH10" s="7">
        <v>9.3390000000000004</v>
      </c>
      <c r="BI10" s="7">
        <v>14.721</v>
      </c>
      <c r="BJ10" s="7">
        <v>13.954000000000001</v>
      </c>
      <c r="BK10" s="7">
        <v>8.8390000000000004</v>
      </c>
      <c r="BL10" s="6">
        <v>6.4930000000000003</v>
      </c>
      <c r="BM10" s="3">
        <v>11.552</v>
      </c>
      <c r="BN10" s="3">
        <v>12.458</v>
      </c>
      <c r="BO10" s="3">
        <v>8.9149999999999991</v>
      </c>
      <c r="BP10" s="2"/>
      <c r="BQ10" s="2"/>
      <c r="BR10" s="2"/>
      <c r="BS10" s="2"/>
      <c r="BT10" s="18">
        <v>100</v>
      </c>
      <c r="BU10" s="18">
        <v>100</v>
      </c>
      <c r="BV10" s="18">
        <v>100</v>
      </c>
      <c r="BW10" s="18">
        <v>72.5</v>
      </c>
      <c r="BX10" s="18">
        <v>100</v>
      </c>
      <c r="BY10" s="18">
        <v>100</v>
      </c>
      <c r="BZ10" s="18">
        <v>100</v>
      </c>
      <c r="CA10" s="18">
        <v>81.25</v>
      </c>
      <c r="CB10" s="18">
        <v>100</v>
      </c>
      <c r="CC10" s="18">
        <v>100</v>
      </c>
      <c r="CD10" s="18">
        <v>83.332999999999998</v>
      </c>
      <c r="CE10" s="18">
        <v>80</v>
      </c>
      <c r="CF10" s="18">
        <v>100</v>
      </c>
      <c r="CG10" s="18">
        <v>100</v>
      </c>
      <c r="CH10" s="18">
        <v>100</v>
      </c>
      <c r="CI10" s="18">
        <v>81.25</v>
      </c>
      <c r="CJ10" s="36"/>
      <c r="CK10" s="36"/>
      <c r="CL10" s="36"/>
      <c r="CM10" s="36"/>
      <c r="CN10" s="36"/>
      <c r="CO10" s="36"/>
      <c r="CP10" s="36"/>
      <c r="CQ10" s="36"/>
      <c r="CR10" s="20">
        <v>10.384615384615385</v>
      </c>
      <c r="CS10" s="20">
        <v>9.7297297297297298</v>
      </c>
      <c r="CT10" s="20"/>
      <c r="CU10" s="2">
        <v>0</v>
      </c>
      <c r="CV10" s="21">
        <v>42660</v>
      </c>
      <c r="CW10" s="21"/>
      <c r="CX10" s="3">
        <v>0</v>
      </c>
      <c r="CZ10" s="2"/>
    </row>
    <row r="11" spans="1:106">
      <c r="A11" s="8" t="s">
        <v>134</v>
      </c>
      <c r="B11" s="9">
        <v>0</v>
      </c>
      <c r="C11" s="22">
        <v>50</v>
      </c>
      <c r="D11" s="25">
        <v>0</v>
      </c>
      <c r="E11" s="5">
        <v>55</v>
      </c>
      <c r="F11" s="24">
        <v>53</v>
      </c>
      <c r="G11" s="76">
        <v>53</v>
      </c>
      <c r="H11" s="5">
        <v>167</v>
      </c>
      <c r="I11" s="5">
        <v>20</v>
      </c>
      <c r="J11" s="5">
        <v>0</v>
      </c>
      <c r="K11" s="13">
        <v>0.01</v>
      </c>
      <c r="L11" s="13">
        <v>4.0000000000000001E-3</v>
      </c>
      <c r="M11" s="13">
        <v>2</v>
      </c>
      <c r="N11" s="13">
        <v>2</v>
      </c>
      <c r="O11" s="7">
        <v>8</v>
      </c>
      <c r="P11" s="14"/>
      <c r="Q11" s="14"/>
      <c r="R11" s="15">
        <v>7.3543398699305875</v>
      </c>
      <c r="S11" s="15">
        <v>6.7782426778242675</v>
      </c>
      <c r="T11" s="15">
        <v>8.2105263157894743</v>
      </c>
      <c r="U11" s="5">
        <v>1</v>
      </c>
      <c r="V11" s="5">
        <v>1</v>
      </c>
      <c r="W11" s="5">
        <v>1</v>
      </c>
      <c r="X11" s="5">
        <v>0</v>
      </c>
      <c r="Y11" s="5">
        <v>1</v>
      </c>
      <c r="Z11" s="7">
        <v>0</v>
      </c>
      <c r="AA11" s="7" t="s">
        <v>149</v>
      </c>
      <c r="AB11" s="7"/>
      <c r="AC11" s="7">
        <v>20</v>
      </c>
      <c r="AD11" s="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37"/>
      <c r="BD11" s="37"/>
      <c r="BE11" s="37"/>
      <c r="BF11" s="37"/>
      <c r="BG11" s="37"/>
      <c r="BH11" s="7">
        <v>12.422000000000001</v>
      </c>
      <c r="BI11" s="7">
        <v>14.77</v>
      </c>
      <c r="BJ11" s="7">
        <v>16.446999999999999</v>
      </c>
      <c r="BK11" s="7">
        <v>9.7949999999999999</v>
      </c>
      <c r="BL11" s="7">
        <v>8.49</v>
      </c>
      <c r="BM11" s="2">
        <v>11.031000000000001</v>
      </c>
      <c r="BN11" s="2">
        <v>14.558</v>
      </c>
      <c r="BO11" s="2">
        <v>12.762</v>
      </c>
      <c r="BP11" s="2">
        <v>10.205</v>
      </c>
      <c r="BQ11" s="2">
        <v>15.44</v>
      </c>
      <c r="BR11" s="2">
        <v>19.945</v>
      </c>
      <c r="BS11" s="2">
        <v>13.564</v>
      </c>
      <c r="BT11" s="18">
        <v>96.875</v>
      </c>
      <c r="BU11" s="18">
        <v>100</v>
      </c>
      <c r="BV11" s="18">
        <v>100</v>
      </c>
      <c r="BW11" s="18">
        <v>100</v>
      </c>
      <c r="BX11" s="18">
        <v>100</v>
      </c>
      <c r="BY11" s="18">
        <v>100</v>
      </c>
      <c r="BZ11" s="18">
        <v>100</v>
      </c>
      <c r="CA11" s="18">
        <v>81.25</v>
      </c>
      <c r="CB11" s="18">
        <v>100</v>
      </c>
      <c r="CC11" s="18">
        <v>100</v>
      </c>
      <c r="CD11" s="18">
        <v>100</v>
      </c>
      <c r="CE11" s="18">
        <v>100</v>
      </c>
      <c r="CF11" s="18">
        <v>100</v>
      </c>
      <c r="CG11" s="18">
        <v>83.332999999999998</v>
      </c>
      <c r="CH11" s="18">
        <v>62.5</v>
      </c>
      <c r="CI11" s="18">
        <v>81.25</v>
      </c>
      <c r="CJ11" s="18">
        <v>100</v>
      </c>
      <c r="CK11" s="18">
        <v>100</v>
      </c>
      <c r="CL11" s="18">
        <v>100</v>
      </c>
      <c r="CM11" s="18">
        <v>100</v>
      </c>
      <c r="CN11" s="18">
        <v>70</v>
      </c>
      <c r="CO11" s="18">
        <v>83.332999999999998</v>
      </c>
      <c r="CP11" s="18">
        <v>62.5</v>
      </c>
      <c r="CQ11" s="18">
        <v>81.25</v>
      </c>
      <c r="CR11" s="20">
        <v>10.384615384615385</v>
      </c>
      <c r="CS11" s="20">
        <v>10.285714285714286</v>
      </c>
      <c r="CT11" s="20">
        <v>10.285714285714286</v>
      </c>
      <c r="CU11" s="2">
        <v>0</v>
      </c>
      <c r="CV11" s="21">
        <v>42660</v>
      </c>
      <c r="CW11" s="21">
        <v>42872</v>
      </c>
      <c r="CX11" s="3">
        <v>1</v>
      </c>
      <c r="CY11" s="3">
        <v>7</v>
      </c>
      <c r="CZ11" s="2" t="e">
        <f t="shared" ref="CZ11:CZ12" ca="1" si="0">_xludf.DAYS(CW11,CV11)</f>
        <v>#NAME?</v>
      </c>
    </row>
    <row r="12" spans="1:106">
      <c r="A12" s="8" t="s">
        <v>135</v>
      </c>
      <c r="B12" s="9">
        <v>0</v>
      </c>
      <c r="C12" s="22">
        <v>50</v>
      </c>
      <c r="D12" s="25">
        <v>1</v>
      </c>
      <c r="E12" s="5">
        <v>62</v>
      </c>
      <c r="F12" s="24">
        <v>64</v>
      </c>
      <c r="G12" s="76">
        <v>64.5</v>
      </c>
      <c r="H12" s="5">
        <v>170</v>
      </c>
      <c r="I12" s="5">
        <v>21</v>
      </c>
      <c r="J12" s="5">
        <v>0</v>
      </c>
      <c r="K12" s="13">
        <v>0.18099999999999999</v>
      </c>
      <c r="L12" s="13">
        <v>0.14599999999999999</v>
      </c>
      <c r="M12" s="13">
        <v>2</v>
      </c>
      <c r="N12" s="13">
        <v>2</v>
      </c>
      <c r="O12" s="7">
        <v>10</v>
      </c>
      <c r="P12" s="14">
        <v>1872.8999999999999</v>
      </c>
      <c r="Q12" s="14">
        <v>173.8</v>
      </c>
      <c r="R12" s="15">
        <v>5.6051144795402514</v>
      </c>
      <c r="S12" s="15">
        <v>5.2696078431372548</v>
      </c>
      <c r="T12" s="15">
        <v>8.2105263157894743</v>
      </c>
      <c r="U12" s="5">
        <v>1</v>
      </c>
      <c r="V12" s="5">
        <v>0</v>
      </c>
      <c r="W12" s="5">
        <v>1</v>
      </c>
      <c r="X12" s="5">
        <v>1</v>
      </c>
      <c r="Y12" s="5">
        <v>1</v>
      </c>
      <c r="Z12" s="7">
        <v>0</v>
      </c>
      <c r="AA12" s="7" t="s">
        <v>151</v>
      </c>
      <c r="AB12" s="16">
        <v>42646</v>
      </c>
      <c r="AC12" s="7">
        <v>113</v>
      </c>
      <c r="AD12" s="7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28"/>
      <c r="BD12" s="28"/>
      <c r="BE12" s="28"/>
      <c r="BF12" s="28"/>
      <c r="BG12" s="28"/>
      <c r="BH12" s="7">
        <v>10.944000000000001</v>
      </c>
      <c r="BI12" s="7">
        <v>9.6630000000000003</v>
      </c>
      <c r="BJ12" s="7">
        <v>11.561</v>
      </c>
      <c r="BK12" s="7">
        <v>9.1080000000000005</v>
      </c>
      <c r="BL12" s="7">
        <v>14.38</v>
      </c>
      <c r="BM12" s="2">
        <v>10.31</v>
      </c>
      <c r="BN12" s="2">
        <v>10.137</v>
      </c>
      <c r="BO12" s="2">
        <v>11.936999999999999</v>
      </c>
      <c r="BP12" s="2">
        <v>19.800999999999998</v>
      </c>
      <c r="BQ12" s="2">
        <v>8.0960000000000001</v>
      </c>
      <c r="BR12" s="2">
        <v>13.866</v>
      </c>
      <c r="BS12" s="2">
        <v>10.875999999999999</v>
      </c>
      <c r="BT12" s="18">
        <v>59.375</v>
      </c>
      <c r="BU12" s="18">
        <v>100</v>
      </c>
      <c r="BV12" s="18">
        <v>75</v>
      </c>
      <c r="BW12" s="18">
        <v>60</v>
      </c>
      <c r="BX12" s="18">
        <v>80</v>
      </c>
      <c r="BY12" s="18">
        <v>100</v>
      </c>
      <c r="BZ12" s="18">
        <v>100</v>
      </c>
      <c r="CA12" s="18">
        <v>56.25</v>
      </c>
      <c r="CB12" s="18">
        <v>100</v>
      </c>
      <c r="CC12" s="18">
        <v>100</v>
      </c>
      <c r="CD12" s="18">
        <v>100</v>
      </c>
      <c r="CE12" s="18">
        <v>100</v>
      </c>
      <c r="CF12" s="18">
        <v>80</v>
      </c>
      <c r="CG12" s="18">
        <v>100</v>
      </c>
      <c r="CH12" s="18">
        <v>87.5</v>
      </c>
      <c r="CI12" s="18">
        <v>56.25</v>
      </c>
      <c r="CJ12" s="18">
        <v>100</v>
      </c>
      <c r="CK12" s="18">
        <v>100</v>
      </c>
      <c r="CL12" s="18">
        <v>91.667000000000002</v>
      </c>
      <c r="CM12" s="18">
        <v>92.5</v>
      </c>
      <c r="CN12" s="18">
        <v>90</v>
      </c>
      <c r="CO12" s="18">
        <v>100</v>
      </c>
      <c r="CP12" s="18">
        <v>75</v>
      </c>
      <c r="CQ12" s="18">
        <v>56.25</v>
      </c>
      <c r="CR12" s="20">
        <v>10.485436893203884</v>
      </c>
      <c r="CS12" s="20">
        <v>9.9082568807339442</v>
      </c>
      <c r="CT12" s="20">
        <v>9.557522123893806</v>
      </c>
      <c r="CU12" s="2">
        <v>1</v>
      </c>
      <c r="CV12" s="21">
        <v>42660</v>
      </c>
      <c r="CW12" s="21">
        <v>42897</v>
      </c>
      <c r="CX12" s="3">
        <v>0</v>
      </c>
      <c r="CY12" s="3">
        <v>8</v>
      </c>
      <c r="CZ12" s="2" t="e">
        <f t="shared" ca="1" si="0"/>
        <v>#NAME?</v>
      </c>
    </row>
    <row r="13" spans="1:106">
      <c r="A13" s="8" t="s">
        <v>136</v>
      </c>
      <c r="B13" s="9">
        <v>0</v>
      </c>
      <c r="C13" s="10">
        <v>44</v>
      </c>
      <c r="D13" s="25">
        <v>0</v>
      </c>
      <c r="E13" s="5">
        <v>70.2</v>
      </c>
      <c r="F13" s="24">
        <v>69</v>
      </c>
      <c r="G13" s="76">
        <v>70.5</v>
      </c>
      <c r="H13" s="5">
        <v>171</v>
      </c>
      <c r="I13" s="5">
        <v>24</v>
      </c>
      <c r="J13" s="5">
        <v>1</v>
      </c>
      <c r="K13" s="13">
        <v>0.28000000000000003</v>
      </c>
      <c r="L13" s="13">
        <v>0.27400000000000002</v>
      </c>
      <c r="M13" s="13">
        <v>1</v>
      </c>
      <c r="N13" s="13">
        <v>1</v>
      </c>
      <c r="O13" s="7">
        <v>2</v>
      </c>
      <c r="P13" s="14">
        <v>1479</v>
      </c>
      <c r="Q13" s="14">
        <v>123.7</v>
      </c>
      <c r="R13" s="15">
        <v>5.0177900006585014</v>
      </c>
      <c r="S13" s="15">
        <v>4.9142857142857146</v>
      </c>
      <c r="T13" s="15">
        <v>5.8358662613981762</v>
      </c>
      <c r="U13" s="5">
        <v>1</v>
      </c>
      <c r="V13" s="5">
        <v>0</v>
      </c>
      <c r="W13" s="5">
        <v>1</v>
      </c>
      <c r="X13" s="5">
        <v>1</v>
      </c>
      <c r="Y13" s="5">
        <v>1</v>
      </c>
      <c r="Z13" s="7">
        <v>0</v>
      </c>
      <c r="AA13" s="7" t="s">
        <v>153</v>
      </c>
      <c r="AB13" s="16">
        <v>42765</v>
      </c>
      <c r="AC13" s="7">
        <v>120</v>
      </c>
      <c r="AD13" s="7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7"/>
      <c r="BD13" s="7"/>
      <c r="BE13" s="7"/>
      <c r="BF13" s="7"/>
      <c r="BG13" s="7"/>
      <c r="BH13" s="7">
        <v>17.303000000000001</v>
      </c>
      <c r="BI13" s="7">
        <v>3.2759999999999998</v>
      </c>
      <c r="BJ13" s="7">
        <v>14.144</v>
      </c>
      <c r="BK13" s="7">
        <v>6.0529999999999999</v>
      </c>
      <c r="BL13" s="7">
        <v>16.113</v>
      </c>
      <c r="BM13" s="2">
        <v>3.0430000000000001</v>
      </c>
      <c r="BN13" s="2">
        <v>13.781000000000001</v>
      </c>
      <c r="BO13" s="2">
        <v>5.5670000000000002</v>
      </c>
      <c r="BP13" s="2">
        <v>18.417999999999999</v>
      </c>
      <c r="BQ13" s="2">
        <v>3.532</v>
      </c>
      <c r="BR13" s="2">
        <v>11.583</v>
      </c>
      <c r="BS13" s="2">
        <v>5.2610000000000001</v>
      </c>
      <c r="BT13" s="18">
        <v>100</v>
      </c>
      <c r="BU13" s="18">
        <v>100</v>
      </c>
      <c r="BV13" s="18">
        <v>50</v>
      </c>
      <c r="BW13" s="18">
        <v>72.5</v>
      </c>
      <c r="BX13" s="18">
        <v>70</v>
      </c>
      <c r="BY13" s="18">
        <v>55.555999999999997</v>
      </c>
      <c r="BZ13" s="18">
        <v>100</v>
      </c>
      <c r="CA13" s="18">
        <v>81.25</v>
      </c>
      <c r="CB13" s="18">
        <v>100</v>
      </c>
      <c r="CC13" s="18">
        <v>100</v>
      </c>
      <c r="CD13" s="18">
        <v>50</v>
      </c>
      <c r="CE13" s="18">
        <v>92.5</v>
      </c>
      <c r="CF13" s="18">
        <v>100</v>
      </c>
      <c r="CG13" s="18">
        <v>83.332999999999998</v>
      </c>
      <c r="CH13" s="18">
        <v>100</v>
      </c>
      <c r="CI13" s="18">
        <v>62.5</v>
      </c>
      <c r="CJ13" s="18">
        <v>100</v>
      </c>
      <c r="CK13" s="18">
        <v>100</v>
      </c>
      <c r="CL13" s="18">
        <v>50</v>
      </c>
      <c r="CM13" s="18">
        <v>100</v>
      </c>
      <c r="CN13" s="18">
        <v>90</v>
      </c>
      <c r="CO13" s="18">
        <v>88.888999999999996</v>
      </c>
      <c r="CP13" s="18">
        <v>75</v>
      </c>
      <c r="CQ13" s="18">
        <v>81.25</v>
      </c>
      <c r="CR13" s="20">
        <v>10.588235294117647</v>
      </c>
      <c r="CS13" s="20">
        <v>9.8181818181818183</v>
      </c>
      <c r="CT13" s="20">
        <v>10.384615384615385</v>
      </c>
      <c r="CU13" s="2">
        <v>0</v>
      </c>
      <c r="CV13" s="21">
        <v>42661</v>
      </c>
      <c r="CW13" s="21"/>
      <c r="CX13" s="3">
        <v>0</v>
      </c>
      <c r="CZ13" s="2"/>
    </row>
    <row r="14" spans="1:106">
      <c r="A14" s="8" t="s">
        <v>137</v>
      </c>
      <c r="B14" s="9">
        <v>0</v>
      </c>
      <c r="C14" s="10">
        <v>53</v>
      </c>
      <c r="D14" s="25">
        <v>0</v>
      </c>
      <c r="E14" s="5">
        <v>67</v>
      </c>
      <c r="F14" s="38" t="s">
        <v>129</v>
      </c>
      <c r="G14" s="76" t="s">
        <v>129</v>
      </c>
      <c r="H14" s="5">
        <v>165</v>
      </c>
      <c r="I14" s="5">
        <v>25</v>
      </c>
      <c r="J14" s="5">
        <v>0</v>
      </c>
      <c r="K14" s="13">
        <v>5.5E-2</v>
      </c>
      <c r="L14" s="13">
        <v>0.09</v>
      </c>
      <c r="M14" s="13">
        <v>2</v>
      </c>
      <c r="N14" s="13">
        <v>1</v>
      </c>
      <c r="O14" s="7">
        <v>10</v>
      </c>
      <c r="P14" s="14"/>
      <c r="Q14" s="14"/>
      <c r="R14" s="15">
        <v>6.666666666666667</v>
      </c>
      <c r="S14" s="15">
        <v>6.666666666666667</v>
      </c>
      <c r="T14" s="15">
        <v>6.666666666666667</v>
      </c>
      <c r="U14" s="5">
        <v>1</v>
      </c>
      <c r="V14" s="5">
        <v>0</v>
      </c>
      <c r="W14" s="5">
        <v>0</v>
      </c>
      <c r="X14" s="5">
        <v>1</v>
      </c>
      <c r="Y14" s="5">
        <v>1</v>
      </c>
      <c r="Z14" s="7">
        <v>0</v>
      </c>
      <c r="AA14" s="7" t="s">
        <v>155</v>
      </c>
      <c r="AB14" s="16">
        <v>41734</v>
      </c>
      <c r="AC14" s="7">
        <v>300</v>
      </c>
      <c r="AD14" s="7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28"/>
      <c r="BD14" s="28"/>
      <c r="BE14" s="28"/>
      <c r="BF14" s="28"/>
      <c r="BG14" s="28"/>
      <c r="BH14" s="7">
        <v>3.3479999999999999</v>
      </c>
      <c r="BI14" s="7">
        <v>4.8769999999999998</v>
      </c>
      <c r="BJ14" s="7">
        <v>6.7469999999999999</v>
      </c>
      <c r="BK14" s="7">
        <v>3.38</v>
      </c>
      <c r="BL14" s="7"/>
      <c r="BM14" s="2"/>
      <c r="BN14" s="2"/>
      <c r="BO14" s="2"/>
      <c r="BP14" s="2"/>
      <c r="BQ14" s="2"/>
      <c r="BR14" s="2"/>
      <c r="BS14" s="2"/>
      <c r="BT14" s="11">
        <v>0</v>
      </c>
      <c r="BU14" s="18">
        <v>25</v>
      </c>
      <c r="BV14" s="11">
        <v>0</v>
      </c>
      <c r="BW14" s="11">
        <v>0</v>
      </c>
      <c r="BX14" s="18">
        <v>90</v>
      </c>
      <c r="BY14" s="18">
        <v>94.444000000000003</v>
      </c>
      <c r="BZ14" s="18">
        <v>87.5</v>
      </c>
      <c r="CA14" s="18">
        <v>68.75</v>
      </c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20">
        <v>10.384615384615385</v>
      </c>
      <c r="CS14" s="20"/>
      <c r="CT14" s="20"/>
      <c r="CU14" s="2">
        <v>1</v>
      </c>
      <c r="CV14" s="21">
        <v>42661</v>
      </c>
      <c r="CW14" s="21">
        <v>42695</v>
      </c>
      <c r="CX14" s="3">
        <v>0</v>
      </c>
      <c r="CY14" s="3">
        <v>1</v>
      </c>
      <c r="CZ14" s="2" t="e">
        <f ca="1">_xludf.DAYS(CW14,CV14)</f>
        <v>#NAME?</v>
      </c>
    </row>
    <row r="15" spans="1:106">
      <c r="A15" s="8" t="s">
        <v>138</v>
      </c>
      <c r="B15" s="9">
        <v>1</v>
      </c>
      <c r="C15" s="10">
        <v>44</v>
      </c>
      <c r="D15" s="25">
        <v>1</v>
      </c>
      <c r="E15" s="5">
        <v>70</v>
      </c>
      <c r="F15" s="7">
        <v>70.7</v>
      </c>
      <c r="G15" s="76">
        <v>71</v>
      </c>
      <c r="H15" s="5">
        <v>168</v>
      </c>
      <c r="I15" s="5">
        <v>25</v>
      </c>
      <c r="J15" s="5">
        <v>0</v>
      </c>
      <c r="K15" s="13">
        <v>0.88</v>
      </c>
      <c r="L15" s="13">
        <v>0.77</v>
      </c>
      <c r="M15" s="13">
        <v>-1</v>
      </c>
      <c r="N15" s="13">
        <v>-1</v>
      </c>
      <c r="O15" s="7">
        <v>5</v>
      </c>
      <c r="P15" s="14">
        <v>1168.9000000000001</v>
      </c>
      <c r="Q15" s="14">
        <v>111.80000000000001</v>
      </c>
      <c r="R15" s="15">
        <v>5.9112039928004085</v>
      </c>
      <c r="S15" s="15">
        <v>5.2479338842975212</v>
      </c>
      <c r="T15" s="15">
        <v>7.2222222222222214</v>
      </c>
      <c r="U15" s="5">
        <v>1</v>
      </c>
      <c r="V15" s="5">
        <v>1</v>
      </c>
      <c r="W15" s="5">
        <v>0</v>
      </c>
      <c r="X15" s="5">
        <v>0</v>
      </c>
      <c r="Y15" s="5">
        <v>0</v>
      </c>
      <c r="Z15" s="7">
        <v>0</v>
      </c>
      <c r="AA15" s="7" t="s">
        <v>157</v>
      </c>
      <c r="AB15" s="16">
        <v>42484</v>
      </c>
      <c r="AC15" s="7">
        <v>2</v>
      </c>
      <c r="AD15" s="7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7">
        <v>24</v>
      </c>
      <c r="BD15" s="7">
        <v>12</v>
      </c>
      <c r="BE15" s="7">
        <v>24</v>
      </c>
      <c r="BF15" s="7">
        <v>16</v>
      </c>
      <c r="BG15" s="7">
        <v>24</v>
      </c>
      <c r="BH15" s="7">
        <v>6.6159999999999997</v>
      </c>
      <c r="BI15" s="7">
        <v>7.49</v>
      </c>
      <c r="BJ15" s="7">
        <v>6.7889999999999997</v>
      </c>
      <c r="BK15" s="7">
        <v>9.032</v>
      </c>
      <c r="BL15" s="7">
        <v>4.2910000000000004</v>
      </c>
      <c r="BM15" s="2">
        <v>5.4269999999999996</v>
      </c>
      <c r="BN15" s="2">
        <v>12.704000000000001</v>
      </c>
      <c r="BO15" s="2">
        <v>9.6150000000000002</v>
      </c>
      <c r="BP15" s="2">
        <v>12.997999999999999</v>
      </c>
      <c r="BQ15" s="2">
        <v>13.811999999999999</v>
      </c>
      <c r="BR15" s="2">
        <v>15.589</v>
      </c>
      <c r="BS15" s="2">
        <v>10.012</v>
      </c>
      <c r="BT15" s="18">
        <v>73.125</v>
      </c>
      <c r="BU15" s="18">
        <v>87.5</v>
      </c>
      <c r="BV15" s="18">
        <v>100</v>
      </c>
      <c r="BW15" s="18">
        <v>60</v>
      </c>
      <c r="BX15" s="18">
        <v>90</v>
      </c>
      <c r="BY15" s="18">
        <v>100</v>
      </c>
      <c r="BZ15" s="18">
        <v>75</v>
      </c>
      <c r="CA15" s="18">
        <v>62.5</v>
      </c>
      <c r="CB15" s="18">
        <v>91.25</v>
      </c>
      <c r="CC15" s="18">
        <v>100</v>
      </c>
      <c r="CD15" s="18">
        <v>75</v>
      </c>
      <c r="CE15" s="18">
        <v>85</v>
      </c>
      <c r="CF15" s="18">
        <v>60</v>
      </c>
      <c r="CG15" s="18">
        <v>100</v>
      </c>
      <c r="CH15" s="18">
        <v>50</v>
      </c>
      <c r="CI15" s="18">
        <v>68.75</v>
      </c>
      <c r="CJ15" s="18">
        <v>73.125</v>
      </c>
      <c r="CK15" s="18">
        <v>87.5</v>
      </c>
      <c r="CL15" s="18">
        <v>66.667000000000002</v>
      </c>
      <c r="CM15" s="18">
        <v>85</v>
      </c>
      <c r="CN15" s="18">
        <v>90</v>
      </c>
      <c r="CO15" s="18">
        <v>100</v>
      </c>
      <c r="CP15" s="18">
        <v>37.5</v>
      </c>
      <c r="CQ15" s="18">
        <v>68.75</v>
      </c>
      <c r="CR15" s="20">
        <v>10.093457943925234</v>
      </c>
      <c r="CS15" s="20">
        <v>10.384615384615385</v>
      </c>
      <c r="CT15" s="20">
        <v>10.384615384615385</v>
      </c>
      <c r="CU15" s="2">
        <v>0</v>
      </c>
      <c r="CV15" s="21">
        <v>42661</v>
      </c>
      <c r="CW15" s="21"/>
      <c r="CX15" s="3">
        <v>0</v>
      </c>
      <c r="CZ15" s="2"/>
    </row>
    <row r="16" spans="1:106">
      <c r="A16" s="8" t="s">
        <v>139</v>
      </c>
      <c r="B16" s="9">
        <v>1</v>
      </c>
      <c r="C16" s="10">
        <v>49</v>
      </c>
      <c r="D16" s="25">
        <v>1</v>
      </c>
      <c r="E16" s="5">
        <v>66</v>
      </c>
      <c r="F16" s="24">
        <v>66</v>
      </c>
      <c r="G16" s="76">
        <v>66.2</v>
      </c>
      <c r="H16" s="5">
        <v>170</v>
      </c>
      <c r="I16" s="5">
        <v>23</v>
      </c>
      <c r="J16" s="5">
        <v>0</v>
      </c>
      <c r="K16" s="13">
        <v>0.21099999999999999</v>
      </c>
      <c r="L16" s="13">
        <v>0.154</v>
      </c>
      <c r="M16" s="13">
        <v>0</v>
      </c>
      <c r="N16" s="13">
        <v>0</v>
      </c>
      <c r="O16" s="7">
        <v>7</v>
      </c>
      <c r="P16" s="14">
        <v>1530.8</v>
      </c>
      <c r="Q16" s="14">
        <v>152.20000000000002</v>
      </c>
      <c r="R16" s="15">
        <v>6.3176349204530036</v>
      </c>
      <c r="S16" s="15">
        <v>5.0926479378362224</v>
      </c>
      <c r="T16" s="15">
        <v>7.8534031413612571</v>
      </c>
      <c r="U16" s="5">
        <v>1</v>
      </c>
      <c r="V16" s="5">
        <v>1</v>
      </c>
      <c r="W16" s="5">
        <v>0</v>
      </c>
      <c r="X16" s="5">
        <v>0</v>
      </c>
      <c r="Y16" s="5">
        <v>0</v>
      </c>
      <c r="Z16" s="7">
        <v>0</v>
      </c>
      <c r="AA16" s="7" t="s">
        <v>158</v>
      </c>
      <c r="AB16" s="16">
        <v>42292</v>
      </c>
      <c r="AC16" s="7">
        <v>100</v>
      </c>
      <c r="AD16" s="7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28">
        <v>24</v>
      </c>
      <c r="BD16" s="28">
        <v>24</v>
      </c>
      <c r="BE16" s="28">
        <v>26</v>
      </c>
      <c r="BF16" s="28">
        <v>24</v>
      </c>
      <c r="BG16" s="28">
        <v>21</v>
      </c>
      <c r="BH16" s="7">
        <v>16.268000000000001</v>
      </c>
      <c r="BI16" s="7">
        <v>12.708</v>
      </c>
      <c r="BJ16" s="7">
        <v>8.4459999999999997</v>
      </c>
      <c r="BK16" s="7">
        <v>12.785</v>
      </c>
      <c r="BL16" s="7">
        <v>25.498999999999999</v>
      </c>
      <c r="BM16" s="2">
        <v>18.276</v>
      </c>
      <c r="BN16" s="2">
        <v>18.579000000000001</v>
      </c>
      <c r="BO16" s="2">
        <v>18.024999999999999</v>
      </c>
      <c r="BP16" s="2">
        <v>23.271999999999998</v>
      </c>
      <c r="BQ16" s="2">
        <v>19.948</v>
      </c>
      <c r="BR16" s="2">
        <v>20.577000000000002</v>
      </c>
      <c r="BS16" s="2">
        <v>19.838999999999999</v>
      </c>
      <c r="BT16" s="18">
        <v>100</v>
      </c>
      <c r="BU16" s="18">
        <v>100</v>
      </c>
      <c r="BV16" s="18">
        <v>83.332999999999998</v>
      </c>
      <c r="BW16" s="18">
        <v>100</v>
      </c>
      <c r="BX16" s="18">
        <v>90</v>
      </c>
      <c r="BY16" s="18">
        <v>100</v>
      </c>
      <c r="BZ16" s="18">
        <v>100</v>
      </c>
      <c r="CA16" s="18">
        <v>62.5</v>
      </c>
      <c r="CB16" s="18">
        <v>96.875</v>
      </c>
      <c r="CC16" s="18">
        <v>100</v>
      </c>
      <c r="CD16" s="18">
        <v>75</v>
      </c>
      <c r="CE16" s="18">
        <v>85</v>
      </c>
      <c r="CF16" s="18">
        <v>90</v>
      </c>
      <c r="CG16" s="18">
        <v>100</v>
      </c>
      <c r="CH16" s="18">
        <v>87.5</v>
      </c>
      <c r="CI16" s="18">
        <v>75</v>
      </c>
      <c r="CJ16" s="18">
        <v>100</v>
      </c>
      <c r="CK16" s="18">
        <v>100</v>
      </c>
      <c r="CL16" s="18">
        <v>75</v>
      </c>
      <c r="CM16" s="18">
        <v>100</v>
      </c>
      <c r="CN16" s="18">
        <v>80</v>
      </c>
      <c r="CO16" s="18">
        <v>94.444000000000003</v>
      </c>
      <c r="CP16" s="18">
        <v>62.5</v>
      </c>
      <c r="CQ16" s="18">
        <v>81.25</v>
      </c>
      <c r="CR16" s="20">
        <v>10.188679245283019</v>
      </c>
      <c r="CS16" s="20">
        <v>10.384615384615385</v>
      </c>
      <c r="CT16" s="20">
        <v>10.285714285714286</v>
      </c>
      <c r="CU16" s="2">
        <v>1</v>
      </c>
      <c r="CV16" s="21">
        <v>42662</v>
      </c>
      <c r="CW16" s="21">
        <v>42933</v>
      </c>
      <c r="CX16" s="3">
        <v>0</v>
      </c>
      <c r="CY16" s="3">
        <v>9</v>
      </c>
      <c r="CZ16" s="2" t="e">
        <f ca="1">_xludf.DAYS(CW16,CV16)</f>
        <v>#NAME?</v>
      </c>
    </row>
    <row r="17" spans="1:104">
      <c r="A17" s="8" t="s">
        <v>140</v>
      </c>
      <c r="B17" s="9">
        <v>1</v>
      </c>
      <c r="C17" s="22">
        <v>50</v>
      </c>
      <c r="D17" s="25">
        <v>1</v>
      </c>
      <c r="E17" s="5">
        <v>81</v>
      </c>
      <c r="F17" s="7">
        <v>82.7</v>
      </c>
      <c r="G17" s="76">
        <v>83.4</v>
      </c>
      <c r="H17" s="5">
        <v>174</v>
      </c>
      <c r="I17" s="5">
        <v>27</v>
      </c>
      <c r="J17" s="5">
        <v>0</v>
      </c>
      <c r="K17" s="13">
        <v>6.4000000000000001E-2</v>
      </c>
      <c r="L17" s="13">
        <v>0.16500000000000001</v>
      </c>
      <c r="M17" s="13">
        <v>-3</v>
      </c>
      <c r="N17" s="13">
        <v>-3</v>
      </c>
      <c r="O17" s="7">
        <v>1</v>
      </c>
      <c r="P17" s="14">
        <v>689</v>
      </c>
      <c r="Q17" s="14">
        <v>75.099999999999994</v>
      </c>
      <c r="R17" s="15">
        <v>6.5398305834626589</v>
      </c>
      <c r="S17" s="15">
        <v>6</v>
      </c>
      <c r="T17" s="15">
        <v>7.8534031413612571</v>
      </c>
      <c r="U17" s="5">
        <v>1</v>
      </c>
      <c r="V17" s="5">
        <v>0</v>
      </c>
      <c r="W17" s="5">
        <v>1</v>
      </c>
      <c r="X17" s="5">
        <v>0</v>
      </c>
      <c r="Y17" s="5">
        <v>0</v>
      </c>
      <c r="Z17" s="7">
        <v>0</v>
      </c>
      <c r="AA17" s="7" t="s">
        <v>161</v>
      </c>
      <c r="AB17" s="16">
        <v>42500</v>
      </c>
      <c r="AC17" s="7">
        <v>15</v>
      </c>
      <c r="AD17" s="7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7">
        <v>20</v>
      </c>
      <c r="BD17" s="7">
        <v>24</v>
      </c>
      <c r="BE17" s="7">
        <v>10</v>
      </c>
      <c r="BF17" s="7">
        <v>6</v>
      </c>
      <c r="BG17" s="7">
        <v>13</v>
      </c>
      <c r="BH17" s="7">
        <v>6.8719999999999999</v>
      </c>
      <c r="BI17" s="7">
        <v>4.7489999999999997</v>
      </c>
      <c r="BJ17" s="7">
        <v>3.625</v>
      </c>
      <c r="BK17" s="7">
        <v>1.5109999999999999</v>
      </c>
      <c r="BL17" s="7">
        <v>6.3040000000000003</v>
      </c>
      <c r="BM17" s="2">
        <v>5.9550000000000001</v>
      </c>
      <c r="BN17" s="2">
        <v>3.5659999999999998</v>
      </c>
      <c r="BO17" s="2">
        <v>4.3520000000000003</v>
      </c>
      <c r="BP17" s="2">
        <v>5.2830000000000004</v>
      </c>
      <c r="BQ17" s="2">
        <v>5.0030000000000001</v>
      </c>
      <c r="BR17" s="2">
        <v>6.4450000000000003</v>
      </c>
      <c r="BS17" s="2">
        <v>5.2469999999999999</v>
      </c>
      <c r="BT17" s="18">
        <v>93.75</v>
      </c>
      <c r="BU17" s="18">
        <v>100</v>
      </c>
      <c r="BV17" s="18">
        <v>100</v>
      </c>
      <c r="BW17" s="18">
        <v>100</v>
      </c>
      <c r="BX17" s="18">
        <v>90</v>
      </c>
      <c r="BY17" s="18">
        <v>100</v>
      </c>
      <c r="BZ17" s="18">
        <v>100</v>
      </c>
      <c r="CA17" s="18">
        <v>62.5</v>
      </c>
      <c r="CB17" s="18">
        <v>100</v>
      </c>
      <c r="CC17" s="18">
        <v>100</v>
      </c>
      <c r="CD17" s="18">
        <v>83.332999999999998</v>
      </c>
      <c r="CE17" s="18">
        <v>100</v>
      </c>
      <c r="CF17" s="18">
        <v>70</v>
      </c>
      <c r="CG17" s="18">
        <v>100</v>
      </c>
      <c r="CH17" s="18">
        <v>100</v>
      </c>
      <c r="CI17" s="18">
        <v>81.25</v>
      </c>
      <c r="CJ17" s="18">
        <v>100</v>
      </c>
      <c r="CK17" s="18">
        <v>100</v>
      </c>
      <c r="CL17" s="18">
        <v>83.332999999999998</v>
      </c>
      <c r="CM17" s="18">
        <v>92.5</v>
      </c>
      <c r="CN17" s="18">
        <v>90</v>
      </c>
      <c r="CO17" s="18">
        <v>100</v>
      </c>
      <c r="CP17" s="18">
        <v>75</v>
      </c>
      <c r="CQ17" s="18">
        <v>75</v>
      </c>
      <c r="CR17" s="20">
        <v>10.285714285714286</v>
      </c>
      <c r="CS17" s="20">
        <v>10.588235294117647</v>
      </c>
      <c r="CT17" s="20">
        <v>10.285714285714286</v>
      </c>
      <c r="CU17" s="2">
        <v>0</v>
      </c>
      <c r="CV17" s="21">
        <v>42662</v>
      </c>
      <c r="CW17" s="21"/>
      <c r="CX17" s="3">
        <v>0</v>
      </c>
      <c r="CZ17" s="2"/>
    </row>
    <row r="18" spans="1:104">
      <c r="A18" s="8" t="s">
        <v>141</v>
      </c>
      <c r="B18" s="9">
        <v>0</v>
      </c>
      <c r="C18" s="10">
        <v>51</v>
      </c>
      <c r="D18" s="25">
        <v>0</v>
      </c>
      <c r="E18" s="5">
        <v>53</v>
      </c>
      <c r="F18" s="24">
        <v>53</v>
      </c>
      <c r="G18" s="76">
        <v>53</v>
      </c>
      <c r="H18" s="5">
        <v>155</v>
      </c>
      <c r="I18" s="5">
        <v>22</v>
      </c>
      <c r="J18" s="5">
        <v>1</v>
      </c>
      <c r="K18" s="13">
        <v>0.24199999999999999</v>
      </c>
      <c r="L18" s="13">
        <v>0.221</v>
      </c>
      <c r="M18" s="13">
        <v>0</v>
      </c>
      <c r="N18" s="13">
        <v>-1</v>
      </c>
      <c r="O18" s="7">
        <v>15</v>
      </c>
      <c r="P18" s="14"/>
      <c r="Q18" s="14"/>
      <c r="R18" s="15">
        <v>4.9924905291690624</v>
      </c>
      <c r="S18" s="15">
        <v>4.9504950495049505</v>
      </c>
      <c r="T18" s="15">
        <v>7.0129870129870131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7">
        <v>0</v>
      </c>
      <c r="AA18" s="7" t="s">
        <v>162</v>
      </c>
      <c r="AB18" s="7"/>
      <c r="AC18" s="7">
        <v>20</v>
      </c>
      <c r="AD18" s="7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7"/>
      <c r="BD18" s="7"/>
      <c r="BE18" s="7"/>
      <c r="BF18" s="7"/>
      <c r="BG18" s="7"/>
      <c r="BH18" s="7">
        <v>2.028</v>
      </c>
      <c r="BI18" s="7">
        <v>3.03</v>
      </c>
      <c r="BJ18" s="7">
        <v>2.4929999999999999</v>
      </c>
      <c r="BK18" s="7">
        <v>2.012</v>
      </c>
      <c r="BL18" s="7">
        <v>8.6980000000000004</v>
      </c>
      <c r="BM18" s="2">
        <v>5.8680000000000003</v>
      </c>
      <c r="BN18" s="2">
        <v>8.8819999999999997</v>
      </c>
      <c r="BO18" s="2">
        <v>4.2569999999999997</v>
      </c>
      <c r="BP18" s="2">
        <v>7.7519999999999998</v>
      </c>
      <c r="BQ18" s="2">
        <v>3.4870000000000001</v>
      </c>
      <c r="BR18" s="2">
        <v>6.181</v>
      </c>
      <c r="BS18" s="2">
        <v>1.956</v>
      </c>
      <c r="BT18" s="18">
        <v>100</v>
      </c>
      <c r="BU18" s="18">
        <v>100</v>
      </c>
      <c r="BV18" s="18">
        <v>100</v>
      </c>
      <c r="BW18" s="18">
        <v>100</v>
      </c>
      <c r="BX18" s="18">
        <v>100</v>
      </c>
      <c r="BY18" s="18">
        <v>100</v>
      </c>
      <c r="BZ18" s="18">
        <v>100</v>
      </c>
      <c r="CA18" s="18">
        <v>75</v>
      </c>
      <c r="CB18" s="18">
        <v>100</v>
      </c>
      <c r="CC18" s="18">
        <v>100</v>
      </c>
      <c r="CD18" s="18">
        <v>75</v>
      </c>
      <c r="CE18" s="18">
        <v>100</v>
      </c>
      <c r="CF18" s="18">
        <v>90</v>
      </c>
      <c r="CG18" s="18">
        <v>100</v>
      </c>
      <c r="CH18" s="18">
        <v>100</v>
      </c>
      <c r="CI18" s="18">
        <v>50</v>
      </c>
      <c r="CJ18" s="18">
        <v>84.375</v>
      </c>
      <c r="CK18" s="18">
        <v>100</v>
      </c>
      <c r="CL18" s="18">
        <v>91.667000000000002</v>
      </c>
      <c r="CM18" s="18">
        <v>92.5</v>
      </c>
      <c r="CN18" s="18">
        <v>100</v>
      </c>
      <c r="CO18" s="18">
        <v>100</v>
      </c>
      <c r="CP18" s="18">
        <v>100</v>
      </c>
      <c r="CQ18" s="18">
        <v>50</v>
      </c>
      <c r="CR18" s="20">
        <v>10</v>
      </c>
      <c r="CS18" s="20">
        <v>10.485436893203884</v>
      </c>
      <c r="CT18" s="20">
        <v>10.485436893203884</v>
      </c>
      <c r="CU18" s="2">
        <v>0</v>
      </c>
      <c r="CV18" s="21">
        <v>42663</v>
      </c>
      <c r="CW18" s="21"/>
      <c r="CX18" s="3">
        <v>0</v>
      </c>
      <c r="CZ18" s="2"/>
    </row>
    <row r="19" spans="1:104">
      <c r="A19" s="8" t="s">
        <v>142</v>
      </c>
      <c r="B19" s="9">
        <v>1</v>
      </c>
      <c r="C19" s="22">
        <v>42</v>
      </c>
      <c r="D19" s="25">
        <v>0</v>
      </c>
      <c r="E19" s="5">
        <v>69</v>
      </c>
      <c r="F19" s="24">
        <v>66</v>
      </c>
      <c r="G19" s="76">
        <v>63.5</v>
      </c>
      <c r="H19" s="5">
        <v>165</v>
      </c>
      <c r="I19" s="5">
        <v>25</v>
      </c>
      <c r="J19" s="5">
        <v>0</v>
      </c>
      <c r="K19" s="13">
        <v>0.21</v>
      </c>
      <c r="L19" s="13">
        <v>0.221</v>
      </c>
      <c r="M19" s="13">
        <v>-2</v>
      </c>
      <c r="N19" s="13">
        <v>-2</v>
      </c>
      <c r="O19" s="7">
        <v>2</v>
      </c>
      <c r="P19" s="14"/>
      <c r="Q19" s="14"/>
      <c r="R19" s="15">
        <v>11.079147465437787</v>
      </c>
      <c r="S19" s="15">
        <v>1.5</v>
      </c>
      <c r="T19" s="15">
        <v>36</v>
      </c>
      <c r="U19" s="5">
        <v>1</v>
      </c>
      <c r="V19" s="5">
        <v>1</v>
      </c>
      <c r="W19" s="5">
        <v>0</v>
      </c>
      <c r="X19" s="5">
        <v>0</v>
      </c>
      <c r="Y19" s="5">
        <v>0</v>
      </c>
      <c r="Z19" s="7">
        <v>0</v>
      </c>
      <c r="AA19" s="7" t="s">
        <v>163</v>
      </c>
      <c r="AB19" s="16">
        <v>42659</v>
      </c>
      <c r="AC19" s="7">
        <v>60</v>
      </c>
      <c r="AD19" s="7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7">
        <v>24</v>
      </c>
      <c r="BD19" s="7">
        <v>24</v>
      </c>
      <c r="BE19" s="7">
        <v>10</v>
      </c>
      <c r="BF19" s="7">
        <v>8</v>
      </c>
      <c r="BG19" s="7">
        <v>21</v>
      </c>
      <c r="BH19" s="7">
        <v>11.7</v>
      </c>
      <c r="BI19" s="7">
        <v>6.9829999999999997</v>
      </c>
      <c r="BJ19" s="7">
        <v>6.9889999999999999</v>
      </c>
      <c r="BK19" s="7">
        <v>4.9320000000000004</v>
      </c>
      <c r="BL19" s="7">
        <v>17.844999999999999</v>
      </c>
      <c r="BM19" s="2">
        <v>8.1690000000000005</v>
      </c>
      <c r="BN19" s="2">
        <v>9.3800000000000008</v>
      </c>
      <c r="BO19" s="2">
        <v>6.8689999999999998</v>
      </c>
      <c r="BP19" s="2">
        <v>21.98</v>
      </c>
      <c r="BQ19" s="2">
        <v>10.157</v>
      </c>
      <c r="BR19" s="2">
        <v>9.0830000000000002</v>
      </c>
      <c r="BS19" s="2">
        <v>5.992</v>
      </c>
      <c r="BT19" s="18">
        <v>78.75</v>
      </c>
      <c r="BU19" s="18">
        <v>93.75</v>
      </c>
      <c r="BV19" s="18">
        <v>58.332999999999998</v>
      </c>
      <c r="BW19" s="18">
        <v>60</v>
      </c>
      <c r="BX19" s="18">
        <v>100</v>
      </c>
      <c r="BY19" s="18">
        <v>100</v>
      </c>
      <c r="BZ19" s="18">
        <v>100</v>
      </c>
      <c r="CA19" s="18">
        <v>75</v>
      </c>
      <c r="CB19" s="18">
        <v>100</v>
      </c>
      <c r="CC19" s="18">
        <v>100</v>
      </c>
      <c r="CD19" s="18">
        <v>75</v>
      </c>
      <c r="CE19" s="18">
        <v>85</v>
      </c>
      <c r="CF19" s="18">
        <v>90</v>
      </c>
      <c r="CG19" s="18">
        <v>100</v>
      </c>
      <c r="CH19" s="18">
        <v>100</v>
      </c>
      <c r="CI19" s="18">
        <v>56.25</v>
      </c>
      <c r="CJ19" s="18">
        <v>100</v>
      </c>
      <c r="CK19" s="18">
        <v>100</v>
      </c>
      <c r="CL19" s="18">
        <v>100</v>
      </c>
      <c r="CM19" s="18">
        <v>85</v>
      </c>
      <c r="CN19" s="18">
        <v>80</v>
      </c>
      <c r="CO19" s="18">
        <v>100</v>
      </c>
      <c r="CP19" s="18">
        <v>100</v>
      </c>
      <c r="CQ19" s="18">
        <v>62.5</v>
      </c>
      <c r="CR19" s="20">
        <v>10.285714285714286</v>
      </c>
      <c r="CS19" s="20">
        <v>10</v>
      </c>
      <c r="CT19" s="20">
        <v>9.7297297297297298</v>
      </c>
      <c r="CU19" s="2">
        <v>0</v>
      </c>
      <c r="CV19" s="21">
        <v>42744</v>
      </c>
      <c r="CW19" s="21"/>
      <c r="CX19" s="3">
        <v>0</v>
      </c>
      <c r="CZ19" s="2"/>
    </row>
    <row r="20" spans="1:104">
      <c r="A20" s="8" t="s">
        <v>143</v>
      </c>
      <c r="B20" s="9">
        <v>0</v>
      </c>
      <c r="C20" s="10">
        <v>43</v>
      </c>
      <c r="D20" s="25">
        <v>1</v>
      </c>
      <c r="E20" s="5">
        <v>74.599999999999994</v>
      </c>
      <c r="F20" s="7">
        <v>73.599999999999994</v>
      </c>
      <c r="G20" s="76">
        <v>73.5</v>
      </c>
      <c r="H20" s="5">
        <v>177</v>
      </c>
      <c r="I20" s="5">
        <v>24</v>
      </c>
      <c r="J20" s="5">
        <v>0</v>
      </c>
      <c r="K20" s="13">
        <v>0.23</v>
      </c>
      <c r="L20" s="13">
        <v>0.23599999999999999</v>
      </c>
      <c r="M20" s="13">
        <v>3</v>
      </c>
      <c r="N20" s="13">
        <v>3</v>
      </c>
      <c r="O20" s="7">
        <v>1</v>
      </c>
      <c r="P20" s="14">
        <v>2619.9</v>
      </c>
      <c r="Q20" s="14">
        <v>291.7</v>
      </c>
      <c r="R20" s="15">
        <v>6.7057936202065802</v>
      </c>
      <c r="S20" s="15">
        <v>4.7748691099476437</v>
      </c>
      <c r="T20" s="15">
        <v>36</v>
      </c>
      <c r="U20" s="5">
        <v>1</v>
      </c>
      <c r="V20" s="5">
        <v>0</v>
      </c>
      <c r="W20" s="5">
        <v>0</v>
      </c>
      <c r="X20" s="5">
        <v>0</v>
      </c>
      <c r="Y20" s="5">
        <v>1</v>
      </c>
      <c r="Z20" s="7">
        <v>0</v>
      </c>
      <c r="AA20" s="7" t="s">
        <v>165</v>
      </c>
      <c r="AB20" s="16">
        <v>42500</v>
      </c>
      <c r="AC20" s="39">
        <v>144</v>
      </c>
      <c r="AD20" s="39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7"/>
      <c r="BD20" s="7"/>
      <c r="BE20" s="7"/>
      <c r="BF20" s="7"/>
      <c r="BG20" s="7"/>
      <c r="BH20" s="7">
        <v>15.845000000000001</v>
      </c>
      <c r="BI20" s="7">
        <v>6.14</v>
      </c>
      <c r="BJ20" s="7">
        <v>12.41</v>
      </c>
      <c r="BK20" s="7">
        <v>6.7830000000000004</v>
      </c>
      <c r="BL20" s="7">
        <v>10.667999999999999</v>
      </c>
      <c r="BM20" s="2">
        <v>8.3010000000000002</v>
      </c>
      <c r="BN20" s="2">
        <v>6.7480000000000002</v>
      </c>
      <c r="BO20" s="2">
        <v>5.6689999999999996</v>
      </c>
      <c r="BP20" s="2">
        <v>11.238</v>
      </c>
      <c r="BQ20" s="2">
        <v>6.6070000000000002</v>
      </c>
      <c r="BR20" s="2">
        <v>10.023999999999999</v>
      </c>
      <c r="BS20" s="2">
        <v>5.74</v>
      </c>
      <c r="BT20" s="18">
        <v>84.375</v>
      </c>
      <c r="BU20" s="18">
        <v>75</v>
      </c>
      <c r="BV20" s="18">
        <v>16.667000000000002</v>
      </c>
      <c r="BW20" s="18">
        <v>60</v>
      </c>
      <c r="BX20" s="18">
        <v>60</v>
      </c>
      <c r="BY20" s="18">
        <v>100</v>
      </c>
      <c r="BZ20" s="18">
        <v>87.5</v>
      </c>
      <c r="CA20" s="18">
        <v>37.5</v>
      </c>
      <c r="CB20" s="18">
        <v>87.5</v>
      </c>
      <c r="CC20" s="18">
        <v>93.75</v>
      </c>
      <c r="CD20" s="18">
        <v>16.667000000000002</v>
      </c>
      <c r="CE20" s="18">
        <v>85</v>
      </c>
      <c r="CF20" s="18">
        <v>90</v>
      </c>
      <c r="CG20" s="18">
        <v>100</v>
      </c>
      <c r="CH20" s="18">
        <v>100</v>
      </c>
      <c r="CI20" s="18">
        <v>81.25</v>
      </c>
      <c r="CJ20" s="18">
        <v>100</v>
      </c>
      <c r="CK20" s="18">
        <v>93.75</v>
      </c>
      <c r="CL20" s="18">
        <v>41.667000000000002</v>
      </c>
      <c r="CM20" s="18">
        <v>92.5</v>
      </c>
      <c r="CN20" s="18">
        <v>90</v>
      </c>
      <c r="CO20" s="18">
        <v>100</v>
      </c>
      <c r="CP20" s="18">
        <v>87.5</v>
      </c>
      <c r="CQ20" s="18">
        <v>100</v>
      </c>
      <c r="CR20" s="20">
        <v>10.384615384615385</v>
      </c>
      <c r="CS20" s="20">
        <v>10.588235294117647</v>
      </c>
      <c r="CT20" s="20">
        <v>10.8</v>
      </c>
      <c r="CU20" s="2">
        <v>0</v>
      </c>
      <c r="CV20" s="21">
        <v>42744</v>
      </c>
      <c r="CW20" s="21"/>
      <c r="CX20" s="3">
        <v>0</v>
      </c>
      <c r="CZ20" s="2"/>
    </row>
    <row r="21" spans="1:104" ht="15.75" customHeight="1">
      <c r="A21" s="8" t="s">
        <v>145</v>
      </c>
      <c r="B21" s="9">
        <v>1</v>
      </c>
      <c r="C21" s="10">
        <v>46</v>
      </c>
      <c r="D21" s="25">
        <v>0</v>
      </c>
      <c r="E21" s="5">
        <v>58.8</v>
      </c>
      <c r="F21" s="24">
        <v>59</v>
      </c>
      <c r="G21" s="76">
        <v>59</v>
      </c>
      <c r="H21" s="5">
        <v>159</v>
      </c>
      <c r="I21" s="5">
        <v>23</v>
      </c>
      <c r="J21" s="5">
        <v>0</v>
      </c>
      <c r="K21" s="13">
        <v>5.5E-2</v>
      </c>
      <c r="L21" s="13">
        <v>4.2000000000000003E-2</v>
      </c>
      <c r="M21" s="13">
        <v>-3</v>
      </c>
      <c r="N21" s="13">
        <v>-3</v>
      </c>
      <c r="O21" s="7">
        <v>1</v>
      </c>
      <c r="P21" s="14">
        <v>512.80000000000007</v>
      </c>
      <c r="Q21" s="14">
        <v>61.5</v>
      </c>
      <c r="R21" s="15">
        <v>6.0716278973836477</v>
      </c>
      <c r="S21" s="15">
        <v>3.7372593431483581</v>
      </c>
      <c r="T21" s="15">
        <v>9.2917166866746701</v>
      </c>
      <c r="U21" s="5">
        <v>1</v>
      </c>
      <c r="V21" s="5">
        <v>0</v>
      </c>
      <c r="W21" s="5">
        <v>1</v>
      </c>
      <c r="X21" s="5">
        <v>0</v>
      </c>
      <c r="Y21" s="5">
        <v>0</v>
      </c>
      <c r="Z21" s="7">
        <v>1</v>
      </c>
      <c r="AA21" s="7"/>
      <c r="AB21" s="7"/>
      <c r="AC21" s="7">
        <v>6</v>
      </c>
      <c r="AD21" s="7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7">
        <v>24</v>
      </c>
      <c r="BD21" s="7">
        <v>24</v>
      </c>
      <c r="BE21" s="7">
        <v>11</v>
      </c>
      <c r="BF21" s="7">
        <v>22</v>
      </c>
      <c r="BG21" s="7">
        <v>24</v>
      </c>
      <c r="BH21" s="7">
        <v>4.4870000000000001</v>
      </c>
      <c r="BI21" s="7">
        <v>6.077</v>
      </c>
      <c r="BJ21" s="7">
        <v>4.4009999999999998</v>
      </c>
      <c r="BK21" s="7">
        <v>7.3490000000000002</v>
      </c>
      <c r="BL21" s="7">
        <v>5.2709999999999999</v>
      </c>
      <c r="BM21" s="2">
        <v>7.3890000000000002</v>
      </c>
      <c r="BN21" s="2">
        <v>9.4190000000000005</v>
      </c>
      <c r="BO21" s="2">
        <v>10.218999999999999</v>
      </c>
      <c r="BP21" s="2">
        <v>6.47</v>
      </c>
      <c r="BQ21" s="2">
        <v>9.1709999999999994</v>
      </c>
      <c r="BR21" s="2">
        <v>8.8360000000000003</v>
      </c>
      <c r="BS21" s="2">
        <v>11.321</v>
      </c>
      <c r="BT21" s="18">
        <v>29.375</v>
      </c>
      <c r="BU21" s="18">
        <v>100</v>
      </c>
      <c r="BV21" s="18">
        <v>58.332999999999998</v>
      </c>
      <c r="BW21" s="18">
        <v>60</v>
      </c>
      <c r="BX21" s="18">
        <v>90</v>
      </c>
      <c r="BY21" s="18">
        <v>83.332999999999998</v>
      </c>
      <c r="BZ21" s="18">
        <v>100</v>
      </c>
      <c r="CA21" s="18">
        <v>62.5</v>
      </c>
      <c r="CB21" s="18">
        <v>84.375</v>
      </c>
      <c r="CC21" s="18">
        <v>100</v>
      </c>
      <c r="CD21" s="18">
        <v>75</v>
      </c>
      <c r="CE21" s="18">
        <v>85</v>
      </c>
      <c r="CF21" s="18">
        <v>80</v>
      </c>
      <c r="CG21" s="18">
        <v>100</v>
      </c>
      <c r="CH21" s="18">
        <v>100</v>
      </c>
      <c r="CI21" s="18">
        <v>68.75</v>
      </c>
      <c r="CJ21" s="18">
        <v>84.375</v>
      </c>
      <c r="CK21" s="18">
        <v>100</v>
      </c>
      <c r="CL21" s="18">
        <v>75</v>
      </c>
      <c r="CM21" s="18">
        <v>85</v>
      </c>
      <c r="CN21" s="18">
        <v>90</v>
      </c>
      <c r="CO21" s="18">
        <v>100</v>
      </c>
      <c r="CP21" s="18">
        <v>100</v>
      </c>
      <c r="CQ21" s="18">
        <v>56.25</v>
      </c>
      <c r="CR21" s="20">
        <v>10.093457943925234</v>
      </c>
      <c r="CS21" s="20">
        <v>10.285714285714286</v>
      </c>
      <c r="CT21" s="20">
        <v>10.485436893203884</v>
      </c>
      <c r="CU21" s="2">
        <v>0</v>
      </c>
      <c r="CV21" s="21">
        <v>42746</v>
      </c>
      <c r="CW21" s="21"/>
      <c r="CX21" s="3">
        <v>0</v>
      </c>
      <c r="CZ21" s="2"/>
    </row>
    <row r="22" spans="1:104" ht="15.75" customHeight="1">
      <c r="A22" s="8" t="s">
        <v>146</v>
      </c>
      <c r="B22" s="9">
        <v>1</v>
      </c>
      <c r="C22" s="10">
        <v>45</v>
      </c>
      <c r="D22" s="25">
        <v>1</v>
      </c>
      <c r="E22" s="5">
        <v>92.4</v>
      </c>
      <c r="F22" s="38" t="s">
        <v>129</v>
      </c>
      <c r="G22" s="76" t="s">
        <v>129</v>
      </c>
      <c r="H22" s="5">
        <v>181</v>
      </c>
      <c r="I22" s="5">
        <v>28</v>
      </c>
      <c r="J22" s="5">
        <v>0</v>
      </c>
      <c r="K22" s="13">
        <v>0.249</v>
      </c>
      <c r="L22" s="13">
        <v>0.26200000000000001</v>
      </c>
      <c r="M22" s="13">
        <v>5</v>
      </c>
      <c r="N22" s="13">
        <v>5</v>
      </c>
      <c r="O22" s="7">
        <v>7</v>
      </c>
      <c r="P22" s="14">
        <v>559.30000000000007</v>
      </c>
      <c r="Q22" s="14">
        <v>59.1</v>
      </c>
      <c r="R22" s="15">
        <v>6.2084620900202125</v>
      </c>
      <c r="S22" s="15">
        <v>3.7583892617449663</v>
      </c>
      <c r="T22" s="15">
        <v>7.4257425742574252</v>
      </c>
      <c r="U22" s="5">
        <v>1</v>
      </c>
      <c r="V22" s="5">
        <v>0</v>
      </c>
      <c r="W22" s="5">
        <v>0</v>
      </c>
      <c r="X22" s="5">
        <v>1</v>
      </c>
      <c r="Y22" s="5">
        <v>1</v>
      </c>
      <c r="Z22" s="7">
        <v>1</v>
      </c>
      <c r="AA22" s="7"/>
      <c r="AB22" s="7"/>
      <c r="AC22" s="7">
        <v>5</v>
      </c>
      <c r="AD22" s="7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7">
        <v>12</v>
      </c>
      <c r="BD22" s="7">
        <v>6</v>
      </c>
      <c r="BE22" s="7">
        <v>0</v>
      </c>
      <c r="BF22" s="7">
        <v>0</v>
      </c>
      <c r="BG22" s="7">
        <v>0</v>
      </c>
      <c r="BH22" s="7">
        <v>3.573</v>
      </c>
      <c r="BI22" s="7">
        <v>0.621</v>
      </c>
      <c r="BJ22" s="7">
        <v>5.4029999999999996</v>
      </c>
      <c r="BK22" s="7">
        <v>2.3959999999999999</v>
      </c>
      <c r="BL22" s="7"/>
      <c r="BM22" s="2"/>
      <c r="BN22" s="2"/>
      <c r="BO22" s="2"/>
      <c r="BP22" s="2"/>
      <c r="BQ22" s="2"/>
      <c r="BR22" s="2"/>
      <c r="BS22" s="2"/>
      <c r="BT22" s="18">
        <v>71.875</v>
      </c>
      <c r="BU22" s="18">
        <v>100</v>
      </c>
      <c r="BV22" s="18">
        <v>75</v>
      </c>
      <c r="BW22" s="18">
        <v>60</v>
      </c>
      <c r="BX22" s="18">
        <v>90</v>
      </c>
      <c r="BY22" s="18">
        <v>100</v>
      </c>
      <c r="BZ22" s="18">
        <v>100</v>
      </c>
      <c r="CA22" s="18">
        <v>68.75</v>
      </c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20">
        <v>10.384615384615385</v>
      </c>
      <c r="CS22" s="20"/>
      <c r="CT22" s="20"/>
      <c r="CU22" s="2">
        <v>0</v>
      </c>
      <c r="CV22" s="21">
        <v>42747</v>
      </c>
      <c r="CW22" s="21"/>
      <c r="CX22" s="3">
        <v>0</v>
      </c>
      <c r="CZ22" s="2"/>
    </row>
    <row r="23" spans="1:104" ht="15.75" customHeight="1">
      <c r="A23" s="8" t="s">
        <v>148</v>
      </c>
      <c r="B23" s="9">
        <v>0</v>
      </c>
      <c r="C23" s="22">
        <v>41</v>
      </c>
      <c r="D23" s="25">
        <v>0</v>
      </c>
      <c r="E23" s="5">
        <v>67</v>
      </c>
      <c r="F23" s="24">
        <v>66</v>
      </c>
      <c r="G23" s="76">
        <v>66</v>
      </c>
      <c r="H23" s="5">
        <v>174</v>
      </c>
      <c r="I23" s="5">
        <v>22</v>
      </c>
      <c r="J23" s="5">
        <v>0</v>
      </c>
      <c r="K23" s="13">
        <v>0.214</v>
      </c>
      <c r="L23" s="13">
        <v>0.159</v>
      </c>
      <c r="M23" s="13">
        <v>6</v>
      </c>
      <c r="N23" s="13">
        <v>7</v>
      </c>
      <c r="O23" s="7">
        <v>6</v>
      </c>
      <c r="P23" s="14">
        <v>1471.8</v>
      </c>
      <c r="Q23" s="14">
        <v>160.5</v>
      </c>
      <c r="R23" s="15">
        <v>6.5099556473626805</v>
      </c>
      <c r="S23" s="15">
        <v>5.7300275482093657</v>
      </c>
      <c r="T23" s="15">
        <v>8.6505681818181817</v>
      </c>
      <c r="U23" s="5">
        <v>1</v>
      </c>
      <c r="V23" s="5">
        <v>0</v>
      </c>
      <c r="W23" s="5">
        <v>0</v>
      </c>
      <c r="X23" s="5">
        <v>0</v>
      </c>
      <c r="Y23" s="5">
        <v>1</v>
      </c>
      <c r="Z23" s="7">
        <v>0</v>
      </c>
      <c r="AA23" s="7" t="s">
        <v>167</v>
      </c>
      <c r="AB23" s="16">
        <v>41734</v>
      </c>
      <c r="AC23" s="7">
        <v>50</v>
      </c>
      <c r="AD23" s="7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28"/>
      <c r="BD23" s="28"/>
      <c r="BE23" s="28"/>
      <c r="BF23" s="28"/>
      <c r="BG23" s="28"/>
      <c r="BH23" s="7">
        <v>6.4240000000000004</v>
      </c>
      <c r="BI23" s="7">
        <v>3.4620000000000002</v>
      </c>
      <c r="BJ23" s="7">
        <v>7.5590000000000002</v>
      </c>
      <c r="BK23" s="7">
        <v>2.8220000000000001</v>
      </c>
      <c r="BL23" s="7">
        <v>8.9030000000000005</v>
      </c>
      <c r="BM23" s="2">
        <v>5.4269999999999996</v>
      </c>
      <c r="BN23" s="2">
        <v>10.976000000000001</v>
      </c>
      <c r="BO23" s="2">
        <v>3.2250000000000001</v>
      </c>
      <c r="BP23" s="2">
        <v>12.244</v>
      </c>
      <c r="BQ23" s="2">
        <v>5.6970000000000001</v>
      </c>
      <c r="BR23" s="2">
        <v>10.023</v>
      </c>
      <c r="BS23" s="2">
        <v>2.8780000000000001</v>
      </c>
      <c r="BT23" s="18">
        <v>93.75</v>
      </c>
      <c r="BU23" s="18">
        <v>100</v>
      </c>
      <c r="BV23" s="18">
        <v>41.667000000000002</v>
      </c>
      <c r="BW23" s="18">
        <v>85</v>
      </c>
      <c r="BX23" s="18">
        <v>80</v>
      </c>
      <c r="BY23" s="18">
        <v>100</v>
      </c>
      <c r="BZ23" s="18">
        <v>75</v>
      </c>
      <c r="CA23" s="18">
        <v>81.25</v>
      </c>
      <c r="CB23" s="18">
        <v>100</v>
      </c>
      <c r="CC23" s="18">
        <v>100</v>
      </c>
      <c r="CD23" s="18">
        <v>25</v>
      </c>
      <c r="CE23" s="18">
        <v>100</v>
      </c>
      <c r="CF23" s="18">
        <v>100</v>
      </c>
      <c r="CG23" s="18">
        <v>100</v>
      </c>
      <c r="CH23" s="18">
        <v>87.5</v>
      </c>
      <c r="CI23" s="18">
        <v>93.75</v>
      </c>
      <c r="CJ23" s="18">
        <v>100</v>
      </c>
      <c r="CK23" s="18">
        <v>100</v>
      </c>
      <c r="CL23" s="18">
        <v>25</v>
      </c>
      <c r="CM23" s="18">
        <v>92.5</v>
      </c>
      <c r="CN23" s="18">
        <v>100</v>
      </c>
      <c r="CO23" s="18">
        <v>100</v>
      </c>
      <c r="CP23" s="18">
        <v>75</v>
      </c>
      <c r="CQ23" s="18">
        <v>81.25</v>
      </c>
      <c r="CR23" s="20">
        <v>9.9082568807339442</v>
      </c>
      <c r="CS23" s="20">
        <v>9.6428571428571423</v>
      </c>
      <c r="CT23" s="20">
        <v>10</v>
      </c>
      <c r="CU23" s="2">
        <v>1</v>
      </c>
      <c r="CV23" s="21">
        <v>42748</v>
      </c>
      <c r="CW23" s="21">
        <v>42951</v>
      </c>
      <c r="CX23" s="3">
        <v>0</v>
      </c>
      <c r="CY23" s="3">
        <v>7</v>
      </c>
      <c r="CZ23" s="2" t="e">
        <f ca="1">_xludf.DAYS(CW23,CV23)</f>
        <v>#NAME?</v>
      </c>
    </row>
    <row r="24" spans="1:104" ht="15.75" customHeight="1">
      <c r="A24" s="8" t="s">
        <v>150</v>
      </c>
      <c r="B24" s="9">
        <v>0</v>
      </c>
      <c r="C24" s="10">
        <v>28</v>
      </c>
      <c r="D24" s="25">
        <v>0</v>
      </c>
      <c r="E24" s="5">
        <v>62.4</v>
      </c>
      <c r="F24" s="24">
        <v>59</v>
      </c>
      <c r="G24" s="76">
        <v>62</v>
      </c>
      <c r="H24" s="5">
        <v>160</v>
      </c>
      <c r="I24" s="5">
        <v>24</v>
      </c>
      <c r="J24" s="5">
        <v>0</v>
      </c>
      <c r="K24" s="13">
        <v>0.19900000000000001</v>
      </c>
      <c r="L24" s="13">
        <v>0.30599999999999999</v>
      </c>
      <c r="M24" s="13">
        <v>4</v>
      </c>
      <c r="N24" s="13">
        <v>5</v>
      </c>
      <c r="O24" s="7">
        <v>3</v>
      </c>
      <c r="P24" s="14">
        <v>1260.0999999999999</v>
      </c>
      <c r="Q24" s="14">
        <v>128.4</v>
      </c>
      <c r="R24" s="15">
        <v>6.1269299840767433</v>
      </c>
      <c r="S24" s="15">
        <v>5.9854014598540148</v>
      </c>
      <c r="T24" s="15">
        <v>8.6505681818181817</v>
      </c>
      <c r="U24" s="5">
        <v>1</v>
      </c>
      <c r="V24" s="5">
        <v>0</v>
      </c>
      <c r="W24" s="5">
        <v>0</v>
      </c>
      <c r="X24" s="5">
        <v>1</v>
      </c>
      <c r="Y24" s="5">
        <v>0</v>
      </c>
      <c r="Z24" s="7">
        <v>0</v>
      </c>
      <c r="AA24" s="7" t="s">
        <v>168</v>
      </c>
      <c r="AB24" s="16">
        <v>42536</v>
      </c>
      <c r="AC24" s="7">
        <v>200</v>
      </c>
      <c r="AD24" s="7">
        <v>0</v>
      </c>
      <c r="AE24" s="7">
        <v>268.70000000000005</v>
      </c>
      <c r="AF24" s="7">
        <v>126.93181818181816</v>
      </c>
      <c r="AG24" s="7">
        <v>106.444</v>
      </c>
      <c r="AH24" s="7">
        <v>230.86153846153849</v>
      </c>
      <c r="AI24" s="7">
        <v>29557.000000000004</v>
      </c>
      <c r="AJ24" s="7">
        <v>13962.499999999998</v>
      </c>
      <c r="AK24" s="7">
        <v>13305.5</v>
      </c>
      <c r="AL24" s="7">
        <v>15006.000000000002</v>
      </c>
      <c r="AM24" s="7">
        <v>155.69499999999999</v>
      </c>
      <c r="AN24" s="7">
        <v>129.74500000000006</v>
      </c>
      <c r="AO24" s="7">
        <v>113.14166666666667</v>
      </c>
      <c r="AP24" s="7">
        <v>186.85000000000002</v>
      </c>
      <c r="AQ24" s="7">
        <v>15569.5</v>
      </c>
      <c r="AR24" s="7">
        <v>12974.500000000005</v>
      </c>
      <c r="AS24" s="7">
        <v>13577</v>
      </c>
      <c r="AT24" s="7">
        <v>16816.5</v>
      </c>
      <c r="AU24" s="7">
        <v>166.06666666666672</v>
      </c>
      <c r="AV24" s="7">
        <v>132.77142857142854</v>
      </c>
      <c r="AW24" s="7">
        <v>117.12173913043479</v>
      </c>
      <c r="AX24" s="7">
        <v>180.45882352941177</v>
      </c>
      <c r="AY24" s="7">
        <v>17437.000000000004</v>
      </c>
      <c r="AZ24" s="7">
        <v>13940.999999999996</v>
      </c>
      <c r="BA24" s="7">
        <v>13469</v>
      </c>
      <c r="BB24" s="7">
        <v>15339</v>
      </c>
      <c r="BC24" s="28"/>
      <c r="BD24" s="28"/>
      <c r="BE24" s="28"/>
      <c r="BF24" s="28"/>
      <c r="BG24" s="28"/>
      <c r="BH24" s="7">
        <v>4.351</v>
      </c>
      <c r="BI24" s="7">
        <v>40.704999999999998</v>
      </c>
      <c r="BJ24" s="7">
        <v>5.8630000000000004</v>
      </c>
      <c r="BK24" s="7">
        <v>4.2009999999999996</v>
      </c>
      <c r="BL24" s="7">
        <v>5.5739999999999998</v>
      </c>
      <c r="BM24" s="2">
        <v>7.36</v>
      </c>
      <c r="BN24" s="2">
        <v>3.2189999999999999</v>
      </c>
      <c r="BO24" s="2">
        <v>4.335</v>
      </c>
      <c r="BP24" s="2">
        <v>5.9409999999999998</v>
      </c>
      <c r="BQ24" s="2">
        <v>5.6130000000000004</v>
      </c>
      <c r="BR24" s="2">
        <v>4.9240000000000004</v>
      </c>
      <c r="BS24" s="2">
        <v>4.1630000000000003</v>
      </c>
      <c r="BT24" s="18">
        <v>100</v>
      </c>
      <c r="BU24" s="18">
        <v>100</v>
      </c>
      <c r="BV24" s="18">
        <v>66.667000000000002</v>
      </c>
      <c r="BW24" s="18">
        <v>72.5</v>
      </c>
      <c r="BX24" s="18">
        <v>80</v>
      </c>
      <c r="BY24" s="18">
        <v>94.444000000000003</v>
      </c>
      <c r="BZ24" s="18">
        <v>100</v>
      </c>
      <c r="CA24" s="18">
        <v>43.75</v>
      </c>
      <c r="CB24" s="18">
        <v>100</v>
      </c>
      <c r="CC24" s="18">
        <v>100</v>
      </c>
      <c r="CD24" s="18">
        <v>66.667000000000002</v>
      </c>
      <c r="CE24" s="18">
        <v>85</v>
      </c>
      <c r="CF24" s="18">
        <v>70</v>
      </c>
      <c r="CG24" s="18">
        <v>94.444000000000003</v>
      </c>
      <c r="CH24" s="18">
        <v>100</v>
      </c>
      <c r="CI24" s="18">
        <v>56.25</v>
      </c>
      <c r="CJ24" s="18">
        <v>100</v>
      </c>
      <c r="CK24" s="18">
        <v>100</v>
      </c>
      <c r="CL24" s="18">
        <v>75</v>
      </c>
      <c r="CM24" s="18">
        <v>85</v>
      </c>
      <c r="CN24" s="18">
        <v>80</v>
      </c>
      <c r="CO24" s="18">
        <v>100</v>
      </c>
      <c r="CP24" s="18">
        <v>100</v>
      </c>
      <c r="CQ24" s="18">
        <v>50</v>
      </c>
      <c r="CR24" s="20">
        <v>10.285714285714286</v>
      </c>
      <c r="CS24" s="20">
        <v>10.093457943925234</v>
      </c>
      <c r="CT24" s="20">
        <v>10</v>
      </c>
      <c r="CU24" s="2">
        <v>0</v>
      </c>
      <c r="CV24" s="21">
        <v>42751</v>
      </c>
      <c r="CW24" s="21"/>
      <c r="CX24" s="3">
        <v>0</v>
      </c>
      <c r="CZ24" s="2"/>
    </row>
    <row r="25" spans="1:104" ht="15.75" customHeight="1">
      <c r="A25" s="8" t="s">
        <v>152</v>
      </c>
      <c r="B25" s="9">
        <v>1</v>
      </c>
      <c r="C25" s="22">
        <v>37</v>
      </c>
      <c r="D25" s="25">
        <v>1</v>
      </c>
      <c r="E25" s="5">
        <v>78.5</v>
      </c>
      <c r="F25" s="24">
        <v>77</v>
      </c>
      <c r="G25" s="76">
        <v>76.8</v>
      </c>
      <c r="H25" s="5">
        <v>180</v>
      </c>
      <c r="I25" s="5">
        <v>24</v>
      </c>
      <c r="J25" s="5"/>
      <c r="K25" s="13">
        <v>0.12</v>
      </c>
      <c r="L25" s="13">
        <v>0.154</v>
      </c>
      <c r="M25" s="13">
        <v>0</v>
      </c>
      <c r="N25" s="13">
        <v>1</v>
      </c>
      <c r="O25" s="7">
        <v>11</v>
      </c>
      <c r="P25" s="14"/>
      <c r="Q25" s="14"/>
      <c r="R25" s="15"/>
      <c r="S25" s="15"/>
      <c r="T25" s="15"/>
      <c r="U25" s="5">
        <v>1</v>
      </c>
      <c r="V25" s="5">
        <v>0</v>
      </c>
      <c r="W25" s="5">
        <v>0</v>
      </c>
      <c r="X25" s="5">
        <v>0</v>
      </c>
      <c r="Y25" s="5">
        <v>1</v>
      </c>
      <c r="Z25" s="7">
        <v>0</v>
      </c>
      <c r="AA25" s="7" t="s">
        <v>169</v>
      </c>
      <c r="AB25" s="16">
        <v>42210</v>
      </c>
      <c r="AC25" s="7">
        <v>15</v>
      </c>
      <c r="AD25" s="7">
        <v>0</v>
      </c>
      <c r="AE25" s="7">
        <v>115.0952380952381</v>
      </c>
      <c r="AF25" s="7">
        <v>134.30000000000004</v>
      </c>
      <c r="AG25" s="7">
        <v>113.756</v>
      </c>
      <c r="AH25" s="7">
        <v>162.12352941176474</v>
      </c>
      <c r="AI25" s="7">
        <v>12085</v>
      </c>
      <c r="AJ25" s="7">
        <v>16116.000000000004</v>
      </c>
      <c r="AK25" s="7">
        <v>14219.5</v>
      </c>
      <c r="AL25" s="7">
        <v>13780.500000000002</v>
      </c>
      <c r="AM25" s="7">
        <v>131.845</v>
      </c>
      <c r="AN25" s="7">
        <v>146.24782608695651</v>
      </c>
      <c r="AO25" s="7">
        <v>125.92727272727278</v>
      </c>
      <c r="AP25" s="7">
        <v>154.75384615384615</v>
      </c>
      <c r="AQ25" s="7">
        <v>13184.5</v>
      </c>
      <c r="AR25" s="7">
        <v>16818.499999999996</v>
      </c>
      <c r="AS25" s="7">
        <v>13852.000000000005</v>
      </c>
      <c r="AT25" s="7">
        <v>10059</v>
      </c>
      <c r="AU25" s="7">
        <v>135.85714285714289</v>
      </c>
      <c r="AV25" s="7">
        <v>144.12608695652176</v>
      </c>
      <c r="AW25" s="7">
        <v>140.15</v>
      </c>
      <c r="AX25" s="7">
        <v>186.26153846153844</v>
      </c>
      <c r="AY25" s="7">
        <v>14265.000000000002</v>
      </c>
      <c r="AZ25" s="7">
        <v>16574.500000000004</v>
      </c>
      <c r="BA25" s="7">
        <v>15416.5</v>
      </c>
      <c r="BB25" s="7">
        <v>12106.999999999998</v>
      </c>
      <c r="BC25" s="7">
        <v>24</v>
      </c>
      <c r="BD25" s="7">
        <v>23</v>
      </c>
      <c r="BE25" s="7">
        <v>25</v>
      </c>
      <c r="BF25" s="7">
        <v>23</v>
      </c>
      <c r="BG25" s="7">
        <v>25</v>
      </c>
      <c r="BH25" s="7">
        <v>8.0969999999999995</v>
      </c>
      <c r="BI25" s="7">
        <v>3.9289999999999998</v>
      </c>
      <c r="BJ25" s="7">
        <v>5.726</v>
      </c>
      <c r="BK25" s="7">
        <v>3.226</v>
      </c>
      <c r="BL25" s="7">
        <v>13.602</v>
      </c>
      <c r="BM25" s="2">
        <v>6.3289999999999997</v>
      </c>
      <c r="BN25" s="2">
        <v>10.632999999999999</v>
      </c>
      <c r="BO25" s="2">
        <v>5.7990000000000004</v>
      </c>
      <c r="BP25" s="2">
        <v>14.473000000000001</v>
      </c>
      <c r="BQ25" s="2">
        <v>5.0289999999999999</v>
      </c>
      <c r="BR25" s="2">
        <v>11.186</v>
      </c>
      <c r="BS25" s="2">
        <v>3.577</v>
      </c>
      <c r="BT25" s="18">
        <v>78.125</v>
      </c>
      <c r="BU25" s="18">
        <v>100</v>
      </c>
      <c r="BV25" s="18">
        <v>66.667000000000002</v>
      </c>
      <c r="BW25" s="18">
        <v>100</v>
      </c>
      <c r="BX25" s="18">
        <v>90</v>
      </c>
      <c r="BY25" s="18">
        <v>100</v>
      </c>
      <c r="BZ25" s="18">
        <v>62.5</v>
      </c>
      <c r="CA25" s="18">
        <v>81.25</v>
      </c>
      <c r="CB25" s="18">
        <v>100</v>
      </c>
      <c r="CC25" s="18">
        <v>100</v>
      </c>
      <c r="CD25" s="18">
        <v>100</v>
      </c>
      <c r="CE25" s="18">
        <v>100</v>
      </c>
      <c r="CF25" s="18">
        <v>100</v>
      </c>
      <c r="CG25" s="18">
        <v>100</v>
      </c>
      <c r="CH25" s="18">
        <v>87.5</v>
      </c>
      <c r="CI25" s="18">
        <v>81.25</v>
      </c>
      <c r="CJ25" s="18">
        <v>100</v>
      </c>
      <c r="CK25" s="18">
        <v>100</v>
      </c>
      <c r="CL25" s="18">
        <v>100</v>
      </c>
      <c r="CM25" s="18">
        <v>100</v>
      </c>
      <c r="CN25" s="18">
        <v>90</v>
      </c>
      <c r="CO25" s="18">
        <v>100</v>
      </c>
      <c r="CP25" s="18">
        <v>75</v>
      </c>
      <c r="CQ25" s="18">
        <v>68.75</v>
      </c>
      <c r="CR25" s="20">
        <v>10.588235294117647</v>
      </c>
      <c r="CS25" s="20">
        <v>10.384615384615385</v>
      </c>
      <c r="CT25" s="20">
        <v>9.6428571428571423</v>
      </c>
      <c r="CU25" s="2">
        <v>0</v>
      </c>
      <c r="CV25" s="21">
        <v>42751</v>
      </c>
      <c r="CW25" s="21"/>
      <c r="CX25" s="3">
        <v>0</v>
      </c>
      <c r="CZ25" s="2"/>
    </row>
    <row r="26" spans="1:104" ht="15.75" customHeight="1">
      <c r="A26" s="8" t="s">
        <v>154</v>
      </c>
      <c r="B26" s="9">
        <v>0</v>
      </c>
      <c r="C26" s="10">
        <v>42</v>
      </c>
      <c r="D26" s="25">
        <v>0</v>
      </c>
      <c r="E26" s="5">
        <v>46</v>
      </c>
      <c r="F26" s="7">
        <v>45.5</v>
      </c>
      <c r="G26" s="76">
        <v>45.1</v>
      </c>
      <c r="H26" s="5">
        <v>152</v>
      </c>
      <c r="I26" s="5">
        <v>20</v>
      </c>
      <c r="J26" s="5"/>
      <c r="K26" s="13">
        <v>0.26800000000000002</v>
      </c>
      <c r="L26" s="13">
        <v>0.27800000000000002</v>
      </c>
      <c r="M26" s="13">
        <v>6</v>
      </c>
      <c r="N26" s="13">
        <v>7</v>
      </c>
      <c r="O26" s="7">
        <v>1</v>
      </c>
      <c r="P26" s="14"/>
      <c r="Q26" s="14"/>
      <c r="R26" s="15">
        <v>7.1044182425761377</v>
      </c>
      <c r="S26" s="15">
        <v>5.7142857142857144</v>
      </c>
      <c r="T26" s="15">
        <v>10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7">
        <v>1</v>
      </c>
      <c r="AA26" s="7" t="s">
        <v>171</v>
      </c>
      <c r="AB26" s="7"/>
      <c r="AC26" s="7">
        <v>30</v>
      </c>
      <c r="AD26" s="7">
        <v>0</v>
      </c>
      <c r="AE26" s="7">
        <v>77.428571428571416</v>
      </c>
      <c r="AF26" s="7">
        <v>66.543478260869549</v>
      </c>
      <c r="AG26" s="7">
        <v>64.031818181818181</v>
      </c>
      <c r="AH26" s="7">
        <v>125.08666666666667</v>
      </c>
      <c r="AI26" s="7">
        <v>8129.9999999999991</v>
      </c>
      <c r="AJ26" s="7">
        <v>7652.4999999999991</v>
      </c>
      <c r="AK26" s="7">
        <v>7043.5</v>
      </c>
      <c r="AL26" s="7">
        <v>9381.5</v>
      </c>
      <c r="AM26" s="7">
        <v>80.075000000000003</v>
      </c>
      <c r="AN26" s="7">
        <v>72.595238095238088</v>
      </c>
      <c r="AO26" s="7">
        <v>55.18695652173912</v>
      </c>
      <c r="AP26" s="7">
        <v>90.8</v>
      </c>
      <c r="AQ26" s="7">
        <v>8007.5</v>
      </c>
      <c r="AR26" s="7">
        <v>7622.4999999999991</v>
      </c>
      <c r="AS26" s="7">
        <v>6346.4999999999982</v>
      </c>
      <c r="AT26" s="7">
        <v>7264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>
        <v>16.617000000000001</v>
      </c>
      <c r="BI26" s="7">
        <v>12.007999999999999</v>
      </c>
      <c r="BJ26" s="7">
        <v>13.956</v>
      </c>
      <c r="BK26" s="7">
        <v>4.7850000000000001</v>
      </c>
      <c r="BL26" s="7">
        <v>19.152000000000001</v>
      </c>
      <c r="BM26" s="2">
        <v>17.527999999999999</v>
      </c>
      <c r="BN26" s="2">
        <v>17.808</v>
      </c>
      <c r="BO26" s="2">
        <v>7.6390000000000002</v>
      </c>
      <c r="BP26" s="2">
        <v>5.8929999999999998</v>
      </c>
      <c r="BQ26" s="2">
        <v>13.792</v>
      </c>
      <c r="BR26" s="2">
        <v>12.180999999999999</v>
      </c>
      <c r="BS26" s="2">
        <v>4.423</v>
      </c>
      <c r="BT26" s="18">
        <v>100</v>
      </c>
      <c r="BU26" s="18">
        <v>100</v>
      </c>
      <c r="BV26" s="18">
        <v>41.667000000000002</v>
      </c>
      <c r="BW26" s="18">
        <v>60</v>
      </c>
      <c r="BX26" s="18">
        <v>100</v>
      </c>
      <c r="BY26" s="18">
        <v>100</v>
      </c>
      <c r="BZ26" s="18">
        <v>100</v>
      </c>
      <c r="CA26" s="18">
        <v>81.25</v>
      </c>
      <c r="CB26" s="18">
        <v>93.75</v>
      </c>
      <c r="CC26" s="18">
        <v>100</v>
      </c>
      <c r="CD26" s="18">
        <v>75</v>
      </c>
      <c r="CE26" s="18">
        <v>85</v>
      </c>
      <c r="CF26" s="18">
        <v>90</v>
      </c>
      <c r="CG26" s="18">
        <v>100</v>
      </c>
      <c r="CH26" s="18">
        <v>100</v>
      </c>
      <c r="CI26" s="18">
        <v>81.25</v>
      </c>
      <c r="CJ26" s="18">
        <v>100</v>
      </c>
      <c r="CK26" s="18">
        <v>100</v>
      </c>
      <c r="CL26" s="18">
        <v>75</v>
      </c>
      <c r="CM26" s="18">
        <v>100</v>
      </c>
      <c r="CN26" s="18">
        <v>80</v>
      </c>
      <c r="CO26" s="18">
        <v>100</v>
      </c>
      <c r="CP26" s="18">
        <v>100</v>
      </c>
      <c r="CQ26" s="18">
        <v>81.25</v>
      </c>
      <c r="CR26" s="20">
        <v>9.6428571428571423</v>
      </c>
      <c r="CS26" s="20">
        <v>10</v>
      </c>
      <c r="CT26" s="20">
        <v>9.8181818181818183</v>
      </c>
      <c r="CU26" s="2">
        <v>0</v>
      </c>
      <c r="CV26" s="21">
        <v>42751</v>
      </c>
      <c r="CW26" s="21"/>
      <c r="CX26" s="3">
        <v>0</v>
      </c>
      <c r="CZ26" s="2"/>
    </row>
    <row r="27" spans="1:104" ht="15.75" customHeight="1">
      <c r="A27" s="8" t="s">
        <v>156</v>
      </c>
      <c r="B27" s="9">
        <v>0</v>
      </c>
      <c r="C27" s="22">
        <v>50</v>
      </c>
      <c r="D27" s="25">
        <v>1</v>
      </c>
      <c r="E27" s="5">
        <v>82</v>
      </c>
      <c r="F27" s="7">
        <v>79.599999999999994</v>
      </c>
      <c r="G27" s="76">
        <v>81.400000000000006</v>
      </c>
      <c r="H27" s="5">
        <v>170</v>
      </c>
      <c r="I27" s="5">
        <v>28</v>
      </c>
      <c r="J27" s="5"/>
      <c r="K27" s="13">
        <v>0.16500000000000001</v>
      </c>
      <c r="L27" s="13">
        <v>0.20799999999999999</v>
      </c>
      <c r="M27" s="13">
        <v>0</v>
      </c>
      <c r="N27" s="13">
        <v>1</v>
      </c>
      <c r="O27" s="7">
        <v>10</v>
      </c>
      <c r="P27" s="13"/>
      <c r="Q27" s="14"/>
      <c r="R27" s="15">
        <v>6.932602099567343</v>
      </c>
      <c r="S27" s="15">
        <v>6</v>
      </c>
      <c r="T27" s="15">
        <v>10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7">
        <v>0</v>
      </c>
      <c r="AA27" s="7" t="s">
        <v>172</v>
      </c>
      <c r="AB27" s="7"/>
      <c r="AC27" s="7">
        <v>70</v>
      </c>
      <c r="AD27" s="7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7"/>
      <c r="BD27" s="7"/>
      <c r="BE27" s="7"/>
      <c r="BF27" s="7"/>
      <c r="BG27" s="7"/>
      <c r="BH27" s="7">
        <v>16.907</v>
      </c>
      <c r="BI27" s="7">
        <v>5.3940000000000001</v>
      </c>
      <c r="BJ27" s="7">
        <v>25.369</v>
      </c>
      <c r="BK27" s="7">
        <v>10.99</v>
      </c>
      <c r="BL27" s="7">
        <v>22.899000000000001</v>
      </c>
      <c r="BM27" s="2">
        <v>9.0370000000000008</v>
      </c>
      <c r="BN27" s="2">
        <v>25.588999999999999</v>
      </c>
      <c r="BO27" s="2">
        <v>13.035</v>
      </c>
      <c r="BP27" s="2">
        <v>18.132999999999999</v>
      </c>
      <c r="BQ27" s="2">
        <v>7.5789999999999997</v>
      </c>
      <c r="BR27" s="2">
        <v>16.739999999999998</v>
      </c>
      <c r="BS27" s="2">
        <v>12.824999999999999</v>
      </c>
      <c r="BT27" s="18">
        <v>100</v>
      </c>
      <c r="BU27" s="18">
        <v>100</v>
      </c>
      <c r="BV27" s="18">
        <v>75</v>
      </c>
      <c r="BW27" s="18">
        <v>100</v>
      </c>
      <c r="BX27" s="18">
        <v>90</v>
      </c>
      <c r="BY27" s="18">
        <v>94.444000000000003</v>
      </c>
      <c r="BZ27" s="18">
        <v>87.5</v>
      </c>
      <c r="CA27" s="18">
        <v>75</v>
      </c>
      <c r="CB27" s="18">
        <v>100</v>
      </c>
      <c r="CC27" s="18">
        <v>100</v>
      </c>
      <c r="CD27" s="18">
        <v>75</v>
      </c>
      <c r="CE27" s="18">
        <v>85</v>
      </c>
      <c r="CF27" s="18">
        <v>80</v>
      </c>
      <c r="CG27" s="18">
        <v>5.556</v>
      </c>
      <c r="CH27" s="18">
        <v>75</v>
      </c>
      <c r="CI27" s="18">
        <v>87.5</v>
      </c>
      <c r="CJ27" s="18">
        <v>100</v>
      </c>
      <c r="CK27" s="18">
        <v>100</v>
      </c>
      <c r="CL27" s="18">
        <v>16.667000000000002</v>
      </c>
      <c r="CM27" s="18">
        <v>100</v>
      </c>
      <c r="CN27" s="18">
        <v>80</v>
      </c>
      <c r="CO27" s="11">
        <v>0</v>
      </c>
      <c r="CP27" s="18">
        <v>75</v>
      </c>
      <c r="CQ27" s="18">
        <v>87.5</v>
      </c>
      <c r="CR27" s="20">
        <v>10.285714285714286</v>
      </c>
      <c r="CS27" s="20">
        <v>10.8</v>
      </c>
      <c r="CT27" s="20">
        <v>10.485436893203884</v>
      </c>
      <c r="CU27" s="2">
        <v>0</v>
      </c>
      <c r="CV27" s="21">
        <v>42751</v>
      </c>
      <c r="CW27" s="21"/>
      <c r="CX27" s="3">
        <v>0</v>
      </c>
      <c r="CZ27" s="2"/>
    </row>
    <row r="28" spans="1:104" ht="15.75" customHeight="1">
      <c r="A28" s="8" t="s">
        <v>159</v>
      </c>
      <c r="B28" s="9">
        <v>0</v>
      </c>
      <c r="C28" s="22">
        <v>27</v>
      </c>
      <c r="D28" s="25">
        <v>0</v>
      </c>
      <c r="E28" s="5">
        <v>57.5</v>
      </c>
      <c r="F28" s="38" t="s">
        <v>129</v>
      </c>
      <c r="G28" s="76" t="s">
        <v>129</v>
      </c>
      <c r="H28" s="5">
        <v>155</v>
      </c>
      <c r="I28" s="5">
        <v>24</v>
      </c>
      <c r="J28" s="5"/>
      <c r="K28" s="13">
        <v>0.187</v>
      </c>
      <c r="L28" s="13">
        <v>0.14899999999999999</v>
      </c>
      <c r="M28" s="13">
        <v>0</v>
      </c>
      <c r="N28" s="13">
        <v>2</v>
      </c>
      <c r="O28" s="7">
        <v>3</v>
      </c>
      <c r="P28" s="14"/>
      <c r="Q28" s="14"/>
      <c r="R28" s="15">
        <v>8.5714285714285712</v>
      </c>
      <c r="S28" s="15">
        <v>4</v>
      </c>
      <c r="T28" s="15">
        <v>8.5714285714285712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7">
        <v>0</v>
      </c>
      <c r="AA28" s="7" t="s">
        <v>173</v>
      </c>
      <c r="AB28" s="16">
        <v>42139</v>
      </c>
      <c r="AC28" s="7">
        <v>2</v>
      </c>
      <c r="AD28" s="7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28"/>
      <c r="BD28" s="28"/>
      <c r="BE28" s="28"/>
      <c r="BF28" s="28"/>
      <c r="BG28" s="28"/>
      <c r="BH28" s="7">
        <v>28.626000000000001</v>
      </c>
      <c r="BI28" s="7">
        <v>15.813000000000001</v>
      </c>
      <c r="BJ28" s="7">
        <v>10.448</v>
      </c>
      <c r="BK28" s="7">
        <v>12.894</v>
      </c>
      <c r="BL28" s="7"/>
      <c r="BM28" s="2"/>
      <c r="BN28" s="2"/>
      <c r="BO28" s="2"/>
      <c r="BP28" s="2"/>
      <c r="BQ28" s="2"/>
      <c r="BR28" s="2"/>
      <c r="BS28" s="2"/>
      <c r="BT28" s="18">
        <v>66.25</v>
      </c>
      <c r="BU28" s="18">
        <v>75</v>
      </c>
      <c r="BV28" s="11">
        <v>0</v>
      </c>
      <c r="BW28" s="18">
        <v>25</v>
      </c>
      <c r="BX28" s="18">
        <v>100</v>
      </c>
      <c r="BY28" s="18">
        <v>100</v>
      </c>
      <c r="BZ28" s="18">
        <v>37.5</v>
      </c>
      <c r="CA28" s="18">
        <v>100</v>
      </c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20">
        <v>10.485436893203884</v>
      </c>
      <c r="CS28" s="20"/>
      <c r="CT28" s="20"/>
      <c r="CU28" s="2">
        <v>0</v>
      </c>
      <c r="CV28" s="21">
        <v>42752</v>
      </c>
      <c r="CW28" s="21"/>
      <c r="CX28" s="3">
        <v>0</v>
      </c>
      <c r="CZ28" s="2"/>
    </row>
    <row r="29" spans="1:104" ht="15.75" customHeight="1">
      <c r="A29" s="8" t="s">
        <v>160</v>
      </c>
      <c r="B29" s="9">
        <v>1</v>
      </c>
      <c r="C29" s="10">
        <v>52</v>
      </c>
      <c r="D29" s="25">
        <v>1</v>
      </c>
      <c r="E29" s="5">
        <v>92</v>
      </c>
      <c r="F29" s="24">
        <v>90</v>
      </c>
      <c r="G29" s="76">
        <v>91.3</v>
      </c>
      <c r="H29" s="5">
        <v>175</v>
      </c>
      <c r="I29" s="5">
        <v>30</v>
      </c>
      <c r="J29" s="5">
        <v>0</v>
      </c>
      <c r="K29" s="13">
        <v>0.24</v>
      </c>
      <c r="L29" s="13">
        <v>0.24399999999999999</v>
      </c>
      <c r="M29" s="13">
        <v>0</v>
      </c>
      <c r="N29" s="13">
        <v>1</v>
      </c>
      <c r="O29" s="7">
        <v>5</v>
      </c>
      <c r="P29" s="14">
        <v>262.3</v>
      </c>
      <c r="Q29" s="13">
        <v>74.2</v>
      </c>
      <c r="R29" s="15">
        <v>16.654320171077817</v>
      </c>
      <c r="S29" s="15">
        <v>4.6363636363636367</v>
      </c>
      <c r="T29" s="15">
        <v>40.909090909090907</v>
      </c>
      <c r="U29" s="5">
        <v>1</v>
      </c>
      <c r="V29" s="5">
        <v>1</v>
      </c>
      <c r="W29" s="5">
        <v>1</v>
      </c>
      <c r="X29" s="5">
        <v>1</v>
      </c>
      <c r="Y29" s="5">
        <v>0</v>
      </c>
      <c r="Z29" s="7">
        <v>0</v>
      </c>
      <c r="AA29" s="7" t="s">
        <v>174</v>
      </c>
      <c r="AB29" s="16">
        <v>41730</v>
      </c>
      <c r="AC29" s="7">
        <v>15</v>
      </c>
      <c r="AD29" s="7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7">
        <v>18</v>
      </c>
      <c r="BD29" s="7">
        <v>24</v>
      </c>
      <c r="BE29" s="7">
        <v>12</v>
      </c>
      <c r="BF29" s="7">
        <v>5</v>
      </c>
      <c r="BG29" s="7">
        <v>0</v>
      </c>
      <c r="BH29" s="7">
        <v>5.3659999999999997</v>
      </c>
      <c r="BI29" s="7">
        <v>5.149</v>
      </c>
      <c r="BJ29" s="7">
        <v>5.7039999999999997</v>
      </c>
      <c r="BK29" s="7">
        <v>6.7430000000000003</v>
      </c>
      <c r="BL29" s="7">
        <v>10.122</v>
      </c>
      <c r="BM29" s="2">
        <v>7.8319999999999999</v>
      </c>
      <c r="BN29" s="2">
        <v>11.004</v>
      </c>
      <c r="BO29" s="2">
        <v>10.721</v>
      </c>
      <c r="BP29" s="2">
        <v>7.4550000000000001</v>
      </c>
      <c r="BQ29" s="2">
        <v>6.0449999999999999</v>
      </c>
      <c r="BR29" s="2">
        <v>12.843999999999999</v>
      </c>
      <c r="BS29" s="2">
        <v>8.9280000000000008</v>
      </c>
      <c r="BT29" s="18">
        <v>100</v>
      </c>
      <c r="BU29" s="18">
        <v>100</v>
      </c>
      <c r="BV29" s="18">
        <v>100</v>
      </c>
      <c r="BW29" s="18">
        <v>100</v>
      </c>
      <c r="BX29" s="18">
        <v>100</v>
      </c>
      <c r="BY29" s="18">
        <v>100</v>
      </c>
      <c r="BZ29" s="18">
        <v>100</v>
      </c>
      <c r="CA29" s="18">
        <v>87.5</v>
      </c>
      <c r="CB29" s="18">
        <v>84.375</v>
      </c>
      <c r="CC29" s="18">
        <v>100</v>
      </c>
      <c r="CD29" s="18">
        <v>100</v>
      </c>
      <c r="CE29" s="18">
        <v>100</v>
      </c>
      <c r="CF29" s="18">
        <v>80</v>
      </c>
      <c r="CG29" s="18">
        <v>100</v>
      </c>
      <c r="CH29" s="18">
        <v>100</v>
      </c>
      <c r="CI29" s="18">
        <v>37.5</v>
      </c>
      <c r="CJ29" s="18">
        <v>100</v>
      </c>
      <c r="CK29" s="18">
        <v>100</v>
      </c>
      <c r="CL29" s="18">
        <v>100</v>
      </c>
      <c r="CM29" s="18">
        <v>100</v>
      </c>
      <c r="CN29" s="18">
        <v>100</v>
      </c>
      <c r="CO29" s="18">
        <v>100</v>
      </c>
      <c r="CP29" s="18">
        <v>25</v>
      </c>
      <c r="CQ29" s="18">
        <v>31.25</v>
      </c>
      <c r="CR29" s="20">
        <v>10.285714285714286</v>
      </c>
      <c r="CS29" s="20">
        <v>10.384615384615385</v>
      </c>
      <c r="CT29" s="20">
        <v>10.693069306930694</v>
      </c>
      <c r="CU29" s="2">
        <v>0</v>
      </c>
      <c r="CV29" s="21">
        <v>42752</v>
      </c>
      <c r="CW29" s="21"/>
      <c r="CX29" s="3">
        <v>0</v>
      </c>
      <c r="CZ29" s="2"/>
    </row>
    <row r="30" spans="1:104" ht="15.75" customHeight="1">
      <c r="A30" s="8" t="s">
        <v>164</v>
      </c>
      <c r="B30" s="9">
        <v>0</v>
      </c>
      <c r="C30" s="22">
        <v>34</v>
      </c>
      <c r="D30" s="25">
        <v>1</v>
      </c>
      <c r="E30" s="5">
        <v>68.5</v>
      </c>
      <c r="F30" s="24">
        <v>66</v>
      </c>
      <c r="G30" s="76">
        <v>64.7</v>
      </c>
      <c r="H30" s="5">
        <v>161</v>
      </c>
      <c r="I30" s="5">
        <v>26</v>
      </c>
      <c r="J30" s="5"/>
      <c r="K30" s="13">
        <v>6.9000000000000006E-2</v>
      </c>
      <c r="L30" s="13">
        <v>0.129</v>
      </c>
      <c r="M30" s="13">
        <v>2</v>
      </c>
      <c r="N30" s="13">
        <v>3</v>
      </c>
      <c r="O30" s="7">
        <v>3</v>
      </c>
      <c r="P30" s="14">
        <v>1498.4000000000003</v>
      </c>
      <c r="Q30" s="14">
        <v>137.20000000000002</v>
      </c>
      <c r="R30" s="15">
        <v>5.7689436948064206</v>
      </c>
      <c r="S30" s="15">
        <v>5.075098814229249</v>
      </c>
      <c r="T30" s="15">
        <v>40.909090909090907</v>
      </c>
      <c r="U30" s="5">
        <v>1</v>
      </c>
      <c r="V30" s="5">
        <v>0</v>
      </c>
      <c r="W30" s="5">
        <v>0</v>
      </c>
      <c r="X30" s="5">
        <v>0</v>
      </c>
      <c r="Y30" s="5">
        <v>1</v>
      </c>
      <c r="Z30" s="7">
        <v>0</v>
      </c>
      <c r="AA30" s="7" t="s">
        <v>175</v>
      </c>
      <c r="AB30" s="16">
        <v>42597</v>
      </c>
      <c r="AC30" s="7">
        <v>14</v>
      </c>
      <c r="AD30" s="7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7"/>
      <c r="BD30" s="7"/>
      <c r="BE30" s="7"/>
      <c r="BF30" s="7"/>
      <c r="BG30" s="7"/>
      <c r="BH30" s="7">
        <v>5.21</v>
      </c>
      <c r="BI30" s="7">
        <v>5.5270000000000001</v>
      </c>
      <c r="BJ30" s="7">
        <v>10.284000000000001</v>
      </c>
      <c r="BK30" s="7">
        <v>3.238</v>
      </c>
      <c r="BL30" s="7">
        <v>6.5149999999999997</v>
      </c>
      <c r="BM30" s="2">
        <v>5.343</v>
      </c>
      <c r="BN30" s="2">
        <v>9.6760000000000002</v>
      </c>
      <c r="BO30" s="2">
        <v>1.925</v>
      </c>
      <c r="BP30" s="2">
        <v>7.5949999999999998</v>
      </c>
      <c r="BQ30" s="2">
        <v>6.57</v>
      </c>
      <c r="BR30" s="2">
        <v>10.422000000000001</v>
      </c>
      <c r="BS30" s="2">
        <v>1.1619999999999999</v>
      </c>
      <c r="BT30" s="18">
        <v>100</v>
      </c>
      <c r="BU30" s="18">
        <v>100</v>
      </c>
      <c r="BV30" s="11">
        <v>0</v>
      </c>
      <c r="BW30" s="18">
        <v>100</v>
      </c>
      <c r="BX30" s="18">
        <v>100</v>
      </c>
      <c r="BY30" s="18">
        <v>100</v>
      </c>
      <c r="BZ30" s="18">
        <v>100</v>
      </c>
      <c r="CA30" s="18">
        <v>87.5</v>
      </c>
      <c r="CB30" s="18">
        <v>100</v>
      </c>
      <c r="CC30" s="18">
        <v>100</v>
      </c>
      <c r="CD30" s="18">
        <v>100</v>
      </c>
      <c r="CE30" s="18">
        <v>100</v>
      </c>
      <c r="CF30" s="18">
        <v>70</v>
      </c>
      <c r="CG30" s="18">
        <v>100</v>
      </c>
      <c r="CH30" s="18">
        <v>100</v>
      </c>
      <c r="CI30" s="18">
        <v>75</v>
      </c>
      <c r="CJ30" s="18">
        <v>100</v>
      </c>
      <c r="CK30" s="18">
        <v>100</v>
      </c>
      <c r="CL30" s="18">
        <v>100</v>
      </c>
      <c r="CM30" s="18">
        <v>100</v>
      </c>
      <c r="CN30" s="18">
        <v>100</v>
      </c>
      <c r="CO30" s="18">
        <v>100</v>
      </c>
      <c r="CP30" s="18">
        <v>100</v>
      </c>
      <c r="CQ30" s="18">
        <v>100</v>
      </c>
      <c r="CR30" s="20">
        <v>10.188679245283019</v>
      </c>
      <c r="CS30" s="20">
        <v>10.485436893203884</v>
      </c>
      <c r="CT30" s="20">
        <v>10.285714285714286</v>
      </c>
      <c r="CU30" s="2">
        <v>0</v>
      </c>
      <c r="CV30" s="21">
        <v>42752</v>
      </c>
      <c r="CW30" s="21"/>
      <c r="CX30" s="3">
        <v>0</v>
      </c>
      <c r="CZ30" s="2"/>
    </row>
    <row r="31" spans="1:104" ht="15.75" customHeight="1">
      <c r="A31" s="8" t="s">
        <v>166</v>
      </c>
      <c r="B31" s="9">
        <v>1</v>
      </c>
      <c r="C31" s="10">
        <v>33</v>
      </c>
      <c r="D31" s="25">
        <v>1</v>
      </c>
      <c r="E31" s="5">
        <v>71</v>
      </c>
      <c r="F31" s="7">
        <v>69.099999999999994</v>
      </c>
      <c r="G31" s="76">
        <v>67.7</v>
      </c>
      <c r="H31" s="5">
        <v>180</v>
      </c>
      <c r="I31" s="5">
        <v>22</v>
      </c>
      <c r="J31" s="5">
        <v>0</v>
      </c>
      <c r="K31" s="13">
        <v>0.18</v>
      </c>
      <c r="L31" s="13">
        <v>7.9000000000000001E-2</v>
      </c>
      <c r="M31" s="13">
        <v>2</v>
      </c>
      <c r="N31" s="13">
        <v>5</v>
      </c>
      <c r="O31" s="7">
        <v>6</v>
      </c>
      <c r="P31" s="13">
        <v>3124.6</v>
      </c>
      <c r="Q31" s="14">
        <v>312.5</v>
      </c>
      <c r="R31" s="15">
        <v>5.9936638853492745</v>
      </c>
      <c r="S31" s="15">
        <v>5.3023255813953485</v>
      </c>
      <c r="T31" s="15">
        <v>10.088308018368068</v>
      </c>
      <c r="U31" s="5">
        <v>1</v>
      </c>
      <c r="V31" s="5">
        <v>1</v>
      </c>
      <c r="W31" s="5">
        <v>0</v>
      </c>
      <c r="X31" s="5">
        <v>1</v>
      </c>
      <c r="Y31" s="5">
        <v>1</v>
      </c>
      <c r="Z31" s="7">
        <v>0</v>
      </c>
      <c r="AA31" s="7" t="s">
        <v>176</v>
      </c>
      <c r="AB31" s="16">
        <v>42064</v>
      </c>
      <c r="AC31" s="7">
        <v>12</v>
      </c>
      <c r="AD31" s="7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7">
        <v>24</v>
      </c>
      <c r="BD31" s="7">
        <v>25</v>
      </c>
      <c r="BE31" s="7">
        <v>16</v>
      </c>
      <c r="BF31" s="7">
        <v>24</v>
      </c>
      <c r="BG31" s="7">
        <v>24</v>
      </c>
      <c r="BH31" s="7">
        <v>12.087999999999999</v>
      </c>
      <c r="BI31" s="7">
        <v>8.2219999999999995</v>
      </c>
      <c r="BJ31" s="7">
        <v>11.316000000000001</v>
      </c>
      <c r="BK31" s="7">
        <v>9.6829999999999998</v>
      </c>
      <c r="BL31" s="7">
        <v>15.180999999999999</v>
      </c>
      <c r="BM31" s="2">
        <v>10.859</v>
      </c>
      <c r="BN31" s="2">
        <v>15.009</v>
      </c>
      <c r="BO31" s="2">
        <v>15.452</v>
      </c>
      <c r="BP31" s="2">
        <v>12.153</v>
      </c>
      <c r="BQ31" s="2">
        <v>9.0939999999999994</v>
      </c>
      <c r="BR31" s="2">
        <v>21.84</v>
      </c>
      <c r="BS31" s="2">
        <v>12.21</v>
      </c>
      <c r="BT31" s="18">
        <v>100</v>
      </c>
      <c r="BU31" s="18">
        <v>100</v>
      </c>
      <c r="BV31" s="18">
        <v>100</v>
      </c>
      <c r="BW31" s="18">
        <v>85</v>
      </c>
      <c r="BX31" s="18">
        <v>90</v>
      </c>
      <c r="BY31" s="18">
        <v>100</v>
      </c>
      <c r="BZ31" s="18">
        <v>25</v>
      </c>
      <c r="CA31" s="18">
        <v>75</v>
      </c>
      <c r="CB31" s="18">
        <v>78.125</v>
      </c>
      <c r="CC31" s="18">
        <v>75</v>
      </c>
      <c r="CD31" s="18">
        <v>75</v>
      </c>
      <c r="CE31" s="18">
        <v>85</v>
      </c>
      <c r="CF31" s="18">
        <v>100</v>
      </c>
      <c r="CG31" s="18">
        <v>100</v>
      </c>
      <c r="CH31" s="18">
        <v>75</v>
      </c>
      <c r="CI31" s="18">
        <v>87.5</v>
      </c>
      <c r="CJ31" s="18">
        <v>100</v>
      </c>
      <c r="CK31" s="18">
        <v>100</v>
      </c>
      <c r="CL31" s="18">
        <v>58.332999999999998</v>
      </c>
      <c r="CM31" s="18">
        <v>100</v>
      </c>
      <c r="CN31" s="18">
        <v>100</v>
      </c>
      <c r="CO31" s="18">
        <v>50</v>
      </c>
      <c r="CP31" s="18">
        <v>75</v>
      </c>
      <c r="CQ31" s="18">
        <v>68.75</v>
      </c>
      <c r="CR31" s="20">
        <v>10</v>
      </c>
      <c r="CS31" s="20">
        <v>10.588235294117647</v>
      </c>
      <c r="CT31" s="20">
        <v>10</v>
      </c>
      <c r="CU31" s="2">
        <v>0</v>
      </c>
      <c r="CV31" s="21">
        <v>42754</v>
      </c>
      <c r="CW31" s="21"/>
      <c r="CX31" s="3">
        <v>0</v>
      </c>
      <c r="CZ31" s="2"/>
    </row>
    <row r="32" spans="1:104" ht="15.75" customHeight="1">
      <c r="A32" s="8" t="s">
        <v>170</v>
      </c>
      <c r="B32" s="9">
        <v>0</v>
      </c>
      <c r="C32" s="10">
        <v>48</v>
      </c>
      <c r="D32" s="25">
        <v>0</v>
      </c>
      <c r="E32" s="5">
        <v>63</v>
      </c>
      <c r="F32" s="24">
        <v>65</v>
      </c>
      <c r="G32" s="76">
        <v>65.2</v>
      </c>
      <c r="H32" s="5">
        <v>170</v>
      </c>
      <c r="I32" s="5">
        <v>22</v>
      </c>
      <c r="J32" s="5"/>
      <c r="K32" s="13">
        <v>0.128</v>
      </c>
      <c r="L32" s="13">
        <v>0.06</v>
      </c>
      <c r="M32" s="13">
        <v>-1</v>
      </c>
      <c r="N32" s="13">
        <v>0</v>
      </c>
      <c r="O32" s="7">
        <v>4</v>
      </c>
      <c r="P32" s="13">
        <v>1280.3900000000003</v>
      </c>
      <c r="Q32" s="14">
        <v>159.11999999999998</v>
      </c>
      <c r="R32" s="15">
        <v>7.9768212772713349</v>
      </c>
      <c r="S32" s="15">
        <v>6.1378770074422233</v>
      </c>
      <c r="T32" s="15">
        <v>13.921828420006625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7">
        <v>0</v>
      </c>
      <c r="AA32" s="7" t="s">
        <v>162</v>
      </c>
      <c r="AB32" s="16">
        <v>42679</v>
      </c>
      <c r="AC32" s="7">
        <v>50</v>
      </c>
      <c r="AD32" s="7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28"/>
      <c r="BD32" s="28"/>
      <c r="BE32" s="28"/>
      <c r="BF32" s="28"/>
      <c r="BG32" s="28"/>
      <c r="BH32" s="7">
        <v>6.4740000000000002</v>
      </c>
      <c r="BI32" s="7">
        <v>11.606999999999999</v>
      </c>
      <c r="BJ32" s="7">
        <v>12.558</v>
      </c>
      <c r="BK32" s="7">
        <v>11.175000000000001</v>
      </c>
      <c r="BL32" s="7">
        <v>8.1379999999999999</v>
      </c>
      <c r="BM32" s="2">
        <v>12.237</v>
      </c>
      <c r="BN32" s="2">
        <v>13.353999999999999</v>
      </c>
      <c r="BO32" s="2">
        <v>11.478</v>
      </c>
      <c r="BP32" s="2">
        <v>8.8070000000000004</v>
      </c>
      <c r="BQ32" s="2">
        <v>12.962</v>
      </c>
      <c r="BR32" s="2">
        <v>9.7650000000000006</v>
      </c>
      <c r="BS32" s="2">
        <v>12.638999999999999</v>
      </c>
      <c r="BT32" s="18">
        <v>66.25</v>
      </c>
      <c r="BU32" s="18">
        <v>100</v>
      </c>
      <c r="BV32" s="18">
        <v>16.667000000000002</v>
      </c>
      <c r="BW32" s="18">
        <v>72.5</v>
      </c>
      <c r="BX32" s="18">
        <v>100</v>
      </c>
      <c r="BY32" s="18">
        <v>100</v>
      </c>
      <c r="BZ32" s="18">
        <v>87.5</v>
      </c>
      <c r="CA32" s="18">
        <v>81.25</v>
      </c>
      <c r="CB32" s="18">
        <v>29.375</v>
      </c>
      <c r="CC32" s="18">
        <v>100</v>
      </c>
      <c r="CD32" s="18">
        <v>66.667000000000002</v>
      </c>
      <c r="CE32" s="18">
        <v>60</v>
      </c>
      <c r="CF32" s="18">
        <v>100</v>
      </c>
      <c r="CG32" s="18">
        <v>100</v>
      </c>
      <c r="CH32" s="18">
        <v>100</v>
      </c>
      <c r="CI32" s="18">
        <v>62.5</v>
      </c>
      <c r="CJ32" s="18">
        <v>84.375</v>
      </c>
      <c r="CK32" s="18">
        <v>100</v>
      </c>
      <c r="CL32" s="18">
        <v>58.332999999999998</v>
      </c>
      <c r="CM32" s="18">
        <v>85</v>
      </c>
      <c r="CN32" s="18">
        <v>90</v>
      </c>
      <c r="CO32" s="18">
        <v>61.110999999999997</v>
      </c>
      <c r="CP32" s="18">
        <v>100</v>
      </c>
      <c r="CQ32" s="18">
        <v>43.75</v>
      </c>
      <c r="CR32" s="20">
        <v>10</v>
      </c>
      <c r="CS32" s="20">
        <v>9.9082568807339442</v>
      </c>
      <c r="CT32" s="20">
        <v>10.285714285714286</v>
      </c>
      <c r="CU32" s="2">
        <v>1</v>
      </c>
      <c r="CV32" s="21">
        <v>42755</v>
      </c>
      <c r="CW32" s="21">
        <v>42938</v>
      </c>
      <c r="CX32" s="3">
        <v>0</v>
      </c>
      <c r="CY32" s="3">
        <v>6</v>
      </c>
      <c r="CZ32" s="2" t="e">
        <f ca="1">_xludf.DAYS(CW32,CV32)</f>
        <v>#NAME?</v>
      </c>
    </row>
    <row r="33" spans="1:104" ht="15.75" customHeight="1">
      <c r="A33" s="8" t="s">
        <v>177</v>
      </c>
      <c r="B33" s="9">
        <v>0</v>
      </c>
      <c r="C33" s="22">
        <v>42</v>
      </c>
      <c r="D33" s="25">
        <v>0</v>
      </c>
      <c r="E33" s="5">
        <v>55.3</v>
      </c>
      <c r="F33" s="24">
        <v>56</v>
      </c>
      <c r="G33" s="76">
        <v>54.5</v>
      </c>
      <c r="H33" s="5">
        <v>163</v>
      </c>
      <c r="I33" s="5">
        <v>21</v>
      </c>
      <c r="J33" s="5">
        <v>0</v>
      </c>
      <c r="K33" s="13">
        <v>0.28999999999999998</v>
      </c>
      <c r="L33" s="13">
        <v>0.27</v>
      </c>
      <c r="M33" s="13">
        <v>0</v>
      </c>
      <c r="N33" s="13">
        <v>-1</v>
      </c>
      <c r="O33" s="7">
        <v>10</v>
      </c>
      <c r="P33" s="14">
        <v>415.2</v>
      </c>
      <c r="Q33" s="14">
        <v>48.3</v>
      </c>
      <c r="R33" s="15">
        <v>11.101008639983247</v>
      </c>
      <c r="S33" s="15">
        <v>1.1666666666666667</v>
      </c>
      <c r="T33" s="15">
        <v>42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7">
        <v>1</v>
      </c>
      <c r="AA33" s="7"/>
      <c r="AB33" s="7"/>
      <c r="AC33" s="7">
        <v>5</v>
      </c>
      <c r="AD33" s="7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7"/>
      <c r="BD33" s="7"/>
      <c r="BE33" s="7"/>
      <c r="BF33" s="7"/>
      <c r="BG33" s="7"/>
      <c r="BH33" s="7">
        <v>5.9470000000000001</v>
      </c>
      <c r="BI33" s="7">
        <v>6.1310000000000002</v>
      </c>
      <c r="BJ33" s="7">
        <v>3.907</v>
      </c>
      <c r="BK33" s="7">
        <v>3.976</v>
      </c>
      <c r="BL33" s="7">
        <v>5.2690000000000001</v>
      </c>
      <c r="BM33" s="3">
        <v>9.0589999999999993</v>
      </c>
      <c r="BN33" s="3">
        <v>9.093</v>
      </c>
      <c r="BO33" s="3">
        <v>8.4670000000000005</v>
      </c>
      <c r="BP33" s="2">
        <v>10.045</v>
      </c>
      <c r="BQ33" s="2">
        <v>11.413</v>
      </c>
      <c r="BR33" s="3">
        <v>6.63</v>
      </c>
      <c r="BS33" s="3">
        <v>8.7940000000000005</v>
      </c>
      <c r="BT33" s="18">
        <v>100</v>
      </c>
      <c r="BU33" s="18">
        <v>100</v>
      </c>
      <c r="BV33" s="18">
        <v>83.332999999999998</v>
      </c>
      <c r="BW33" s="18">
        <v>100</v>
      </c>
      <c r="BX33" s="18">
        <v>90</v>
      </c>
      <c r="BY33" s="18">
        <v>100</v>
      </c>
      <c r="BZ33" s="18">
        <v>50</v>
      </c>
      <c r="CA33" s="18">
        <v>62.5</v>
      </c>
      <c r="CB33" s="18">
        <v>100</v>
      </c>
      <c r="CC33" s="18">
        <v>100</v>
      </c>
      <c r="CD33" s="18">
        <v>100</v>
      </c>
      <c r="CE33" s="18">
        <v>100</v>
      </c>
      <c r="CF33" s="18">
        <v>40</v>
      </c>
      <c r="CG33" s="18">
        <v>100</v>
      </c>
      <c r="CH33" s="18">
        <v>75</v>
      </c>
      <c r="CI33" s="18">
        <v>62.5</v>
      </c>
      <c r="CJ33" s="18">
        <v>100</v>
      </c>
      <c r="CK33" s="18">
        <v>100</v>
      </c>
      <c r="CL33" s="11" t="s">
        <v>178</v>
      </c>
      <c r="CM33" s="18">
        <v>100</v>
      </c>
      <c r="CN33" s="18">
        <v>70</v>
      </c>
      <c r="CO33" s="18">
        <v>100</v>
      </c>
      <c r="CP33" s="18">
        <v>50</v>
      </c>
      <c r="CQ33" s="18">
        <v>62.5</v>
      </c>
      <c r="CR33" s="3">
        <v>7.5</v>
      </c>
      <c r="CS33" s="3">
        <v>7.5</v>
      </c>
      <c r="CT33" s="3">
        <v>8.5</v>
      </c>
      <c r="CU33" s="2">
        <v>0</v>
      </c>
      <c r="CV33" s="21">
        <v>42955</v>
      </c>
      <c r="CW33" s="21"/>
      <c r="CX33" s="3">
        <v>0</v>
      </c>
      <c r="CZ33" s="2"/>
    </row>
    <row r="34" spans="1:104" ht="15.75" customHeight="1">
      <c r="A34" s="8" t="s">
        <v>179</v>
      </c>
      <c r="B34" s="9">
        <v>1</v>
      </c>
      <c r="C34" s="22">
        <v>44</v>
      </c>
      <c r="D34" s="25">
        <v>1</v>
      </c>
      <c r="E34" s="5">
        <v>82.5</v>
      </c>
      <c r="F34" s="7">
        <v>81.900000000000006</v>
      </c>
      <c r="G34" s="76">
        <v>80.900000000000006</v>
      </c>
      <c r="H34" s="5">
        <v>174</v>
      </c>
      <c r="I34" s="5">
        <v>27</v>
      </c>
      <c r="J34" s="5">
        <v>0</v>
      </c>
      <c r="K34" s="13">
        <v>0.19600000000000001</v>
      </c>
      <c r="L34" s="13">
        <v>0.156</v>
      </c>
      <c r="M34" s="13">
        <v>2</v>
      </c>
      <c r="N34" s="13">
        <v>2</v>
      </c>
      <c r="O34" s="7">
        <v>15</v>
      </c>
      <c r="P34" s="14"/>
      <c r="Q34" s="14"/>
      <c r="R34" s="15">
        <v>5.700000000000002</v>
      </c>
      <c r="S34" s="15">
        <v>5.7</v>
      </c>
      <c r="T34" s="15">
        <v>42</v>
      </c>
      <c r="U34" s="5">
        <v>1</v>
      </c>
      <c r="V34" s="5">
        <v>0</v>
      </c>
      <c r="W34" s="5">
        <v>1</v>
      </c>
      <c r="X34" s="5">
        <v>0</v>
      </c>
      <c r="Y34" s="5">
        <v>0</v>
      </c>
      <c r="Z34" s="7">
        <v>0</v>
      </c>
      <c r="AA34" s="7" t="s">
        <v>180</v>
      </c>
      <c r="AB34" s="16">
        <v>42519</v>
      </c>
      <c r="AC34" s="7">
        <v>1</v>
      </c>
      <c r="AD34" s="7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7">
        <v>24</v>
      </c>
      <c r="BD34" s="7">
        <v>15</v>
      </c>
      <c r="BE34" s="7">
        <v>7</v>
      </c>
      <c r="BF34" s="7">
        <v>0</v>
      </c>
      <c r="BG34" s="7">
        <v>0</v>
      </c>
      <c r="BH34" s="7">
        <v>15.234</v>
      </c>
      <c r="BI34" s="7">
        <v>13.457000000000001</v>
      </c>
      <c r="BJ34" s="7">
        <v>12.067</v>
      </c>
      <c r="BK34" s="7">
        <v>14.06</v>
      </c>
      <c r="BL34" s="7">
        <v>19.126999999999999</v>
      </c>
      <c r="BM34" s="3">
        <v>11.914</v>
      </c>
      <c r="BN34" s="3">
        <v>18.84</v>
      </c>
      <c r="BO34" s="3">
        <v>11.105</v>
      </c>
      <c r="BP34" s="2">
        <v>21.407</v>
      </c>
      <c r="BQ34" s="2">
        <v>12.967000000000001</v>
      </c>
      <c r="BR34" s="3">
        <v>14.920999999999999</v>
      </c>
      <c r="BS34" s="3">
        <v>13.243</v>
      </c>
      <c r="BT34" s="18">
        <v>84.375</v>
      </c>
      <c r="BU34" s="18">
        <v>100</v>
      </c>
      <c r="BV34" s="18">
        <v>66.667000000000002</v>
      </c>
      <c r="BW34" s="18">
        <v>12.5</v>
      </c>
      <c r="BX34" s="18">
        <v>100</v>
      </c>
      <c r="BY34" s="18">
        <v>100</v>
      </c>
      <c r="BZ34" s="18">
        <v>75</v>
      </c>
      <c r="CA34" s="18">
        <v>81.25</v>
      </c>
      <c r="CB34" s="18">
        <v>100</v>
      </c>
      <c r="CC34" s="18">
        <v>100</v>
      </c>
      <c r="CD34" s="18">
        <v>83.332999999999998</v>
      </c>
      <c r="CE34" s="18">
        <v>100</v>
      </c>
      <c r="CF34" s="18">
        <v>100</v>
      </c>
      <c r="CG34" s="18">
        <v>100</v>
      </c>
      <c r="CH34" s="18">
        <v>100</v>
      </c>
      <c r="CI34" s="18">
        <v>81.25</v>
      </c>
      <c r="CJ34" s="18">
        <v>100</v>
      </c>
      <c r="CK34" s="18">
        <v>100</v>
      </c>
      <c r="CL34" s="18">
        <v>100</v>
      </c>
      <c r="CM34" s="18">
        <v>100</v>
      </c>
      <c r="CN34" s="18">
        <v>100</v>
      </c>
      <c r="CO34" s="18">
        <v>100</v>
      </c>
      <c r="CP34" s="18">
        <v>100</v>
      </c>
      <c r="CQ34" s="18">
        <v>81.25</v>
      </c>
      <c r="CR34" s="3">
        <v>10</v>
      </c>
      <c r="CS34" s="3">
        <v>10</v>
      </c>
      <c r="CT34" s="3">
        <v>10</v>
      </c>
      <c r="CU34" s="2">
        <v>0</v>
      </c>
      <c r="CV34" s="21">
        <v>42955</v>
      </c>
      <c r="CW34" s="21"/>
      <c r="CX34" s="3">
        <v>0</v>
      </c>
      <c r="CZ34" s="2"/>
    </row>
    <row r="35" spans="1:104" ht="15.75" customHeight="1">
      <c r="A35" s="8" t="s">
        <v>181</v>
      </c>
      <c r="B35" s="9">
        <v>0</v>
      </c>
      <c r="C35" s="10">
        <v>36</v>
      </c>
      <c r="D35" s="25">
        <v>1</v>
      </c>
      <c r="E35" s="5">
        <v>99</v>
      </c>
      <c r="F35" s="7">
        <v>98.9</v>
      </c>
      <c r="G35" s="76">
        <v>99</v>
      </c>
      <c r="H35" s="5">
        <v>183</v>
      </c>
      <c r="I35" s="5">
        <v>30</v>
      </c>
      <c r="J35" s="5">
        <v>1</v>
      </c>
      <c r="K35" s="13">
        <v>0.23599999999999999</v>
      </c>
      <c r="L35" s="13">
        <v>0.20300000000000001</v>
      </c>
      <c r="M35" s="13">
        <v>2</v>
      </c>
      <c r="N35" s="13">
        <v>2</v>
      </c>
      <c r="O35" s="7">
        <v>18</v>
      </c>
      <c r="P35" s="14"/>
      <c r="Q35" s="14"/>
      <c r="R35" s="15">
        <v>6.0054545454545458</v>
      </c>
      <c r="S35" s="15">
        <v>6</v>
      </c>
      <c r="T35" s="15">
        <v>6.06</v>
      </c>
      <c r="U35" s="5">
        <v>1</v>
      </c>
      <c r="V35" s="5">
        <v>0</v>
      </c>
      <c r="W35" s="5">
        <v>0</v>
      </c>
      <c r="X35" s="5">
        <v>1</v>
      </c>
      <c r="Y35" s="5">
        <v>0</v>
      </c>
      <c r="Z35" s="7">
        <v>1</v>
      </c>
      <c r="AA35" s="7"/>
      <c r="AB35" s="7"/>
      <c r="AC35" s="7">
        <v>10</v>
      </c>
      <c r="AD35" s="7">
        <v>0</v>
      </c>
      <c r="AE35" s="7">
        <v>237.57692307692312</v>
      </c>
      <c r="AF35" s="7">
        <v>182.60833333333332</v>
      </c>
      <c r="AG35" s="7">
        <v>135.59130434782608</v>
      </c>
      <c r="AH35" s="7">
        <v>214.2466666666667</v>
      </c>
      <c r="AI35" s="7">
        <v>30885.000000000004</v>
      </c>
      <c r="AJ35" s="7">
        <v>21912.999999999996</v>
      </c>
      <c r="AK35" s="7">
        <v>15593</v>
      </c>
      <c r="AL35" s="7">
        <v>16068.500000000002</v>
      </c>
      <c r="AM35" s="7">
        <v>211.64615384615385</v>
      </c>
      <c r="AN35" s="7">
        <v>164.23571428571432</v>
      </c>
      <c r="AO35" s="7">
        <v>121.05185185185188</v>
      </c>
      <c r="AP35" s="7">
        <v>218.6</v>
      </c>
      <c r="AQ35" s="7">
        <v>27514</v>
      </c>
      <c r="AR35" s="7">
        <v>22993.000000000007</v>
      </c>
      <c r="AS35" s="7">
        <v>16342.000000000004</v>
      </c>
      <c r="AT35" s="7">
        <v>16395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>
        <v>10.577</v>
      </c>
      <c r="BI35" s="7">
        <v>8.7870000000000008</v>
      </c>
      <c r="BJ35" s="7">
        <v>15.882</v>
      </c>
      <c r="BK35" s="7">
        <v>9.6180000000000003</v>
      </c>
      <c r="BL35" s="7">
        <v>13.836</v>
      </c>
      <c r="BM35" s="3">
        <v>9.9749999999999996</v>
      </c>
      <c r="BN35" s="3">
        <v>12.154</v>
      </c>
      <c r="BO35" s="3">
        <v>9.5570000000000004</v>
      </c>
      <c r="BP35" s="2">
        <v>17.678000000000001</v>
      </c>
      <c r="BQ35" s="2">
        <v>11.472</v>
      </c>
      <c r="BR35" s="3">
        <v>15.502000000000001</v>
      </c>
      <c r="BS35" s="3">
        <v>11.195</v>
      </c>
      <c r="BT35" s="18">
        <v>100</v>
      </c>
      <c r="BU35" s="18">
        <v>100</v>
      </c>
      <c r="BV35" s="18">
        <v>100</v>
      </c>
      <c r="BW35" s="18">
        <v>100</v>
      </c>
      <c r="BX35" s="18">
        <v>100</v>
      </c>
      <c r="BY35" s="18">
        <v>100</v>
      </c>
      <c r="BZ35" s="18">
        <v>75</v>
      </c>
      <c r="CA35" s="18">
        <v>75</v>
      </c>
      <c r="CB35" s="18">
        <v>100</v>
      </c>
      <c r="CC35" s="18">
        <v>100</v>
      </c>
      <c r="CD35" s="18">
        <v>100</v>
      </c>
      <c r="CE35" s="18">
        <v>100</v>
      </c>
      <c r="CF35" s="18">
        <v>100</v>
      </c>
      <c r="CG35" s="18">
        <v>100</v>
      </c>
      <c r="CH35" s="18">
        <v>75</v>
      </c>
      <c r="CI35" s="18">
        <v>75</v>
      </c>
      <c r="CJ35" s="18">
        <v>100</v>
      </c>
      <c r="CK35" s="18">
        <v>100</v>
      </c>
      <c r="CL35" s="18">
        <v>100</v>
      </c>
      <c r="CM35" s="18">
        <v>100</v>
      </c>
      <c r="CN35" s="18">
        <v>80</v>
      </c>
      <c r="CO35" s="18">
        <v>100</v>
      </c>
      <c r="CP35" s="18">
        <v>100</v>
      </c>
      <c r="CQ35" s="18">
        <v>75</v>
      </c>
      <c r="CS35" s="3">
        <v>9</v>
      </c>
      <c r="CT35" s="3">
        <v>9</v>
      </c>
      <c r="CU35" s="2">
        <v>0</v>
      </c>
      <c r="CV35" s="21">
        <v>42955</v>
      </c>
      <c r="CW35" s="21"/>
      <c r="CX35" s="3">
        <v>0</v>
      </c>
      <c r="CZ35" s="2"/>
    </row>
    <row r="36" spans="1:104" ht="15.75" customHeight="1">
      <c r="A36" s="8" t="s">
        <v>182</v>
      </c>
      <c r="B36" s="9">
        <v>1</v>
      </c>
      <c r="C36" s="22">
        <v>30</v>
      </c>
      <c r="D36" s="25">
        <v>1</v>
      </c>
      <c r="E36" s="5">
        <v>93</v>
      </c>
      <c r="F36" s="38" t="s">
        <v>129</v>
      </c>
      <c r="G36" s="76" t="s">
        <v>129</v>
      </c>
      <c r="H36" s="5">
        <v>183</v>
      </c>
      <c r="I36" s="5">
        <v>28</v>
      </c>
      <c r="J36" s="5"/>
      <c r="K36" s="13">
        <v>0.23</v>
      </c>
      <c r="L36" s="13">
        <v>0.23400000000000001</v>
      </c>
      <c r="M36" s="13">
        <v>2</v>
      </c>
      <c r="N36" s="13">
        <v>3</v>
      </c>
      <c r="O36" s="7">
        <v>2</v>
      </c>
      <c r="P36" s="14"/>
      <c r="Q36" s="14"/>
      <c r="R36" s="15">
        <v>5.464335664335664</v>
      </c>
      <c r="S36" s="15">
        <v>5.3000000000000007</v>
      </c>
      <c r="T36" s="15">
        <v>6.06</v>
      </c>
      <c r="U36" s="5">
        <v>1</v>
      </c>
      <c r="V36" s="5">
        <v>0</v>
      </c>
      <c r="W36" s="5">
        <v>0</v>
      </c>
      <c r="X36" s="5">
        <v>0</v>
      </c>
      <c r="Y36" s="5">
        <v>1</v>
      </c>
      <c r="Z36" s="7">
        <v>1</v>
      </c>
      <c r="AA36" s="7"/>
      <c r="AB36" s="7"/>
      <c r="AC36" s="7">
        <v>20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8">
        <v>22</v>
      </c>
      <c r="BD36" s="28">
        <v>0</v>
      </c>
      <c r="BE36" s="28">
        <v>0</v>
      </c>
      <c r="BF36" s="28">
        <v>0</v>
      </c>
      <c r="BG36" s="28">
        <v>0</v>
      </c>
      <c r="BH36" s="7">
        <v>15.234</v>
      </c>
      <c r="BI36" s="7">
        <v>11.958</v>
      </c>
      <c r="BJ36" s="7">
        <v>12.356</v>
      </c>
      <c r="BK36" s="7">
        <v>8.4019999999999992</v>
      </c>
      <c r="BL36" s="7"/>
      <c r="BM36" s="3"/>
      <c r="BN36" s="3"/>
      <c r="BO36" s="3"/>
      <c r="BP36" s="2"/>
      <c r="BQ36" s="2"/>
      <c r="BR36" s="3"/>
      <c r="BS36" s="3"/>
      <c r="BT36" s="18">
        <v>100</v>
      </c>
      <c r="BU36" s="18">
        <v>100</v>
      </c>
      <c r="BV36" s="18">
        <v>16.667000000000002</v>
      </c>
      <c r="BW36" s="18">
        <v>72.5</v>
      </c>
      <c r="BX36" s="18">
        <v>90</v>
      </c>
      <c r="BY36" s="18">
        <v>100</v>
      </c>
      <c r="BZ36" s="18">
        <v>100</v>
      </c>
      <c r="CA36" s="18">
        <v>50</v>
      </c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">
        <v>8.5</v>
      </c>
      <c r="CU36" s="2">
        <v>1</v>
      </c>
      <c r="CV36" s="21">
        <v>42956</v>
      </c>
      <c r="CW36" s="21">
        <v>42994</v>
      </c>
      <c r="CX36" s="3">
        <v>0</v>
      </c>
      <c r="CY36" s="3">
        <v>1</v>
      </c>
      <c r="CZ36" s="2" t="e">
        <f ca="1">_xludf.DAYS(CW36,CV36)</f>
        <v>#NAME?</v>
      </c>
    </row>
    <row r="37" spans="1:104" ht="15.75" customHeight="1">
      <c r="A37" s="8" t="s">
        <v>183</v>
      </c>
      <c r="B37" s="9">
        <v>1</v>
      </c>
      <c r="C37" s="10">
        <v>44</v>
      </c>
      <c r="D37" s="25">
        <v>0</v>
      </c>
      <c r="E37" s="5">
        <v>66</v>
      </c>
      <c r="F37" s="24">
        <v>66</v>
      </c>
      <c r="G37" s="76">
        <v>67</v>
      </c>
      <c r="H37" s="5">
        <v>164</v>
      </c>
      <c r="I37" s="5">
        <v>25</v>
      </c>
      <c r="J37" s="5">
        <v>0</v>
      </c>
      <c r="K37" s="13">
        <v>0.25800000000000001</v>
      </c>
      <c r="L37" s="13">
        <v>0.26500000000000001</v>
      </c>
      <c r="M37" s="13">
        <v>3</v>
      </c>
      <c r="N37" s="13">
        <v>4</v>
      </c>
      <c r="O37" s="7">
        <v>2</v>
      </c>
      <c r="P37" s="14">
        <v>97</v>
      </c>
      <c r="Q37" s="14">
        <v>13.6</v>
      </c>
      <c r="R37" s="15">
        <v>6.8962841995505251</v>
      </c>
      <c r="S37" s="15">
        <v>6</v>
      </c>
      <c r="T37" s="15">
        <v>7.2992700729927007</v>
      </c>
      <c r="U37" s="5">
        <v>1</v>
      </c>
      <c r="V37" s="5">
        <v>0</v>
      </c>
      <c r="W37" s="5">
        <v>0</v>
      </c>
      <c r="X37" s="5">
        <v>1</v>
      </c>
      <c r="Y37" s="5">
        <v>1</v>
      </c>
      <c r="Z37" s="7">
        <v>1</v>
      </c>
      <c r="AA37" s="7"/>
      <c r="AB37" s="7"/>
      <c r="AC37" s="7">
        <v>7</v>
      </c>
      <c r="AD37" s="7">
        <v>0</v>
      </c>
      <c r="AE37" s="7">
        <v>110.70416666666665</v>
      </c>
      <c r="AF37" s="7">
        <v>69.25</v>
      </c>
      <c r="AG37" s="7">
        <v>104.52400000000002</v>
      </c>
      <c r="AH37" s="7">
        <v>115.96875</v>
      </c>
      <c r="AI37" s="7">
        <v>13284.499999999998</v>
      </c>
      <c r="AJ37" s="7">
        <v>7617.5</v>
      </c>
      <c r="AK37" s="7">
        <v>13065.500000000002</v>
      </c>
      <c r="AL37" s="7">
        <v>9277.5</v>
      </c>
      <c r="AM37" s="7">
        <v>145.51363636363638</v>
      </c>
      <c r="AN37" s="7">
        <v>69.473913043478248</v>
      </c>
      <c r="AO37" s="7">
        <v>117.744</v>
      </c>
      <c r="AP37" s="7">
        <v>153.76875000000001</v>
      </c>
      <c r="AQ37" s="7">
        <v>16006.500000000004</v>
      </c>
      <c r="AR37" s="7">
        <v>7989.4999999999991</v>
      </c>
      <c r="AS37" s="7">
        <v>14718</v>
      </c>
      <c r="AT37" s="7">
        <v>12301.5</v>
      </c>
      <c r="AU37" s="7">
        <v>140.64782608695648</v>
      </c>
      <c r="AV37" s="7">
        <v>57.731818181818177</v>
      </c>
      <c r="AW37" s="7">
        <v>109.02</v>
      </c>
      <c r="AX37" s="7">
        <v>113.12777777777779</v>
      </c>
      <c r="AY37" s="7">
        <v>16174.499999999996</v>
      </c>
      <c r="AZ37" s="7">
        <v>6350.5</v>
      </c>
      <c r="BA37" s="7">
        <v>13627.5</v>
      </c>
      <c r="BB37" s="7">
        <v>10181.5</v>
      </c>
      <c r="BC37" s="7">
        <v>24</v>
      </c>
      <c r="BD37" s="7">
        <v>24</v>
      </c>
      <c r="BE37" s="7">
        <v>20</v>
      </c>
      <c r="BF37" s="7">
        <v>24</v>
      </c>
      <c r="BG37" s="7">
        <v>24</v>
      </c>
      <c r="BH37" s="7">
        <v>5.0209999999999999</v>
      </c>
      <c r="BI37" s="7">
        <v>6.7110000000000003</v>
      </c>
      <c r="BJ37" s="7">
        <v>3.766</v>
      </c>
      <c r="BK37" s="7">
        <v>4.2009999999999996</v>
      </c>
      <c r="BL37" s="7">
        <v>12.727</v>
      </c>
      <c r="BM37" s="3">
        <v>9.1449999999999996</v>
      </c>
      <c r="BN37" s="3">
        <v>13.036</v>
      </c>
      <c r="BO37" s="3">
        <v>3.6890000000000001</v>
      </c>
      <c r="BP37" s="2">
        <v>6.04</v>
      </c>
      <c r="BQ37" s="2">
        <v>8.6470000000000002</v>
      </c>
      <c r="BR37" s="3">
        <v>6.63</v>
      </c>
      <c r="BS37" s="3">
        <v>6.2119999999999997</v>
      </c>
      <c r="BT37" s="18">
        <v>100</v>
      </c>
      <c r="BU37" s="18">
        <v>100</v>
      </c>
      <c r="BV37" s="18">
        <v>75</v>
      </c>
      <c r="BW37" s="18">
        <v>100</v>
      </c>
      <c r="BX37" s="18">
        <v>80</v>
      </c>
      <c r="BY37" s="18">
        <v>94.444000000000003</v>
      </c>
      <c r="BZ37" s="18">
        <v>100</v>
      </c>
      <c r="CA37" s="18">
        <v>56.25</v>
      </c>
      <c r="CB37" s="18">
        <v>100</v>
      </c>
      <c r="CC37" s="18">
        <v>100</v>
      </c>
      <c r="CD37" s="18">
        <v>50</v>
      </c>
      <c r="CE37" s="18">
        <v>100</v>
      </c>
      <c r="CF37" s="18">
        <v>100</v>
      </c>
      <c r="CG37" s="18">
        <v>94.444000000000003</v>
      </c>
      <c r="CH37" s="18">
        <v>100</v>
      </c>
      <c r="CI37" s="18">
        <v>75</v>
      </c>
      <c r="CJ37" s="18">
        <v>100</v>
      </c>
      <c r="CK37" s="18">
        <v>100</v>
      </c>
      <c r="CL37" s="18">
        <v>100</v>
      </c>
      <c r="CM37" s="18">
        <v>100</v>
      </c>
      <c r="CN37" s="18">
        <v>80</v>
      </c>
      <c r="CO37" s="18">
        <v>94.444000000000003</v>
      </c>
      <c r="CP37" s="18">
        <v>100</v>
      </c>
      <c r="CQ37" s="18">
        <v>75</v>
      </c>
      <c r="CR37" s="3">
        <v>10</v>
      </c>
      <c r="CS37" s="3">
        <v>10</v>
      </c>
      <c r="CT37" s="3">
        <v>10</v>
      </c>
      <c r="CU37" s="2">
        <v>0</v>
      </c>
      <c r="CV37" s="21">
        <v>42956</v>
      </c>
      <c r="CW37" s="21"/>
      <c r="CX37" s="3">
        <v>0</v>
      </c>
      <c r="CZ37" s="2"/>
    </row>
    <row r="38" spans="1:104" ht="15.75" customHeight="1">
      <c r="A38" s="8" t="s">
        <v>184</v>
      </c>
      <c r="B38" s="9">
        <v>0</v>
      </c>
      <c r="C38" s="22">
        <v>40</v>
      </c>
      <c r="D38" s="25">
        <v>1</v>
      </c>
      <c r="E38" s="5">
        <v>87.6</v>
      </c>
      <c r="F38" s="7">
        <v>90.4</v>
      </c>
      <c r="G38" s="76">
        <v>88</v>
      </c>
      <c r="H38" s="5">
        <v>176</v>
      </c>
      <c r="I38" s="5">
        <v>28</v>
      </c>
      <c r="J38" s="5"/>
      <c r="K38" s="13">
        <v>0.216</v>
      </c>
      <c r="L38" s="13">
        <v>0.107</v>
      </c>
      <c r="M38" s="13">
        <v>2</v>
      </c>
      <c r="N38" s="13">
        <v>3</v>
      </c>
      <c r="O38" s="7">
        <v>2</v>
      </c>
      <c r="P38" s="14">
        <v>1126.8</v>
      </c>
      <c r="Q38" s="14">
        <v>112.85</v>
      </c>
      <c r="R38" s="15">
        <v>5.9011737599037568</v>
      </c>
      <c r="S38" s="15">
        <v>5.5452631578947367</v>
      </c>
      <c r="T38" s="15">
        <v>7.2992700729927007</v>
      </c>
      <c r="U38" s="5">
        <v>1</v>
      </c>
      <c r="V38" s="5">
        <v>1</v>
      </c>
      <c r="W38" s="5">
        <v>1</v>
      </c>
      <c r="X38" s="5">
        <v>0</v>
      </c>
      <c r="Y38" s="5">
        <v>0</v>
      </c>
      <c r="Z38" s="7">
        <v>0</v>
      </c>
      <c r="AA38" s="7" t="s">
        <v>185</v>
      </c>
      <c r="AB38" s="16">
        <v>42936</v>
      </c>
      <c r="AC38" s="7"/>
      <c r="AD38" s="7">
        <v>0</v>
      </c>
      <c r="AE38" s="7">
        <v>150.69090909090912</v>
      </c>
      <c r="AF38" s="7">
        <v>157.31</v>
      </c>
      <c r="AG38" s="7">
        <v>140.72499999999999</v>
      </c>
      <c r="AH38" s="7">
        <v>167.77857142857147</v>
      </c>
      <c r="AI38" s="7">
        <v>16576</v>
      </c>
      <c r="AJ38" s="7">
        <v>15731</v>
      </c>
      <c r="AK38" s="7">
        <v>16887</v>
      </c>
      <c r="AL38" s="7">
        <v>11744.500000000004</v>
      </c>
      <c r="AM38" s="7">
        <v>156.4809523809524</v>
      </c>
      <c r="AN38" s="7">
        <v>129.74090909090913</v>
      </c>
      <c r="AO38" s="7">
        <v>124.62799999999999</v>
      </c>
      <c r="AP38" s="7">
        <v>124.43125000000001</v>
      </c>
      <c r="AQ38" s="7">
        <v>16430.5</v>
      </c>
      <c r="AR38" s="7">
        <v>14271.500000000004</v>
      </c>
      <c r="AS38" s="7">
        <v>15578.5</v>
      </c>
      <c r="AT38" s="7">
        <v>9954.5</v>
      </c>
      <c r="AU38" s="7">
        <v>139.00833333333333</v>
      </c>
      <c r="AV38" s="7">
        <v>143.13333333333333</v>
      </c>
      <c r="AW38" s="7">
        <v>125.49166666666669</v>
      </c>
      <c r="AX38" s="7">
        <v>124.86250000000001</v>
      </c>
      <c r="AY38" s="7">
        <v>16681</v>
      </c>
      <c r="AZ38" s="7">
        <v>15028.999999999998</v>
      </c>
      <c r="BA38" s="7">
        <v>15059.000000000004</v>
      </c>
      <c r="BB38" s="7">
        <v>9989</v>
      </c>
      <c r="BC38" s="7"/>
      <c r="BD38" s="7"/>
      <c r="BE38" s="7"/>
      <c r="BF38" s="7"/>
      <c r="BG38" s="7"/>
      <c r="BH38" s="7">
        <v>10.964</v>
      </c>
      <c r="BI38" s="7">
        <v>8.3810000000000002</v>
      </c>
      <c r="BJ38" s="7">
        <v>9.8369999999999997</v>
      </c>
      <c r="BK38" s="7">
        <v>3.8919999999999999</v>
      </c>
      <c r="BL38" s="7">
        <v>8.5939999999999994</v>
      </c>
      <c r="BM38" s="3">
        <v>6.2320000000000002</v>
      </c>
      <c r="BN38" s="3">
        <v>8.9540000000000006</v>
      </c>
      <c r="BO38" s="3">
        <v>6.2889999999999997</v>
      </c>
      <c r="BP38" s="2">
        <v>11.058999999999999</v>
      </c>
      <c r="BQ38" s="2">
        <v>7.8940000000000001</v>
      </c>
      <c r="BR38" s="3">
        <v>13.666</v>
      </c>
      <c r="BS38" s="3">
        <v>10.089</v>
      </c>
      <c r="BT38" s="18">
        <v>100</v>
      </c>
      <c r="BU38" s="18">
        <v>100</v>
      </c>
      <c r="BV38" s="18">
        <v>100</v>
      </c>
      <c r="BW38" s="18">
        <v>100</v>
      </c>
      <c r="BX38" s="18">
        <v>100</v>
      </c>
      <c r="BY38" s="18">
        <v>100</v>
      </c>
      <c r="BZ38" s="18">
        <v>100</v>
      </c>
      <c r="CA38" s="18">
        <v>100</v>
      </c>
      <c r="CB38" s="18">
        <v>93.75</v>
      </c>
      <c r="CC38" s="18">
        <v>100</v>
      </c>
      <c r="CD38" s="18">
        <v>100</v>
      </c>
      <c r="CE38" s="18">
        <v>100</v>
      </c>
      <c r="CF38" s="18">
        <v>100</v>
      </c>
      <c r="CG38" s="18">
        <v>100</v>
      </c>
      <c r="CH38" s="18">
        <v>100</v>
      </c>
      <c r="CI38" s="18">
        <v>62.5</v>
      </c>
      <c r="CJ38" s="18">
        <v>87.5</v>
      </c>
      <c r="CK38" s="18">
        <v>100</v>
      </c>
      <c r="CL38" s="18">
        <v>100</v>
      </c>
      <c r="CM38" s="18">
        <v>100</v>
      </c>
      <c r="CN38" s="18">
        <v>100</v>
      </c>
      <c r="CO38" s="18">
        <v>100</v>
      </c>
      <c r="CP38" s="18">
        <v>75</v>
      </c>
      <c r="CQ38" s="18">
        <v>68.75</v>
      </c>
      <c r="CR38" s="3">
        <v>10.5</v>
      </c>
      <c r="CS38" s="3">
        <v>10.5</v>
      </c>
      <c r="CT38" s="3">
        <v>10.5</v>
      </c>
      <c r="CU38" s="2">
        <v>0</v>
      </c>
      <c r="CV38" s="21">
        <v>42957</v>
      </c>
      <c r="CW38" s="21"/>
      <c r="CX38" s="3">
        <v>0</v>
      </c>
      <c r="CZ38" s="2"/>
    </row>
    <row r="39" spans="1:104" ht="15.75" customHeight="1">
      <c r="A39" s="8" t="s">
        <v>186</v>
      </c>
      <c r="B39" s="9">
        <v>1</v>
      </c>
      <c r="C39" s="22">
        <v>51</v>
      </c>
      <c r="D39" s="25">
        <v>0</v>
      </c>
      <c r="E39" s="5">
        <v>57.4</v>
      </c>
      <c r="F39" s="7">
        <v>58.5</v>
      </c>
      <c r="G39" s="76">
        <v>57.4</v>
      </c>
      <c r="H39" s="5">
        <v>167</v>
      </c>
      <c r="I39" s="5">
        <v>21</v>
      </c>
      <c r="J39" s="5">
        <v>0</v>
      </c>
      <c r="K39" s="13">
        <v>0.104</v>
      </c>
      <c r="L39" s="13">
        <v>8.7999999999999995E-2</v>
      </c>
      <c r="M39" s="13">
        <v>4</v>
      </c>
      <c r="N39" s="13">
        <v>4</v>
      </c>
      <c r="O39" s="7">
        <v>5</v>
      </c>
      <c r="P39" s="14"/>
      <c r="Q39" s="14"/>
      <c r="R39" s="15">
        <v>7.4883800053066141</v>
      </c>
      <c r="S39" s="15">
        <v>7.1502590673575126</v>
      </c>
      <c r="T39" s="15">
        <v>8.2206405693950177</v>
      </c>
      <c r="U39" s="5">
        <v>1</v>
      </c>
      <c r="V39" s="5">
        <v>0</v>
      </c>
      <c r="W39" s="5">
        <v>0</v>
      </c>
      <c r="X39" s="5">
        <v>0</v>
      </c>
      <c r="Y39" s="5">
        <v>1</v>
      </c>
      <c r="Z39" s="7">
        <v>1</v>
      </c>
      <c r="AA39" s="7"/>
      <c r="AB39" s="7"/>
      <c r="AC39" s="7">
        <v>25</v>
      </c>
      <c r="AD39" s="7">
        <v>1</v>
      </c>
      <c r="AE39" s="7">
        <v>113.07500000000002</v>
      </c>
      <c r="AF39" s="7">
        <v>112.01578947368422</v>
      </c>
      <c r="AG39" s="7">
        <v>73.954545454545467</v>
      </c>
      <c r="AH39" s="7">
        <v>196.94705882352943</v>
      </c>
      <c r="AI39" s="7">
        <v>9046.0000000000018</v>
      </c>
      <c r="AJ39" s="7">
        <v>10641.5</v>
      </c>
      <c r="AK39" s="7">
        <v>8135.0000000000009</v>
      </c>
      <c r="AL39" s="7">
        <v>16740.5</v>
      </c>
      <c r="AM39" s="7">
        <v>115.40476190476193</v>
      </c>
      <c r="AN39" s="7">
        <v>114.85789473684211</v>
      </c>
      <c r="AO39" s="7">
        <v>78.960869565217394</v>
      </c>
      <c r="AP39" s="7">
        <v>218.11333333333334</v>
      </c>
      <c r="AQ39" s="7">
        <v>12117.500000000002</v>
      </c>
      <c r="AR39" s="7">
        <v>10911.5</v>
      </c>
      <c r="AS39" s="7">
        <v>9080.5</v>
      </c>
      <c r="AT39" s="7">
        <v>16358.500000000002</v>
      </c>
      <c r="AU39" s="7">
        <v>109.44090909090913</v>
      </c>
      <c r="AV39" s="7">
        <v>111.715</v>
      </c>
      <c r="AW39" s="7">
        <v>82.077272727272728</v>
      </c>
      <c r="AX39" s="7">
        <v>196.50000000000003</v>
      </c>
      <c r="AY39" s="7">
        <v>12038.500000000004</v>
      </c>
      <c r="AZ39" s="7">
        <v>11171.5</v>
      </c>
      <c r="BA39" s="7">
        <v>9424</v>
      </c>
      <c r="BB39" s="7">
        <v>14938.500000000002</v>
      </c>
      <c r="BC39" s="7">
        <v>25</v>
      </c>
      <c r="BD39" s="7">
        <v>26</v>
      </c>
      <c r="BE39" s="7">
        <v>24</v>
      </c>
      <c r="BF39" s="7">
        <v>24</v>
      </c>
      <c r="BG39" s="7">
        <v>24</v>
      </c>
      <c r="BH39" s="7">
        <v>12.590999999999999</v>
      </c>
      <c r="BI39" s="7">
        <v>8.9489999999999998</v>
      </c>
      <c r="BJ39" s="7">
        <v>15.888999999999999</v>
      </c>
      <c r="BK39" s="7">
        <v>12.68</v>
      </c>
      <c r="BL39" s="7">
        <v>18.041</v>
      </c>
      <c r="BM39" s="3">
        <v>14.282999999999999</v>
      </c>
      <c r="BN39" s="3">
        <v>19.163</v>
      </c>
      <c r="BO39" s="3">
        <v>11.352</v>
      </c>
      <c r="BP39" s="2">
        <v>24.370999999999999</v>
      </c>
      <c r="BQ39" s="2">
        <v>15.422000000000001</v>
      </c>
      <c r="BR39" s="3">
        <v>23.128</v>
      </c>
      <c r="BS39" s="3">
        <v>14.134</v>
      </c>
      <c r="BT39" s="18">
        <v>93.75</v>
      </c>
      <c r="BU39" s="18">
        <v>100</v>
      </c>
      <c r="BV39" s="18">
        <v>83.332999999999998</v>
      </c>
      <c r="BW39" s="18">
        <v>100</v>
      </c>
      <c r="BX39" s="18">
        <v>100</v>
      </c>
      <c r="BY39" s="18">
        <v>100</v>
      </c>
      <c r="BZ39" s="18">
        <v>75</v>
      </c>
      <c r="CA39" s="18">
        <v>81.25</v>
      </c>
      <c r="CB39" s="18">
        <v>87.5</v>
      </c>
      <c r="CC39" s="18">
        <v>100</v>
      </c>
      <c r="CD39" s="18">
        <v>100</v>
      </c>
      <c r="CE39" s="18">
        <v>92.5</v>
      </c>
      <c r="CF39" s="18">
        <v>50</v>
      </c>
      <c r="CG39" s="18">
        <v>100</v>
      </c>
      <c r="CH39" s="18">
        <v>100</v>
      </c>
      <c r="CI39" s="18">
        <v>68.75</v>
      </c>
      <c r="CJ39" s="18">
        <v>87.5</v>
      </c>
      <c r="CK39" s="18">
        <v>100</v>
      </c>
      <c r="CL39" s="18">
        <v>100</v>
      </c>
      <c r="CM39" s="18">
        <v>100</v>
      </c>
      <c r="CN39" s="18">
        <v>90</v>
      </c>
      <c r="CO39" s="18">
        <v>94.444000000000003</v>
      </c>
      <c r="CP39" s="18">
        <v>87.5</v>
      </c>
      <c r="CQ39" s="18">
        <v>37.5</v>
      </c>
      <c r="CR39" s="3">
        <v>8</v>
      </c>
      <c r="CS39" s="3">
        <v>8.5</v>
      </c>
      <c r="CU39" s="2">
        <v>0</v>
      </c>
      <c r="CV39" s="21">
        <v>42957</v>
      </c>
      <c r="CW39" s="21"/>
      <c r="CX39" s="3">
        <v>0</v>
      </c>
      <c r="CZ39" s="2"/>
    </row>
    <row r="40" spans="1:104" ht="15.75" customHeight="1">
      <c r="A40" s="8" t="s">
        <v>187</v>
      </c>
      <c r="B40" s="9">
        <v>1</v>
      </c>
      <c r="C40" s="10">
        <v>52</v>
      </c>
      <c r="D40" s="25">
        <v>0</v>
      </c>
      <c r="E40" s="5">
        <v>60.4</v>
      </c>
      <c r="F40" s="7">
        <v>62.6</v>
      </c>
      <c r="G40" s="76" t="s">
        <v>129</v>
      </c>
      <c r="H40" s="5">
        <v>157</v>
      </c>
      <c r="I40" s="5">
        <v>25</v>
      </c>
      <c r="J40" s="5">
        <v>0</v>
      </c>
      <c r="K40" s="13">
        <v>0.22800000000000001</v>
      </c>
      <c r="L40" s="13">
        <v>0.18</v>
      </c>
      <c r="M40" s="13">
        <v>-3</v>
      </c>
      <c r="N40" s="13">
        <v>-2</v>
      </c>
      <c r="O40" s="7">
        <v>10</v>
      </c>
      <c r="P40" s="14"/>
      <c r="Q40" s="14"/>
      <c r="R40" s="15">
        <v>5.1241843747029803</v>
      </c>
      <c r="S40" s="15">
        <v>4.9655172413793105</v>
      </c>
      <c r="T40" s="15">
        <v>8.2206405693950177</v>
      </c>
      <c r="U40" s="5">
        <v>1</v>
      </c>
      <c r="V40" s="5">
        <v>0</v>
      </c>
      <c r="W40" s="5">
        <v>1</v>
      </c>
      <c r="X40" s="5">
        <v>0</v>
      </c>
      <c r="Y40" s="5">
        <v>1</v>
      </c>
      <c r="Z40" s="7">
        <v>0</v>
      </c>
      <c r="AA40" s="7" t="s">
        <v>188</v>
      </c>
      <c r="AB40" s="16">
        <v>42129</v>
      </c>
      <c r="AC40" s="7">
        <v>100</v>
      </c>
      <c r="AD40" s="7">
        <v>0</v>
      </c>
      <c r="AE40" s="7">
        <v>88.257894739999998</v>
      </c>
      <c r="AF40" s="7">
        <v>73.044444440000007</v>
      </c>
      <c r="AG40" s="7">
        <v>65.434782609999999</v>
      </c>
      <c r="AH40" s="7">
        <v>105.55</v>
      </c>
      <c r="AI40" s="7">
        <v>8384.5</v>
      </c>
      <c r="AJ40" s="7">
        <v>6574</v>
      </c>
      <c r="AK40" s="7">
        <v>7525</v>
      </c>
      <c r="AL40" s="7">
        <v>7388.5</v>
      </c>
      <c r="AM40" s="7">
        <v>81.600000000000023</v>
      </c>
      <c r="AN40" s="7">
        <v>78.722222222222229</v>
      </c>
      <c r="AO40" s="7">
        <v>85.01428571428572</v>
      </c>
      <c r="AP40" s="7">
        <v>122.32142857142856</v>
      </c>
      <c r="AQ40" s="7">
        <v>8568.0000000000018</v>
      </c>
      <c r="AR40" s="7">
        <v>7085.0000000000009</v>
      </c>
      <c r="AS40" s="7">
        <v>8926.5</v>
      </c>
      <c r="AT40" s="7">
        <v>8562.4999999999982</v>
      </c>
      <c r="AU40" s="7">
        <v>87.47999999999999</v>
      </c>
      <c r="AV40" s="7">
        <v>76.347368421052622</v>
      </c>
      <c r="AW40" s="7">
        <v>82.63684210526317</v>
      </c>
      <c r="AX40" s="7">
        <v>108.69999999999999</v>
      </c>
      <c r="AY40" s="7">
        <v>8748</v>
      </c>
      <c r="AZ40" s="7">
        <v>7252.9999999999982</v>
      </c>
      <c r="BA40" s="7">
        <v>7850.5000000000009</v>
      </c>
      <c r="BB40" s="7">
        <v>7065.5</v>
      </c>
      <c r="BC40" s="37">
        <v>52</v>
      </c>
      <c r="BD40" s="37">
        <v>55</v>
      </c>
      <c r="BE40" s="37">
        <v>34</v>
      </c>
      <c r="BF40" s="37">
        <v>40</v>
      </c>
      <c r="BG40" s="37">
        <v>0</v>
      </c>
      <c r="BH40" s="7">
        <v>23.013000000000002</v>
      </c>
      <c r="BI40" s="7">
        <v>7.3550000000000004</v>
      </c>
      <c r="BJ40" s="7">
        <v>25.029</v>
      </c>
      <c r="BK40" s="7">
        <v>6.3520000000000003</v>
      </c>
      <c r="BL40" s="7">
        <v>21.95</v>
      </c>
      <c r="BM40" s="3">
        <v>5.8029999999999999</v>
      </c>
      <c r="BN40" s="3">
        <v>25.32</v>
      </c>
      <c r="BO40" s="3">
        <v>6.2409999999999997</v>
      </c>
      <c r="BP40" s="2"/>
      <c r="BQ40" s="2"/>
      <c r="BR40" s="3"/>
      <c r="BS40" s="3"/>
      <c r="BT40" s="18">
        <v>100</v>
      </c>
      <c r="BU40" s="18">
        <v>100</v>
      </c>
      <c r="BV40" s="18">
        <v>100</v>
      </c>
      <c r="BW40" s="18">
        <v>100</v>
      </c>
      <c r="BX40" s="18">
        <v>90</v>
      </c>
      <c r="BY40" s="18">
        <v>100</v>
      </c>
      <c r="BZ40" s="18">
        <v>62.5</v>
      </c>
      <c r="CA40" s="18">
        <v>87.5</v>
      </c>
      <c r="CB40" s="18">
        <v>84.375</v>
      </c>
      <c r="CC40" s="18">
        <v>100</v>
      </c>
      <c r="CD40" s="18">
        <v>66.667000000000002</v>
      </c>
      <c r="CE40" s="18">
        <v>100</v>
      </c>
      <c r="CF40" s="18">
        <v>90</v>
      </c>
      <c r="CG40" s="18">
        <v>100</v>
      </c>
      <c r="CH40" s="18">
        <v>75</v>
      </c>
      <c r="CI40" s="18">
        <v>87.5</v>
      </c>
      <c r="CJ40" s="18">
        <v>100</v>
      </c>
      <c r="CK40" s="18">
        <v>100</v>
      </c>
      <c r="CL40" s="18">
        <v>83.332999999999998</v>
      </c>
      <c r="CM40" s="18">
        <v>100</v>
      </c>
      <c r="CN40" s="18">
        <v>90</v>
      </c>
      <c r="CO40" s="18">
        <v>50</v>
      </c>
      <c r="CP40" s="18">
        <v>37.5</v>
      </c>
      <c r="CQ40" s="18">
        <v>50</v>
      </c>
      <c r="CR40" s="3">
        <v>7</v>
      </c>
      <c r="CS40" s="3">
        <v>7.5</v>
      </c>
      <c r="CU40" s="2">
        <v>0</v>
      </c>
      <c r="CV40" s="21">
        <v>42957</v>
      </c>
      <c r="CW40" s="21"/>
      <c r="CX40" s="3">
        <v>0</v>
      </c>
      <c r="CZ40" s="2"/>
    </row>
    <row r="41" spans="1:104" ht="15.75" customHeight="1">
      <c r="A41" s="8" t="s">
        <v>189</v>
      </c>
      <c r="B41" s="9">
        <v>0</v>
      </c>
      <c r="C41" s="22">
        <v>45</v>
      </c>
      <c r="D41" s="25">
        <v>1</v>
      </c>
      <c r="E41" s="5">
        <v>92.3</v>
      </c>
      <c r="F41" s="38">
        <v>98</v>
      </c>
      <c r="G41" s="76">
        <v>98.8</v>
      </c>
      <c r="H41" s="5">
        <v>178</v>
      </c>
      <c r="I41" s="5">
        <v>29</v>
      </c>
      <c r="J41" s="5">
        <v>1</v>
      </c>
      <c r="K41" s="13">
        <v>0.27400000000000002</v>
      </c>
      <c r="L41" s="13">
        <v>0.17199999999999999</v>
      </c>
      <c r="M41" s="13">
        <v>7</v>
      </c>
      <c r="N41" s="13">
        <v>8</v>
      </c>
      <c r="O41" s="7">
        <v>5</v>
      </c>
      <c r="P41" s="14"/>
      <c r="Q41" s="14"/>
      <c r="R41" s="15">
        <v>7.2433099689088261</v>
      </c>
      <c r="S41" s="15">
        <v>6.804123711340206</v>
      </c>
      <c r="T41" s="15">
        <v>7.8</v>
      </c>
      <c r="U41" s="5">
        <v>1</v>
      </c>
      <c r="V41" s="5">
        <v>0</v>
      </c>
      <c r="W41" s="5">
        <v>0</v>
      </c>
      <c r="X41" s="5">
        <v>0</v>
      </c>
      <c r="Y41" s="5">
        <v>1</v>
      </c>
      <c r="Z41" s="7">
        <v>1</v>
      </c>
      <c r="AA41" s="7"/>
      <c r="AB41" s="7"/>
      <c r="AC41" s="7">
        <v>63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>
        <v>8.7759999999999998</v>
      </c>
      <c r="BI41" s="7">
        <v>12.015000000000001</v>
      </c>
      <c r="BJ41" s="7">
        <v>9.3149999999999995</v>
      </c>
      <c r="BK41" s="7">
        <v>8.093</v>
      </c>
      <c r="BL41" s="7">
        <v>7.2770000000000001</v>
      </c>
      <c r="BM41" s="3">
        <v>11.686</v>
      </c>
      <c r="BN41" s="3">
        <v>5.391</v>
      </c>
      <c r="BO41" s="3">
        <v>5.2220000000000004</v>
      </c>
      <c r="BP41" s="2">
        <v>9.6440000000000001</v>
      </c>
      <c r="BQ41" s="2">
        <v>15.759</v>
      </c>
      <c r="BR41" s="3">
        <v>9.6820000000000004</v>
      </c>
      <c r="BS41" s="3">
        <v>6.1989999999999998</v>
      </c>
      <c r="BT41" s="18">
        <v>100</v>
      </c>
      <c r="BU41" s="18">
        <v>100</v>
      </c>
      <c r="BV41" s="18">
        <v>50</v>
      </c>
      <c r="BW41" s="18">
        <v>100</v>
      </c>
      <c r="BX41" s="18">
        <v>70</v>
      </c>
      <c r="BY41" s="18">
        <v>100</v>
      </c>
      <c r="BZ41" s="18">
        <v>100</v>
      </c>
      <c r="CA41" s="18">
        <v>87.5</v>
      </c>
      <c r="CB41" s="18">
        <v>100</v>
      </c>
      <c r="CC41" s="18">
        <v>100</v>
      </c>
      <c r="CD41" s="18">
        <v>83.332999999999998</v>
      </c>
      <c r="CE41" s="18">
        <v>100</v>
      </c>
      <c r="CF41" s="18">
        <v>90</v>
      </c>
      <c r="CG41" s="18">
        <v>100</v>
      </c>
      <c r="CH41" s="18">
        <v>100</v>
      </c>
      <c r="CI41" s="18">
        <v>93.75</v>
      </c>
      <c r="CJ41" s="18">
        <v>100</v>
      </c>
      <c r="CK41" s="18">
        <v>100</v>
      </c>
      <c r="CL41" s="18">
        <v>100</v>
      </c>
      <c r="CM41" s="18">
        <v>100</v>
      </c>
      <c r="CN41" s="18">
        <v>60</v>
      </c>
      <c r="CO41" s="18">
        <v>100</v>
      </c>
      <c r="CP41" s="18">
        <v>50</v>
      </c>
      <c r="CQ41" s="18">
        <v>93.75</v>
      </c>
      <c r="CR41" s="3">
        <v>9.5</v>
      </c>
      <c r="CS41" s="3">
        <v>9.5</v>
      </c>
      <c r="CT41" s="3">
        <v>9.5</v>
      </c>
      <c r="CU41" s="2">
        <v>0</v>
      </c>
      <c r="CV41" s="21">
        <v>42957</v>
      </c>
      <c r="CW41" s="21"/>
      <c r="CX41" s="3">
        <v>0</v>
      </c>
      <c r="CZ41" s="2"/>
    </row>
    <row r="42" spans="1:104" ht="15.75" customHeight="1">
      <c r="A42" s="8" t="s">
        <v>190</v>
      </c>
      <c r="B42" s="9">
        <v>0</v>
      </c>
      <c r="C42" s="22">
        <v>45</v>
      </c>
      <c r="D42" s="25">
        <v>1</v>
      </c>
      <c r="E42" s="5">
        <v>82</v>
      </c>
      <c r="F42" s="24">
        <v>82</v>
      </c>
      <c r="G42" s="76">
        <v>83.4</v>
      </c>
      <c r="H42" s="5">
        <v>175</v>
      </c>
      <c r="I42" s="5">
        <v>27</v>
      </c>
      <c r="J42" s="5">
        <v>0</v>
      </c>
      <c r="K42" s="13">
        <v>0.161</v>
      </c>
      <c r="L42" s="13">
        <v>0.152</v>
      </c>
      <c r="M42" s="13">
        <v>-4</v>
      </c>
      <c r="N42" s="13">
        <v>-3</v>
      </c>
      <c r="O42" s="7">
        <v>14</v>
      </c>
      <c r="P42" s="14">
        <v>313.40000000000003</v>
      </c>
      <c r="Q42" s="13">
        <v>56.300000000000004</v>
      </c>
      <c r="R42" s="15">
        <v>4.4771968655015169</v>
      </c>
      <c r="S42" s="15">
        <v>4.1322314049586781</v>
      </c>
      <c r="T42" s="15">
        <v>7.8</v>
      </c>
      <c r="U42" s="5">
        <v>1</v>
      </c>
      <c r="V42" s="5">
        <v>0</v>
      </c>
      <c r="W42" s="5">
        <v>1</v>
      </c>
      <c r="X42" s="5">
        <v>1</v>
      </c>
      <c r="Y42" s="5">
        <v>1</v>
      </c>
      <c r="Z42" s="7">
        <v>1</v>
      </c>
      <c r="AA42" s="7"/>
      <c r="AB42" s="7"/>
      <c r="AC42" s="7">
        <v>35</v>
      </c>
      <c r="AD42" s="7">
        <v>0</v>
      </c>
      <c r="AE42" s="7">
        <v>104.08695652173915</v>
      </c>
      <c r="AF42" s="7">
        <v>110.19130434782613</v>
      </c>
      <c r="AG42" s="7">
        <v>119.08846153846156</v>
      </c>
      <c r="AH42" s="7">
        <v>193.96428571428572</v>
      </c>
      <c r="AI42" s="7">
        <v>11970.000000000002</v>
      </c>
      <c r="AJ42" s="7">
        <v>12672.000000000005</v>
      </c>
      <c r="AK42" s="7">
        <v>15481.500000000004</v>
      </c>
      <c r="AL42" s="7">
        <v>13577.5</v>
      </c>
      <c r="AM42" s="7">
        <v>111.78695652173913</v>
      </c>
      <c r="AN42" s="7">
        <v>99.544000000000011</v>
      </c>
      <c r="AO42" s="7">
        <v>112.66153846153844</v>
      </c>
      <c r="AP42" s="7">
        <v>193.65000000000003</v>
      </c>
      <c r="AQ42" s="7">
        <v>12855.5</v>
      </c>
      <c r="AR42" s="7">
        <v>12443.000000000002</v>
      </c>
      <c r="AS42" s="7">
        <v>14645.999999999996</v>
      </c>
      <c r="AT42" s="7">
        <v>13555.500000000002</v>
      </c>
      <c r="AU42" s="7"/>
      <c r="AV42" s="7"/>
      <c r="AW42" s="7"/>
      <c r="AX42" s="7"/>
      <c r="AY42" s="7"/>
      <c r="AZ42" s="7"/>
      <c r="BA42" s="7"/>
      <c r="BB42" s="7"/>
      <c r="BC42" s="5"/>
      <c r="BD42" s="5"/>
      <c r="BE42" s="5"/>
      <c r="BF42" s="5"/>
      <c r="BG42" s="5"/>
      <c r="BH42" s="7">
        <v>5.992</v>
      </c>
      <c r="BI42" s="7">
        <v>8.5570000000000004</v>
      </c>
      <c r="BJ42" s="7">
        <v>4.7569999999999997</v>
      </c>
      <c r="BK42" s="7">
        <v>12.186999999999999</v>
      </c>
      <c r="BL42" s="7">
        <v>19.353000000000002</v>
      </c>
      <c r="BM42" s="3">
        <v>9.9559999999999995</v>
      </c>
      <c r="BN42" s="3">
        <v>4.5679999999999996</v>
      </c>
      <c r="BO42" s="3">
        <v>12.808999999999999</v>
      </c>
      <c r="BP42" s="2">
        <v>12.372</v>
      </c>
      <c r="BQ42" s="2">
        <v>9.6820000000000004</v>
      </c>
      <c r="BR42" s="3">
        <v>5.1429999999999998</v>
      </c>
      <c r="BS42" s="3">
        <v>14.473000000000001</v>
      </c>
      <c r="BT42" s="18">
        <v>100</v>
      </c>
      <c r="BU42" s="18">
        <v>100</v>
      </c>
      <c r="BV42" s="18">
        <v>75</v>
      </c>
      <c r="BW42" s="18">
        <v>85</v>
      </c>
      <c r="BX42" s="18">
        <v>80</v>
      </c>
      <c r="BY42" s="11">
        <v>0</v>
      </c>
      <c r="BZ42" s="18">
        <v>100</v>
      </c>
      <c r="CA42" s="18">
        <v>75</v>
      </c>
      <c r="CB42" s="18">
        <v>100</v>
      </c>
      <c r="CC42" s="18">
        <v>100</v>
      </c>
      <c r="CD42" s="18">
        <v>75</v>
      </c>
      <c r="CE42" s="18">
        <v>85</v>
      </c>
      <c r="CF42" s="18">
        <v>90</v>
      </c>
      <c r="CG42" s="18">
        <v>100</v>
      </c>
      <c r="CH42" s="18">
        <v>75</v>
      </c>
      <c r="CI42" s="18">
        <v>68.75</v>
      </c>
      <c r="CJ42" s="18">
        <v>100</v>
      </c>
      <c r="CK42" s="18">
        <v>100</v>
      </c>
      <c r="CL42" s="18">
        <v>50</v>
      </c>
      <c r="CM42" s="18">
        <v>85</v>
      </c>
      <c r="CN42" s="18">
        <v>90</v>
      </c>
      <c r="CO42" s="18">
        <v>100</v>
      </c>
      <c r="CP42" s="18">
        <v>100</v>
      </c>
      <c r="CQ42" s="18">
        <v>81.25</v>
      </c>
      <c r="CR42" s="3">
        <v>14.5</v>
      </c>
      <c r="CS42" s="3">
        <v>14</v>
      </c>
      <c r="CT42" s="3">
        <v>14</v>
      </c>
      <c r="CU42" s="2">
        <v>0</v>
      </c>
      <c r="CV42" s="21">
        <v>42957</v>
      </c>
      <c r="CW42" s="21"/>
      <c r="CX42" s="3">
        <v>0</v>
      </c>
      <c r="CZ42" s="2"/>
    </row>
    <row r="43" spans="1:104" ht="15.75" customHeight="1">
      <c r="A43" s="8" t="s">
        <v>191</v>
      </c>
      <c r="B43" s="9">
        <v>0</v>
      </c>
      <c r="C43" s="22">
        <v>54</v>
      </c>
      <c r="D43" s="25">
        <v>1</v>
      </c>
      <c r="E43" s="5">
        <v>75</v>
      </c>
      <c r="F43" s="24">
        <v>74</v>
      </c>
      <c r="G43" s="76">
        <v>76</v>
      </c>
      <c r="H43" s="5">
        <v>175</v>
      </c>
      <c r="I43" s="5">
        <v>24</v>
      </c>
      <c r="J43" s="5">
        <v>0</v>
      </c>
      <c r="K43" s="13">
        <v>0.17100000000000001</v>
      </c>
      <c r="L43" s="13">
        <v>0.16200000000000001</v>
      </c>
      <c r="M43" s="13">
        <v>3</v>
      </c>
      <c r="N43" s="13">
        <v>2</v>
      </c>
      <c r="O43" s="7">
        <v>20</v>
      </c>
      <c r="P43" s="14"/>
      <c r="Q43" s="14"/>
      <c r="R43" s="15">
        <v>6.162650882519606</v>
      </c>
      <c r="S43" s="15">
        <v>6</v>
      </c>
      <c r="T43" s="15">
        <v>6.2255639097744364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7">
        <v>0</v>
      </c>
      <c r="AA43" s="7" t="s">
        <v>192</v>
      </c>
      <c r="AB43" s="16">
        <v>41821</v>
      </c>
      <c r="AC43" s="7">
        <v>38</v>
      </c>
      <c r="AD43" s="7">
        <v>1</v>
      </c>
      <c r="AE43" s="7">
        <v>136.76999999999998</v>
      </c>
      <c r="AF43" s="7">
        <v>86.299999999999983</v>
      </c>
      <c r="AG43" s="7">
        <v>90.42962962962963</v>
      </c>
      <c r="AH43" s="7">
        <v>154.07222222222222</v>
      </c>
      <c r="AI43" s="7">
        <v>13676.999999999998</v>
      </c>
      <c r="AJ43" s="7">
        <v>10787.499999999998</v>
      </c>
      <c r="AK43" s="7">
        <v>12208</v>
      </c>
      <c r="AL43" s="7">
        <v>13866.5</v>
      </c>
      <c r="AM43" s="7">
        <v>124.66315789473681</v>
      </c>
      <c r="AN43" s="7">
        <v>94.071999999999989</v>
      </c>
      <c r="AO43" s="7">
        <v>85.564285714285703</v>
      </c>
      <c r="AP43" s="7">
        <v>142.3111111111111</v>
      </c>
      <c r="AQ43" s="7">
        <v>11842.999999999996</v>
      </c>
      <c r="AR43" s="7">
        <v>11758.999999999998</v>
      </c>
      <c r="AS43" s="7">
        <v>11978.999999999998</v>
      </c>
      <c r="AT43" s="7">
        <v>12808</v>
      </c>
      <c r="AU43" s="7">
        <v>145.50952380952381</v>
      </c>
      <c r="AV43" s="7">
        <v>104.22916666666669</v>
      </c>
      <c r="AW43" s="7">
        <v>86.555172413793102</v>
      </c>
      <c r="AX43" s="7">
        <v>152.13749999999999</v>
      </c>
      <c r="AY43" s="7">
        <v>15278.500000000002</v>
      </c>
      <c r="AZ43" s="7">
        <v>12507.500000000002</v>
      </c>
      <c r="BA43" s="7">
        <v>12550.5</v>
      </c>
      <c r="BB43" s="7">
        <v>12171</v>
      </c>
      <c r="BC43" s="28"/>
      <c r="BD43" s="28"/>
      <c r="BE43" s="28"/>
      <c r="BF43" s="28"/>
      <c r="BG43" s="28"/>
      <c r="BH43" s="7">
        <v>13.069000000000001</v>
      </c>
      <c r="BI43" s="7">
        <v>7.452</v>
      </c>
      <c r="BJ43" s="7">
        <v>10.019</v>
      </c>
      <c r="BK43" s="7">
        <v>10.298999999999999</v>
      </c>
      <c r="BL43" s="7">
        <v>14.529</v>
      </c>
      <c r="BM43" s="3">
        <v>8.1039999999999992</v>
      </c>
      <c r="BN43" s="3">
        <v>11.989000000000001</v>
      </c>
      <c r="BO43" s="3">
        <v>8.32</v>
      </c>
      <c r="BP43" s="2">
        <v>14.616</v>
      </c>
      <c r="BQ43" s="2">
        <v>9.8699999999999992</v>
      </c>
      <c r="BR43" s="3">
        <v>13.308</v>
      </c>
      <c r="BS43" s="3">
        <v>10.558</v>
      </c>
      <c r="BT43" s="18">
        <v>100</v>
      </c>
      <c r="BU43" s="18">
        <v>100</v>
      </c>
      <c r="BV43" s="18">
        <v>100</v>
      </c>
      <c r="BW43" s="18">
        <v>92.5</v>
      </c>
      <c r="BX43" s="18">
        <v>80</v>
      </c>
      <c r="BY43" s="18">
        <v>100</v>
      </c>
      <c r="BZ43" s="18">
        <v>100</v>
      </c>
      <c r="CA43" s="18">
        <v>81.25</v>
      </c>
      <c r="CB43" s="18">
        <v>100</v>
      </c>
      <c r="CC43" s="18">
        <v>100</v>
      </c>
      <c r="CD43" s="18">
        <v>66.667000000000002</v>
      </c>
      <c r="CE43" s="18">
        <v>100</v>
      </c>
      <c r="CF43" s="18">
        <v>80</v>
      </c>
      <c r="CG43" s="18">
        <v>100</v>
      </c>
      <c r="CH43" s="18">
        <v>100</v>
      </c>
      <c r="CI43" s="18">
        <v>75</v>
      </c>
      <c r="CJ43" s="18">
        <v>100</v>
      </c>
      <c r="CK43" s="18">
        <v>100</v>
      </c>
      <c r="CL43" s="18">
        <v>100</v>
      </c>
      <c r="CM43" s="18">
        <v>85</v>
      </c>
      <c r="CN43" s="18">
        <v>80</v>
      </c>
      <c r="CO43" s="18">
        <v>100</v>
      </c>
      <c r="CP43" s="18">
        <v>100</v>
      </c>
      <c r="CQ43" s="18">
        <v>81.25</v>
      </c>
      <c r="CR43" s="3">
        <v>8</v>
      </c>
      <c r="CS43" s="3">
        <v>8</v>
      </c>
      <c r="CT43" s="3">
        <v>8.5</v>
      </c>
      <c r="CU43" s="2">
        <v>1</v>
      </c>
      <c r="CV43" s="21">
        <v>42958</v>
      </c>
      <c r="CW43" s="21">
        <v>43182</v>
      </c>
      <c r="CX43" s="3">
        <v>0</v>
      </c>
      <c r="CY43" s="3">
        <v>7</v>
      </c>
      <c r="CZ43" s="2" t="e">
        <f ca="1">_xludf.DAYS(CW43,CV43)</f>
        <v>#NAME?</v>
      </c>
    </row>
    <row r="44" spans="1:104" ht="15.75" customHeight="1">
      <c r="A44" s="8" t="s">
        <v>193</v>
      </c>
      <c r="B44" s="9">
        <v>0</v>
      </c>
      <c r="C44" s="10">
        <v>34</v>
      </c>
      <c r="D44" s="25">
        <v>1</v>
      </c>
      <c r="E44" s="5">
        <v>67</v>
      </c>
      <c r="F44" s="7">
        <v>68.400000000000006</v>
      </c>
      <c r="G44" s="76" t="s">
        <v>129</v>
      </c>
      <c r="H44" s="5">
        <v>177</v>
      </c>
      <c r="I44" s="5">
        <v>21</v>
      </c>
      <c r="J44" s="5">
        <v>0</v>
      </c>
      <c r="K44" s="13">
        <v>0.161</v>
      </c>
      <c r="L44" s="13">
        <v>0.217</v>
      </c>
      <c r="M44" s="13">
        <v>3</v>
      </c>
      <c r="N44" s="13">
        <v>7</v>
      </c>
      <c r="O44" s="7">
        <v>15</v>
      </c>
      <c r="P44" s="14">
        <v>1276</v>
      </c>
      <c r="Q44" s="14">
        <v>106</v>
      </c>
      <c r="R44" s="15">
        <v>5.0050060048693181</v>
      </c>
      <c r="S44" s="15">
        <v>4.615384615384615</v>
      </c>
      <c r="T44" s="15">
        <v>6.2255639097744364</v>
      </c>
      <c r="U44" s="5">
        <v>1</v>
      </c>
      <c r="V44" s="5">
        <v>0</v>
      </c>
      <c r="W44" s="5">
        <v>1</v>
      </c>
      <c r="X44" s="5">
        <v>1</v>
      </c>
      <c r="Y44" s="5">
        <v>1</v>
      </c>
      <c r="Z44" s="7">
        <v>0</v>
      </c>
      <c r="AA44" s="7" t="s">
        <v>194</v>
      </c>
      <c r="AB44" s="16">
        <v>36678</v>
      </c>
      <c r="AC44" s="7">
        <v>100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>
        <v>20.888999999999999</v>
      </c>
      <c r="BI44" s="7">
        <v>13.631</v>
      </c>
      <c r="BJ44" s="7">
        <v>13.955</v>
      </c>
      <c r="BK44" s="7">
        <v>16.323</v>
      </c>
      <c r="BL44" s="7">
        <v>20.172999999999998</v>
      </c>
      <c r="BM44" s="3">
        <v>13.994999999999999</v>
      </c>
      <c r="BN44" s="3">
        <v>12.951000000000001</v>
      </c>
      <c r="BO44" s="3">
        <v>14.852</v>
      </c>
      <c r="BP44" s="2"/>
      <c r="BQ44" s="2"/>
      <c r="BR44" s="3"/>
      <c r="BS44" s="3"/>
      <c r="BT44" s="18">
        <v>100</v>
      </c>
      <c r="BU44" s="18">
        <v>100</v>
      </c>
      <c r="BV44" s="18">
        <v>100</v>
      </c>
      <c r="BW44" s="18">
        <v>85</v>
      </c>
      <c r="BX44" s="18">
        <v>90</v>
      </c>
      <c r="BY44" s="18">
        <v>100</v>
      </c>
      <c r="BZ44" s="18">
        <v>100</v>
      </c>
      <c r="CA44" s="18">
        <v>87.5</v>
      </c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">
        <v>10</v>
      </c>
      <c r="CS44" s="3">
        <v>10</v>
      </c>
      <c r="CU44" s="2">
        <v>0</v>
      </c>
      <c r="CV44" s="21">
        <v>42964</v>
      </c>
      <c r="CW44" s="21"/>
      <c r="CX44" s="3">
        <v>0</v>
      </c>
      <c r="CZ44" s="2"/>
    </row>
    <row r="45" spans="1:104" ht="15.75" customHeight="1">
      <c r="A45" s="8" t="s">
        <v>195</v>
      </c>
      <c r="B45" s="9">
        <v>0</v>
      </c>
      <c r="C45" s="10">
        <v>33</v>
      </c>
      <c r="D45" s="25">
        <v>1</v>
      </c>
      <c r="E45" s="5">
        <v>78</v>
      </c>
      <c r="F45" s="7">
        <v>80.7</v>
      </c>
      <c r="G45" s="76">
        <v>80.8</v>
      </c>
      <c r="H45" s="5">
        <v>180</v>
      </c>
      <c r="I45" s="5">
        <v>24</v>
      </c>
      <c r="J45" s="5"/>
      <c r="K45" s="13">
        <v>0.23300000000000001</v>
      </c>
      <c r="L45" s="13">
        <v>0.155</v>
      </c>
      <c r="M45" s="13">
        <v>7</v>
      </c>
      <c r="N45" s="13">
        <v>7</v>
      </c>
      <c r="O45" s="7">
        <v>5</v>
      </c>
      <c r="P45" s="23">
        <v>914.1</v>
      </c>
      <c r="Q45" s="23">
        <v>85.600000000000009</v>
      </c>
      <c r="R45" s="15">
        <v>5.6850375074109527</v>
      </c>
      <c r="S45" s="15">
        <v>5.0618181818181816</v>
      </c>
      <c r="T45" s="15">
        <v>6.1538461538461542</v>
      </c>
      <c r="U45" s="5">
        <v>1</v>
      </c>
      <c r="V45" s="5">
        <v>0</v>
      </c>
      <c r="W45" s="5">
        <v>0</v>
      </c>
      <c r="X45" s="5">
        <v>0</v>
      </c>
      <c r="Y45" s="5">
        <v>1</v>
      </c>
      <c r="Z45" s="7">
        <v>1</v>
      </c>
      <c r="AA45" s="7"/>
      <c r="AB45" s="7"/>
      <c r="AC45" s="7">
        <v>60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>
        <v>17.992000000000001</v>
      </c>
      <c r="BI45" s="7">
        <v>11.022</v>
      </c>
      <c r="BJ45" s="7">
        <v>10.565</v>
      </c>
      <c r="BK45" s="7">
        <v>13.743</v>
      </c>
      <c r="BL45" s="7">
        <v>11.42</v>
      </c>
      <c r="BM45" s="3">
        <v>12.897</v>
      </c>
      <c r="BN45" s="3">
        <v>11.507</v>
      </c>
      <c r="BO45" s="3">
        <v>12.897</v>
      </c>
      <c r="BP45" s="2">
        <v>14.891999999999999</v>
      </c>
      <c r="BQ45" s="2">
        <v>13.606</v>
      </c>
      <c r="BR45" s="3">
        <v>14.726000000000001</v>
      </c>
      <c r="BS45" s="3">
        <v>16.02</v>
      </c>
      <c r="BT45" s="18">
        <v>100</v>
      </c>
      <c r="BU45" s="18">
        <v>100</v>
      </c>
      <c r="BV45" s="18">
        <v>66.667000000000002</v>
      </c>
      <c r="BW45" s="18">
        <v>100</v>
      </c>
      <c r="BX45" s="18">
        <v>100</v>
      </c>
      <c r="BY45" s="18">
        <v>100</v>
      </c>
      <c r="BZ45" s="18">
        <v>62.5</v>
      </c>
      <c r="CA45" s="18">
        <v>68.75</v>
      </c>
      <c r="CB45" s="18">
        <v>79.375</v>
      </c>
      <c r="CC45" s="18">
        <v>100</v>
      </c>
      <c r="CD45" s="18">
        <v>50</v>
      </c>
      <c r="CE45" s="18">
        <v>100</v>
      </c>
      <c r="CF45" s="18">
        <v>100</v>
      </c>
      <c r="CG45" s="18">
        <v>100</v>
      </c>
      <c r="CH45" s="18">
        <v>37.5</v>
      </c>
      <c r="CI45" s="18">
        <v>68.75</v>
      </c>
      <c r="CJ45" s="18">
        <v>100</v>
      </c>
      <c r="CK45" s="18">
        <v>100</v>
      </c>
      <c r="CL45" s="18">
        <v>83.332999999999998</v>
      </c>
      <c r="CM45" s="18">
        <v>92.5</v>
      </c>
      <c r="CN45" s="18">
        <v>90</v>
      </c>
      <c r="CO45" s="18">
        <v>100</v>
      </c>
      <c r="CP45" s="18">
        <v>75</v>
      </c>
      <c r="CQ45" s="18">
        <v>75</v>
      </c>
      <c r="CR45" s="3">
        <v>10</v>
      </c>
      <c r="CS45" s="3">
        <v>10</v>
      </c>
      <c r="CT45" s="3">
        <v>10</v>
      </c>
      <c r="CU45" s="2">
        <v>0</v>
      </c>
      <c r="CV45" s="21">
        <v>42965</v>
      </c>
      <c r="CW45" s="21"/>
      <c r="CX45" s="3">
        <v>0</v>
      </c>
      <c r="CZ45" s="2"/>
    </row>
    <row r="46" spans="1:104" ht="15.75" customHeight="1">
      <c r="A46" s="8" t="s">
        <v>196</v>
      </c>
      <c r="B46" s="9">
        <v>1</v>
      </c>
      <c r="C46" s="22">
        <v>35</v>
      </c>
      <c r="D46" s="25">
        <v>0</v>
      </c>
      <c r="E46" s="5">
        <v>62.1</v>
      </c>
      <c r="F46" s="24">
        <v>63</v>
      </c>
      <c r="G46" s="76" t="s">
        <v>129</v>
      </c>
      <c r="H46" s="5">
        <v>162</v>
      </c>
      <c r="I46" s="5">
        <v>24</v>
      </c>
      <c r="J46" s="5"/>
      <c r="K46" s="13">
        <v>0.17799999999999999</v>
      </c>
      <c r="L46" s="13">
        <v>0.11700000000000001</v>
      </c>
      <c r="M46" s="13">
        <v>-1</v>
      </c>
      <c r="N46" s="13">
        <v>-2</v>
      </c>
      <c r="O46" s="7">
        <v>5</v>
      </c>
      <c r="P46" s="14"/>
      <c r="Q46" s="14"/>
      <c r="R46" s="15">
        <v>5.915854516322594</v>
      </c>
      <c r="S46" s="15">
        <v>5.4545454545454541</v>
      </c>
      <c r="T46" s="15">
        <v>6.3829787234042552</v>
      </c>
      <c r="U46" s="5">
        <v>1</v>
      </c>
      <c r="V46" s="5">
        <v>0</v>
      </c>
      <c r="W46" s="5">
        <v>0</v>
      </c>
      <c r="X46" s="5">
        <v>1</v>
      </c>
      <c r="Y46" s="5">
        <v>0</v>
      </c>
      <c r="Z46" s="7">
        <v>1</v>
      </c>
      <c r="AA46" s="7"/>
      <c r="AB46" s="7"/>
      <c r="AC46" s="7">
        <v>30</v>
      </c>
      <c r="AD46" s="7">
        <v>0</v>
      </c>
      <c r="AE46" s="7">
        <v>66.393749999999997</v>
      </c>
      <c r="AF46" s="7">
        <v>69.887500000000003</v>
      </c>
      <c r="AG46" s="7">
        <v>66.752380952380946</v>
      </c>
      <c r="AH46" s="7">
        <v>109.80909090909091</v>
      </c>
      <c r="AI46" s="7">
        <v>5311.5</v>
      </c>
      <c r="AJ46" s="7">
        <v>5591</v>
      </c>
      <c r="AK46" s="7">
        <v>7008.9999999999982</v>
      </c>
      <c r="AL46" s="7">
        <v>6039.5</v>
      </c>
      <c r="AM46" s="7">
        <v>108.82105263157894</v>
      </c>
      <c r="AN46" s="7">
        <v>89.76</v>
      </c>
      <c r="AO46" s="7">
        <v>105.15238095238094</v>
      </c>
      <c r="AP46" s="7">
        <v>149.50909090909093</v>
      </c>
      <c r="AQ46" s="7">
        <v>10338</v>
      </c>
      <c r="AR46" s="7">
        <v>8976</v>
      </c>
      <c r="AS46" s="7">
        <v>11041</v>
      </c>
      <c r="AT46" s="7">
        <v>8223</v>
      </c>
      <c r="AU46" s="7"/>
      <c r="AV46" s="7"/>
      <c r="AW46" s="7"/>
      <c r="AX46" s="7"/>
      <c r="AY46" s="7"/>
      <c r="AZ46" s="7"/>
      <c r="BA46" s="7"/>
      <c r="BB46" s="7"/>
      <c r="BC46" s="7">
        <v>17</v>
      </c>
      <c r="BD46" s="7">
        <v>20</v>
      </c>
      <c r="BE46" s="7">
        <v>17</v>
      </c>
      <c r="BF46" s="7">
        <v>2</v>
      </c>
      <c r="BG46" s="7">
        <v>0</v>
      </c>
      <c r="BH46" s="7">
        <v>17.396000000000001</v>
      </c>
      <c r="BI46" s="7">
        <v>3.8690000000000002</v>
      </c>
      <c r="BJ46" s="7">
        <v>11.576000000000001</v>
      </c>
      <c r="BK46" s="7">
        <v>5.5730000000000004</v>
      </c>
      <c r="BL46" s="7">
        <v>19.18</v>
      </c>
      <c r="BM46" s="3">
        <v>6.7880000000000003</v>
      </c>
      <c r="BN46" s="3">
        <v>13.04</v>
      </c>
      <c r="BO46" s="3">
        <v>6.06</v>
      </c>
      <c r="BP46" s="2"/>
      <c r="BQ46" s="2"/>
      <c r="BR46" s="3"/>
      <c r="BS46" s="3"/>
      <c r="BT46" s="18">
        <v>93.75</v>
      </c>
      <c r="BU46" s="18">
        <v>100</v>
      </c>
      <c r="BV46" s="18">
        <v>66.667000000000002</v>
      </c>
      <c r="BW46" s="18">
        <v>92.5</v>
      </c>
      <c r="BX46" s="18">
        <v>100</v>
      </c>
      <c r="BY46" s="18">
        <v>100</v>
      </c>
      <c r="BZ46" s="18">
        <v>100</v>
      </c>
      <c r="CA46" s="18">
        <v>87.5</v>
      </c>
      <c r="CB46" s="18">
        <v>100</v>
      </c>
      <c r="CC46" s="18">
        <v>100</v>
      </c>
      <c r="CD46" s="18">
        <v>91.667000000000002</v>
      </c>
      <c r="CE46" s="18">
        <v>100</v>
      </c>
      <c r="CF46" s="18">
        <v>100</v>
      </c>
      <c r="CG46" s="18">
        <v>100</v>
      </c>
      <c r="CH46" s="18">
        <v>100</v>
      </c>
      <c r="CI46" s="18">
        <v>81.25</v>
      </c>
      <c r="CJ46" s="36"/>
      <c r="CK46" s="36"/>
      <c r="CL46" s="36"/>
      <c r="CM46" s="36"/>
      <c r="CN46" s="36"/>
      <c r="CO46" s="36"/>
      <c r="CP46" s="36"/>
      <c r="CQ46" s="36"/>
      <c r="CR46" s="3">
        <v>8.5</v>
      </c>
      <c r="CS46" s="3">
        <v>8.5</v>
      </c>
      <c r="CU46" s="2">
        <v>0</v>
      </c>
      <c r="CV46" s="21">
        <v>42969</v>
      </c>
      <c r="CW46" s="21"/>
      <c r="CX46" s="3">
        <v>0</v>
      </c>
      <c r="CZ46" s="2"/>
    </row>
    <row r="47" spans="1:104" ht="15.75" customHeight="1">
      <c r="A47" s="8" t="s">
        <v>197</v>
      </c>
      <c r="B47" s="9">
        <v>0</v>
      </c>
      <c r="C47" s="10">
        <v>43</v>
      </c>
      <c r="D47" s="25">
        <v>0</v>
      </c>
      <c r="E47" s="5">
        <v>70.3</v>
      </c>
      <c r="F47" s="7">
        <v>69.2</v>
      </c>
      <c r="G47" s="76">
        <v>70.8</v>
      </c>
      <c r="H47" s="5">
        <v>170</v>
      </c>
      <c r="I47" s="5">
        <v>24</v>
      </c>
      <c r="J47" s="5"/>
      <c r="K47" s="13">
        <v>0.214</v>
      </c>
      <c r="L47" s="13">
        <v>0.11600000000000001</v>
      </c>
      <c r="M47" s="13">
        <v>1</v>
      </c>
      <c r="N47" s="13">
        <v>3</v>
      </c>
      <c r="O47" s="7">
        <v>3</v>
      </c>
      <c r="P47" s="14"/>
      <c r="Q47" s="14"/>
      <c r="R47" s="15">
        <v>8.2550918285124411</v>
      </c>
      <c r="S47" s="15">
        <v>7.6964769647696478</v>
      </c>
      <c r="T47" s="15">
        <v>8.8620529493729681</v>
      </c>
      <c r="U47" s="5">
        <v>1</v>
      </c>
      <c r="V47" s="5">
        <v>0</v>
      </c>
      <c r="W47" s="5">
        <v>0</v>
      </c>
      <c r="X47" s="5">
        <v>0</v>
      </c>
      <c r="Y47" s="5">
        <v>1</v>
      </c>
      <c r="Z47" s="7">
        <v>1</v>
      </c>
      <c r="AA47" s="7"/>
      <c r="AB47" s="7"/>
      <c r="AC47" s="7">
        <v>20</v>
      </c>
      <c r="AD47" s="7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28"/>
      <c r="BD47" s="28"/>
      <c r="BE47" s="28"/>
      <c r="BF47" s="28"/>
      <c r="BG47" s="28"/>
      <c r="BH47" s="7">
        <v>17.887</v>
      </c>
      <c r="BI47" s="7">
        <v>13.625999999999999</v>
      </c>
      <c r="BJ47" s="7">
        <v>13.407999999999999</v>
      </c>
      <c r="BK47" s="7">
        <v>12.193</v>
      </c>
      <c r="BL47" s="7">
        <v>16.044</v>
      </c>
      <c r="BM47" s="3">
        <v>13.510999999999999</v>
      </c>
      <c r="BN47" s="3">
        <v>15.942</v>
      </c>
      <c r="BO47" s="3">
        <v>10.968999999999999</v>
      </c>
      <c r="BP47" s="2">
        <v>22.387</v>
      </c>
      <c r="BQ47" s="2">
        <v>13.215</v>
      </c>
      <c r="BR47" s="3">
        <v>12.512</v>
      </c>
      <c r="BS47" s="3">
        <v>21.306999999999999</v>
      </c>
      <c r="BT47" s="18">
        <v>93.75</v>
      </c>
      <c r="BU47" s="18">
        <v>100</v>
      </c>
      <c r="BV47" s="18">
        <v>91.667000000000002</v>
      </c>
      <c r="BW47" s="18">
        <v>85</v>
      </c>
      <c r="BX47" s="18">
        <v>100</v>
      </c>
      <c r="BY47" s="18">
        <v>100</v>
      </c>
      <c r="BZ47" s="18">
        <v>100</v>
      </c>
      <c r="CA47" s="18">
        <v>81.25</v>
      </c>
      <c r="CB47" s="18">
        <v>100</v>
      </c>
      <c r="CC47" s="18">
        <v>100</v>
      </c>
      <c r="CD47" s="18">
        <v>66.667000000000002</v>
      </c>
      <c r="CE47" s="18">
        <v>92.5</v>
      </c>
      <c r="CF47" s="18">
        <v>80</v>
      </c>
      <c r="CG47" s="18">
        <v>100</v>
      </c>
      <c r="CH47" s="18">
        <v>100</v>
      </c>
      <c r="CI47" s="18">
        <v>50</v>
      </c>
      <c r="CJ47" s="18">
        <v>100</v>
      </c>
      <c r="CK47" s="18">
        <v>100</v>
      </c>
      <c r="CL47" s="18">
        <v>41.667000000000002</v>
      </c>
      <c r="CM47" s="18">
        <v>100</v>
      </c>
      <c r="CN47" s="18">
        <v>100</v>
      </c>
      <c r="CO47" s="18">
        <v>100</v>
      </c>
      <c r="CP47" s="18">
        <v>100</v>
      </c>
      <c r="CQ47" s="18">
        <v>31.25</v>
      </c>
      <c r="CR47" s="3">
        <v>8.5</v>
      </c>
      <c r="CS47" s="3">
        <v>8.5</v>
      </c>
      <c r="CT47" s="3">
        <v>8.5</v>
      </c>
      <c r="CU47" s="2">
        <v>1</v>
      </c>
      <c r="CV47" s="21">
        <v>42969</v>
      </c>
      <c r="CW47" s="21">
        <v>43242</v>
      </c>
      <c r="CX47" s="3">
        <v>0</v>
      </c>
      <c r="CY47" s="3">
        <v>9</v>
      </c>
      <c r="CZ47" s="2" t="e">
        <f t="shared" ref="CZ47:CZ48" ca="1" si="1">_xludf.DAYS(CW47,CV47)</f>
        <v>#NAME?</v>
      </c>
    </row>
    <row r="48" spans="1:104" ht="15.75" customHeight="1">
      <c r="A48" s="8" t="s">
        <v>198</v>
      </c>
      <c r="B48" s="9">
        <v>0</v>
      </c>
      <c r="C48" s="22">
        <v>44</v>
      </c>
      <c r="D48" s="25">
        <v>0</v>
      </c>
      <c r="E48" s="5">
        <v>61.5</v>
      </c>
      <c r="F48" s="24">
        <v>63</v>
      </c>
      <c r="G48" s="76">
        <v>62</v>
      </c>
      <c r="H48" s="5">
        <v>165</v>
      </c>
      <c r="I48" s="5">
        <v>23</v>
      </c>
      <c r="J48" s="5"/>
      <c r="K48" s="13">
        <v>0.21099999999999999</v>
      </c>
      <c r="L48" s="13">
        <v>0.19700000000000001</v>
      </c>
      <c r="M48" s="13">
        <v>2</v>
      </c>
      <c r="N48" s="13">
        <v>4</v>
      </c>
      <c r="O48" s="7">
        <v>2</v>
      </c>
      <c r="P48" s="13">
        <v>732.2</v>
      </c>
      <c r="Q48" s="14">
        <v>86.600000000000009</v>
      </c>
      <c r="R48" s="15">
        <v>7.0761515509750685</v>
      </c>
      <c r="S48" s="15">
        <v>6.2992125984251972</v>
      </c>
      <c r="T48" s="15">
        <v>8.8620529493729681</v>
      </c>
      <c r="U48" s="5">
        <v>1</v>
      </c>
      <c r="V48" s="5">
        <v>0</v>
      </c>
      <c r="W48" s="5">
        <v>0</v>
      </c>
      <c r="X48" s="5">
        <v>0</v>
      </c>
      <c r="Y48" s="5">
        <v>1</v>
      </c>
      <c r="Z48" s="7">
        <v>0</v>
      </c>
      <c r="AA48" s="7" t="s">
        <v>199</v>
      </c>
      <c r="AB48" s="16">
        <v>42491</v>
      </c>
      <c r="AC48" s="7">
        <v>120</v>
      </c>
      <c r="AD48" s="7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28"/>
      <c r="BD48" s="28"/>
      <c r="BE48" s="28"/>
      <c r="BF48" s="28"/>
      <c r="BG48" s="28"/>
      <c r="BH48" s="7">
        <v>9.8970000000000002</v>
      </c>
      <c r="BI48" s="7">
        <v>5.0359999999999996</v>
      </c>
      <c r="BJ48" s="7">
        <v>10.881</v>
      </c>
      <c r="BK48" s="7">
        <v>7.8970000000000002</v>
      </c>
      <c r="BL48" s="7">
        <v>12.757</v>
      </c>
      <c r="BM48" s="3">
        <v>8.9529999999999994</v>
      </c>
      <c r="BN48" s="3">
        <v>12.281000000000001</v>
      </c>
      <c r="BO48" s="3">
        <v>8.1839999999999993</v>
      </c>
      <c r="BP48" s="2">
        <v>14.134</v>
      </c>
      <c r="BQ48" s="2">
        <v>14.853999999999999</v>
      </c>
      <c r="BR48" s="3">
        <v>16.838000000000001</v>
      </c>
      <c r="BS48" s="3">
        <v>10.917</v>
      </c>
      <c r="BT48" s="18">
        <v>100</v>
      </c>
      <c r="BU48" s="18">
        <v>100</v>
      </c>
      <c r="BV48" s="18">
        <v>50</v>
      </c>
      <c r="BW48" s="18">
        <v>100</v>
      </c>
      <c r="BX48" s="18">
        <v>90</v>
      </c>
      <c r="BY48" s="18">
        <v>100</v>
      </c>
      <c r="BZ48" s="18">
        <v>100</v>
      </c>
      <c r="CA48" s="18">
        <v>75</v>
      </c>
      <c r="CB48" s="18">
        <v>100</v>
      </c>
      <c r="CC48" s="18">
        <v>100</v>
      </c>
      <c r="CD48" s="18">
        <v>58.332999999999998</v>
      </c>
      <c r="CE48" s="18">
        <v>100</v>
      </c>
      <c r="CF48" s="18">
        <v>100</v>
      </c>
      <c r="CG48" s="18">
        <v>100</v>
      </c>
      <c r="CH48" s="18">
        <v>100</v>
      </c>
      <c r="CI48" s="18">
        <v>75</v>
      </c>
      <c r="CJ48" s="18">
        <v>100</v>
      </c>
      <c r="CK48" s="18">
        <v>100</v>
      </c>
      <c r="CL48" s="18">
        <v>66.667000000000002</v>
      </c>
      <c r="CM48" s="18">
        <v>92.5</v>
      </c>
      <c r="CN48" s="18">
        <v>90</v>
      </c>
      <c r="CO48" s="18">
        <v>100</v>
      </c>
      <c r="CP48" s="18">
        <v>100</v>
      </c>
      <c r="CQ48" s="18">
        <v>75</v>
      </c>
      <c r="CR48" s="3">
        <v>9.5</v>
      </c>
      <c r="CS48" s="3">
        <v>9.5</v>
      </c>
      <c r="CT48" s="3">
        <v>9.5</v>
      </c>
      <c r="CU48" s="2">
        <v>1</v>
      </c>
      <c r="CV48" s="21">
        <v>42970</v>
      </c>
      <c r="CW48" s="21">
        <v>43141</v>
      </c>
      <c r="CX48" s="3">
        <v>0</v>
      </c>
      <c r="CY48" s="3">
        <v>6</v>
      </c>
      <c r="CZ48" s="2" t="e">
        <f t="shared" ca="1" si="1"/>
        <v>#NAME?</v>
      </c>
    </row>
    <row r="49" spans="1:104" ht="15.75" customHeight="1">
      <c r="A49" s="8" t="s">
        <v>200</v>
      </c>
      <c r="B49" s="9">
        <v>0</v>
      </c>
      <c r="C49" s="22">
        <v>40</v>
      </c>
      <c r="D49" s="25">
        <v>0</v>
      </c>
      <c r="E49" s="5">
        <v>64.400000000000006</v>
      </c>
      <c r="F49" s="24">
        <v>63</v>
      </c>
      <c r="G49" s="76" t="s">
        <v>129</v>
      </c>
      <c r="H49" s="5">
        <v>161</v>
      </c>
      <c r="I49" s="5">
        <v>25</v>
      </c>
      <c r="J49" s="5">
        <v>1</v>
      </c>
      <c r="K49" s="13">
        <v>0.254</v>
      </c>
      <c r="L49" s="13">
        <v>0.23899999999999999</v>
      </c>
      <c r="M49" s="13">
        <v>8</v>
      </c>
      <c r="N49" s="13">
        <v>9</v>
      </c>
      <c r="O49" s="7">
        <v>2</v>
      </c>
      <c r="P49" s="14">
        <v>207.6</v>
      </c>
      <c r="Q49" s="13">
        <v>26.7</v>
      </c>
      <c r="R49" s="15">
        <v>7.8515087881466394</v>
      </c>
      <c r="S49" s="15">
        <v>7.3804100227790439</v>
      </c>
      <c r="T49" s="15">
        <v>9</v>
      </c>
      <c r="U49" s="5">
        <v>1</v>
      </c>
      <c r="V49" s="5">
        <v>0</v>
      </c>
      <c r="W49" s="5">
        <v>0</v>
      </c>
      <c r="X49" s="5">
        <v>1</v>
      </c>
      <c r="Y49" s="5">
        <v>0</v>
      </c>
      <c r="Z49" s="7">
        <v>0</v>
      </c>
      <c r="AA49" s="7" t="s">
        <v>201</v>
      </c>
      <c r="AB49" s="16">
        <v>42566</v>
      </c>
      <c r="AC49" s="7">
        <v>7</v>
      </c>
      <c r="AD49" s="7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7"/>
      <c r="BD49" s="7"/>
      <c r="BE49" s="7"/>
      <c r="BF49" s="7"/>
      <c r="BG49" s="7"/>
      <c r="BH49" s="7">
        <v>13.974</v>
      </c>
      <c r="BI49" s="7">
        <v>7.4619999999999997</v>
      </c>
      <c r="BJ49" s="7">
        <v>17.071000000000002</v>
      </c>
      <c r="BK49" s="7">
        <v>6.1950000000000003</v>
      </c>
      <c r="BL49" s="7">
        <v>22.559000000000001</v>
      </c>
      <c r="BM49" s="3">
        <v>9.3979999999999997</v>
      </c>
      <c r="BN49" s="3">
        <v>21.466999999999999</v>
      </c>
      <c r="BO49" s="3">
        <v>6.7779999999999996</v>
      </c>
      <c r="BP49" s="2"/>
      <c r="BQ49" s="2"/>
      <c r="BR49" s="3"/>
      <c r="BS49" s="3"/>
      <c r="BT49" s="18">
        <v>100</v>
      </c>
      <c r="BU49" s="18">
        <v>100</v>
      </c>
      <c r="BV49" s="18">
        <v>58.332999999999998</v>
      </c>
      <c r="BW49" s="18">
        <v>72.5</v>
      </c>
      <c r="BX49" s="18">
        <v>90</v>
      </c>
      <c r="BY49" s="18">
        <v>88.888999999999996</v>
      </c>
      <c r="BZ49" s="18">
        <v>75</v>
      </c>
      <c r="CA49" s="18">
        <v>50</v>
      </c>
      <c r="CB49" s="18">
        <v>100</v>
      </c>
      <c r="CC49" s="18">
        <v>100</v>
      </c>
      <c r="CD49" s="18">
        <v>91.667000000000002</v>
      </c>
      <c r="CE49" s="18">
        <v>85</v>
      </c>
      <c r="CF49" s="18">
        <v>90</v>
      </c>
      <c r="CG49" s="18">
        <v>94.444000000000003</v>
      </c>
      <c r="CH49" s="18">
        <v>100</v>
      </c>
      <c r="CI49" s="18">
        <v>43.75</v>
      </c>
      <c r="CJ49" s="36"/>
      <c r="CK49" s="36"/>
      <c r="CL49" s="36"/>
      <c r="CM49" s="36"/>
      <c r="CN49" s="36"/>
      <c r="CO49" s="36"/>
      <c r="CP49" s="36"/>
      <c r="CQ49" s="36"/>
      <c r="CR49" s="3">
        <v>6.5</v>
      </c>
      <c r="CS49" s="3">
        <v>6.5</v>
      </c>
      <c r="CU49" s="2">
        <v>0</v>
      </c>
      <c r="CV49" s="21">
        <v>42970</v>
      </c>
      <c r="CW49" s="21"/>
      <c r="CX49" s="3">
        <v>0</v>
      </c>
      <c r="CZ49" s="2"/>
    </row>
    <row r="50" spans="1:104" ht="15.75" customHeight="1">
      <c r="A50" s="8" t="s">
        <v>202</v>
      </c>
      <c r="B50" s="9">
        <v>1</v>
      </c>
      <c r="C50" s="10">
        <v>31</v>
      </c>
      <c r="D50" s="25">
        <v>0</v>
      </c>
      <c r="E50" s="5">
        <v>54.8</v>
      </c>
      <c r="F50" s="38" t="s">
        <v>129</v>
      </c>
      <c r="G50" s="76" t="s">
        <v>129</v>
      </c>
      <c r="H50" s="5">
        <v>157</v>
      </c>
      <c r="I50" s="5">
        <v>22</v>
      </c>
      <c r="J50" s="5">
        <v>1</v>
      </c>
      <c r="K50" s="13">
        <v>9.4E-2</v>
      </c>
      <c r="L50" s="13">
        <v>4.2999999999999997E-2</v>
      </c>
      <c r="M50" s="13">
        <v>-3</v>
      </c>
      <c r="N50" s="13">
        <v>-6</v>
      </c>
      <c r="O50" s="7">
        <v>2</v>
      </c>
      <c r="P50" s="14"/>
      <c r="Q50" s="42"/>
      <c r="R50" s="15">
        <v>7.7197082937919843</v>
      </c>
      <c r="S50" s="15">
        <v>6.5116279069767442</v>
      </c>
      <c r="T50" s="15">
        <v>10.609756097560977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7">
        <v>1</v>
      </c>
      <c r="AA50" s="7"/>
      <c r="AB50" s="7"/>
      <c r="AC50" s="7">
        <v>150</v>
      </c>
      <c r="AD50" s="7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28">
        <v>6</v>
      </c>
      <c r="BD50" s="28">
        <v>0</v>
      </c>
      <c r="BE50" s="28">
        <v>0</v>
      </c>
      <c r="BF50" s="28">
        <v>0</v>
      </c>
      <c r="BG50" s="28">
        <v>0</v>
      </c>
      <c r="BH50" s="7">
        <v>15.641999999999999</v>
      </c>
      <c r="BI50" s="7">
        <v>14.41</v>
      </c>
      <c r="BJ50" s="7">
        <v>19.096</v>
      </c>
      <c r="BK50" s="7">
        <v>11.618</v>
      </c>
      <c r="BL50" s="7"/>
      <c r="BM50" s="3"/>
      <c r="BN50" s="3"/>
      <c r="BO50" s="3"/>
      <c r="BP50" s="2"/>
      <c r="BQ50" s="2"/>
      <c r="BR50" s="3"/>
      <c r="BS50" s="3"/>
      <c r="BT50" s="18">
        <v>93.75</v>
      </c>
      <c r="BU50" s="18">
        <v>100</v>
      </c>
      <c r="BV50" s="18">
        <v>91.667000000000002</v>
      </c>
      <c r="BW50" s="18">
        <v>85</v>
      </c>
      <c r="BX50" s="18">
        <v>90</v>
      </c>
      <c r="BY50" s="18">
        <v>100</v>
      </c>
      <c r="BZ50" s="18">
        <v>100</v>
      </c>
      <c r="CA50" s="18">
        <v>81.25</v>
      </c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">
        <v>9</v>
      </c>
      <c r="CU50" s="2">
        <v>0</v>
      </c>
      <c r="CV50" s="21">
        <v>42971</v>
      </c>
      <c r="CW50" s="21">
        <v>43035</v>
      </c>
      <c r="CX50" s="3">
        <v>1</v>
      </c>
      <c r="CY50" s="3">
        <v>2</v>
      </c>
      <c r="CZ50" s="2" t="e">
        <f ca="1">_xludf.DAYS(CW50,CV50)</f>
        <v>#NAME?</v>
      </c>
    </row>
    <row r="51" spans="1:104" ht="15.75" customHeight="1">
      <c r="A51" s="8" t="s">
        <v>203</v>
      </c>
      <c r="B51" s="9">
        <v>0</v>
      </c>
      <c r="C51" s="22">
        <v>35</v>
      </c>
      <c r="D51" s="25">
        <v>0</v>
      </c>
      <c r="E51" s="5">
        <v>72.599999999999994</v>
      </c>
      <c r="F51" s="7">
        <v>73.2</v>
      </c>
      <c r="G51" s="76" t="s">
        <v>129</v>
      </c>
      <c r="H51" s="5">
        <v>153</v>
      </c>
      <c r="I51" s="5">
        <v>31</v>
      </c>
      <c r="J51" s="5"/>
      <c r="K51" s="13">
        <v>0.28100000000000003</v>
      </c>
      <c r="L51" s="13">
        <v>0.25800000000000001</v>
      </c>
      <c r="M51" s="13">
        <v>8</v>
      </c>
      <c r="N51" s="13">
        <v>7</v>
      </c>
      <c r="O51" s="7">
        <v>2</v>
      </c>
      <c r="P51" s="14">
        <v>153.19999999999999</v>
      </c>
      <c r="Q51" s="14">
        <v>23.200000000000003</v>
      </c>
      <c r="R51" s="15">
        <v>8.9303869908399616</v>
      </c>
      <c r="S51" s="15">
        <v>7.1186440677966107</v>
      </c>
      <c r="T51" s="15">
        <v>10.609756097560977</v>
      </c>
      <c r="U51" s="5">
        <v>1</v>
      </c>
      <c r="V51" s="5">
        <v>1</v>
      </c>
      <c r="W51" s="5">
        <v>1</v>
      </c>
      <c r="X51" s="5">
        <v>0</v>
      </c>
      <c r="Y51" s="5">
        <v>0</v>
      </c>
      <c r="Z51" s="7">
        <v>0</v>
      </c>
      <c r="AA51" s="7" t="s">
        <v>204</v>
      </c>
      <c r="AB51" s="16">
        <v>42554</v>
      </c>
      <c r="AC51" s="7">
        <v>2</v>
      </c>
      <c r="AD51" s="7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7"/>
      <c r="BD51" s="7"/>
      <c r="BE51" s="7"/>
      <c r="BF51" s="7"/>
      <c r="BG51" s="7"/>
      <c r="BH51" s="7">
        <v>13.667999999999999</v>
      </c>
      <c r="BI51" s="7">
        <v>4.5469999999999997</v>
      </c>
      <c r="BJ51" s="7">
        <v>6.7160000000000002</v>
      </c>
      <c r="BK51" s="7">
        <v>7.8659999999999997</v>
      </c>
      <c r="BL51" s="7">
        <v>12.468</v>
      </c>
      <c r="BM51" s="3">
        <v>3.5169999999999999</v>
      </c>
      <c r="BN51" s="3">
        <v>4.806</v>
      </c>
      <c r="BO51" s="3">
        <v>11.972</v>
      </c>
      <c r="BP51" s="2"/>
      <c r="BQ51" s="2"/>
      <c r="BR51" s="3"/>
      <c r="BS51" s="3"/>
      <c r="BT51" s="18">
        <v>100</v>
      </c>
      <c r="BU51" s="18">
        <v>100</v>
      </c>
      <c r="BV51" s="18">
        <v>58.332999999999998</v>
      </c>
      <c r="BW51" s="18">
        <v>92.5</v>
      </c>
      <c r="BX51" s="18">
        <v>70</v>
      </c>
      <c r="BY51" s="18">
        <v>83.332999999999998</v>
      </c>
      <c r="BZ51" s="18">
        <v>87.5</v>
      </c>
      <c r="CA51" s="18">
        <v>50</v>
      </c>
      <c r="CB51" s="18">
        <v>93.75</v>
      </c>
      <c r="CC51" s="18">
        <v>100</v>
      </c>
      <c r="CD51" s="18">
        <v>66.667000000000002</v>
      </c>
      <c r="CE51" s="18">
        <v>100</v>
      </c>
      <c r="CF51" s="18">
        <v>70</v>
      </c>
      <c r="CG51" s="18">
        <v>94.444000000000003</v>
      </c>
      <c r="CH51" s="18">
        <v>75</v>
      </c>
      <c r="CI51" s="18">
        <v>75</v>
      </c>
      <c r="CJ51" s="18">
        <v>93.75</v>
      </c>
      <c r="CK51" s="18">
        <v>100</v>
      </c>
      <c r="CL51" s="18">
        <v>75</v>
      </c>
      <c r="CM51" s="18">
        <v>55</v>
      </c>
      <c r="CN51" s="18">
        <v>80</v>
      </c>
      <c r="CO51" s="18">
        <v>100</v>
      </c>
      <c r="CP51" s="18">
        <v>75</v>
      </c>
      <c r="CQ51" s="18">
        <v>81.25</v>
      </c>
      <c r="CR51" s="3">
        <v>6.5</v>
      </c>
      <c r="CS51" s="3">
        <v>6.5</v>
      </c>
      <c r="CT51" s="3">
        <v>6.5</v>
      </c>
      <c r="CU51" s="2">
        <v>0</v>
      </c>
      <c r="CV51" s="21">
        <v>42971</v>
      </c>
      <c r="CW51" s="21"/>
      <c r="CX51" s="3">
        <v>0</v>
      </c>
      <c r="CZ51" s="2"/>
    </row>
    <row r="52" spans="1:104" ht="15.75" customHeight="1">
      <c r="A52" s="8" t="s">
        <v>205</v>
      </c>
      <c r="B52" s="9">
        <v>1</v>
      </c>
      <c r="C52" s="22">
        <v>42</v>
      </c>
      <c r="D52" s="25">
        <v>1</v>
      </c>
      <c r="E52" s="5">
        <v>63</v>
      </c>
      <c r="F52" s="7">
        <v>62.2</v>
      </c>
      <c r="G52" s="76" t="s">
        <v>129</v>
      </c>
      <c r="H52" s="5">
        <v>165</v>
      </c>
      <c r="I52" s="5">
        <v>23</v>
      </c>
      <c r="J52" s="5">
        <v>0</v>
      </c>
      <c r="K52" s="13">
        <v>0.254</v>
      </c>
      <c r="L52" s="13">
        <v>0.23599999999999999</v>
      </c>
      <c r="M52" s="13">
        <v>3</v>
      </c>
      <c r="N52" s="13">
        <v>6</v>
      </c>
      <c r="O52" s="7">
        <v>2</v>
      </c>
      <c r="P52" s="14"/>
      <c r="Q52" s="14"/>
      <c r="R52" s="15">
        <v>5.290666010287234</v>
      </c>
      <c r="S52" s="15">
        <v>4.9411764705882355</v>
      </c>
      <c r="T52" s="15">
        <v>9.8257839721254356</v>
      </c>
      <c r="U52" s="5">
        <v>1</v>
      </c>
      <c r="V52" s="5">
        <v>0</v>
      </c>
      <c r="W52" s="5">
        <v>0</v>
      </c>
      <c r="X52" s="5">
        <v>1</v>
      </c>
      <c r="Y52" s="5">
        <v>0</v>
      </c>
      <c r="Z52" s="7">
        <v>1</v>
      </c>
      <c r="AA52" s="7"/>
      <c r="AB52" s="7"/>
      <c r="AC52" s="7">
        <v>1</v>
      </c>
      <c r="AD52" s="7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43">
        <v>15</v>
      </c>
      <c r="BD52" s="43">
        <v>10</v>
      </c>
      <c r="BE52" s="43">
        <v>0</v>
      </c>
      <c r="BF52" s="43">
        <v>0</v>
      </c>
      <c r="BG52" s="43">
        <v>0</v>
      </c>
      <c r="BH52" s="7">
        <v>5.9180000000000001</v>
      </c>
      <c r="BI52" s="7">
        <v>22.681000000000001</v>
      </c>
      <c r="BJ52" s="7">
        <v>12.452999999999999</v>
      </c>
      <c r="BK52" s="7">
        <v>11.512</v>
      </c>
      <c r="BL52" s="7">
        <v>15.615</v>
      </c>
      <c r="BM52" s="3">
        <v>20.021000000000001</v>
      </c>
      <c r="BN52" s="3">
        <v>14.253</v>
      </c>
      <c r="BO52" s="3">
        <v>9.9079999999999995</v>
      </c>
      <c r="BP52" s="2"/>
      <c r="BQ52" s="2"/>
      <c r="BR52" s="3"/>
      <c r="BS52" s="3"/>
      <c r="BT52" s="18">
        <v>100</v>
      </c>
      <c r="BU52" s="18">
        <v>100</v>
      </c>
      <c r="BV52" s="18">
        <v>100</v>
      </c>
      <c r="BW52" s="18">
        <v>92.5</v>
      </c>
      <c r="BX52" s="18">
        <v>100</v>
      </c>
      <c r="BY52" s="18">
        <v>100</v>
      </c>
      <c r="BZ52" s="18">
        <v>100</v>
      </c>
      <c r="CA52" s="18">
        <v>75</v>
      </c>
      <c r="CB52" s="18">
        <v>100</v>
      </c>
      <c r="CC52" s="18">
        <v>100</v>
      </c>
      <c r="CD52" s="18">
        <v>100</v>
      </c>
      <c r="CE52" s="18">
        <v>100</v>
      </c>
      <c r="CF52" s="18">
        <v>100</v>
      </c>
      <c r="CG52" s="18">
        <v>100</v>
      </c>
      <c r="CH52" s="18">
        <v>75</v>
      </c>
      <c r="CI52" s="18">
        <v>87.5</v>
      </c>
      <c r="CJ52" s="36"/>
      <c r="CK52" s="36"/>
      <c r="CL52" s="36"/>
      <c r="CM52" s="36"/>
      <c r="CN52" s="36"/>
      <c r="CO52" s="36"/>
      <c r="CP52" s="36"/>
      <c r="CQ52" s="36"/>
      <c r="CR52" s="3">
        <v>13.5</v>
      </c>
      <c r="CS52" s="3">
        <v>13.5</v>
      </c>
      <c r="CU52" s="2">
        <v>0</v>
      </c>
      <c r="CV52" s="21">
        <v>42972</v>
      </c>
      <c r="CW52" s="21">
        <v>43096</v>
      </c>
      <c r="CX52" s="3">
        <v>1</v>
      </c>
      <c r="CY52" s="3">
        <v>4</v>
      </c>
      <c r="CZ52" s="2" t="e">
        <f ca="1">_xludf.DAYS(CW52,CV52)</f>
        <v>#NAME?</v>
      </c>
    </row>
    <row r="53" spans="1:104" ht="15.75" customHeight="1">
      <c r="A53" s="8" t="s">
        <v>206</v>
      </c>
      <c r="B53" s="9">
        <v>1</v>
      </c>
      <c r="C53" s="10">
        <v>43</v>
      </c>
      <c r="D53" s="25">
        <v>1</v>
      </c>
      <c r="E53" s="5">
        <v>98</v>
      </c>
      <c r="F53" s="24">
        <v>98</v>
      </c>
      <c r="G53" s="76">
        <v>99.7</v>
      </c>
      <c r="H53" s="5">
        <v>177</v>
      </c>
      <c r="I53" s="5">
        <v>31</v>
      </c>
      <c r="J53" s="5">
        <v>0</v>
      </c>
      <c r="K53" s="13">
        <v>0.18099999999999999</v>
      </c>
      <c r="L53" s="13">
        <v>0.13100000000000001</v>
      </c>
      <c r="M53" s="13">
        <v>4</v>
      </c>
      <c r="N53" s="13">
        <v>3</v>
      </c>
      <c r="O53" s="7">
        <v>5</v>
      </c>
      <c r="P53" s="14"/>
      <c r="Q53" s="14"/>
      <c r="R53" s="15"/>
      <c r="S53" s="15"/>
      <c r="T53" s="15"/>
      <c r="U53" s="5">
        <v>1</v>
      </c>
      <c r="V53" s="5">
        <v>0</v>
      </c>
      <c r="W53" s="5">
        <v>1</v>
      </c>
      <c r="X53" s="5">
        <v>0</v>
      </c>
      <c r="Y53" s="5">
        <v>0</v>
      </c>
      <c r="Z53" s="7">
        <v>0</v>
      </c>
      <c r="AA53" s="7" t="s">
        <v>207</v>
      </c>
      <c r="AB53" s="16">
        <v>42695</v>
      </c>
      <c r="AC53" s="7">
        <v>40</v>
      </c>
      <c r="AD53" s="7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7">
        <v>32</v>
      </c>
      <c r="BD53" s="7">
        <v>42</v>
      </c>
      <c r="BE53" s="7">
        <v>22</v>
      </c>
      <c r="BF53" s="7">
        <v>24</v>
      </c>
      <c r="BG53" s="7"/>
      <c r="BH53" s="7">
        <v>1.639</v>
      </c>
      <c r="BI53" s="6">
        <v>7.96</v>
      </c>
      <c r="BJ53" s="6">
        <v>7.9930000000000003</v>
      </c>
      <c r="BK53" s="7">
        <v>7.4530000000000003</v>
      </c>
      <c r="BL53" s="7">
        <v>5.274</v>
      </c>
      <c r="BM53" s="3">
        <v>8.5909999999999993</v>
      </c>
      <c r="BN53" s="3">
        <v>8.3629999999999995</v>
      </c>
      <c r="BO53" s="3">
        <v>10.756</v>
      </c>
      <c r="BP53" s="2">
        <v>9.4220000000000006</v>
      </c>
      <c r="BQ53" s="2">
        <v>11.621</v>
      </c>
      <c r="BR53" s="3">
        <v>9.4930000000000003</v>
      </c>
      <c r="BS53" s="3">
        <v>11.775</v>
      </c>
      <c r="BT53" s="18">
        <v>100</v>
      </c>
      <c r="BU53" s="18">
        <v>100</v>
      </c>
      <c r="BV53" s="18">
        <v>83.332999999999998</v>
      </c>
      <c r="BW53" s="18">
        <v>92.5</v>
      </c>
      <c r="BX53" s="18">
        <v>90</v>
      </c>
      <c r="BY53" s="18">
        <v>94.444000000000003</v>
      </c>
      <c r="BZ53" s="18">
        <v>87.5</v>
      </c>
      <c r="CA53" s="18">
        <v>81.25</v>
      </c>
      <c r="CB53" s="18">
        <v>100</v>
      </c>
      <c r="CC53" s="18">
        <v>100</v>
      </c>
      <c r="CD53" s="18">
        <v>91.667000000000002</v>
      </c>
      <c r="CE53" s="18">
        <v>100</v>
      </c>
      <c r="CF53" s="18">
        <v>90</v>
      </c>
      <c r="CG53" s="18">
        <v>100</v>
      </c>
      <c r="CH53" s="18">
        <v>100</v>
      </c>
      <c r="CI53" s="18">
        <v>81.25</v>
      </c>
      <c r="CJ53" s="18">
        <v>100</v>
      </c>
      <c r="CK53" s="18">
        <v>100</v>
      </c>
      <c r="CL53" s="18">
        <v>91.667000000000002</v>
      </c>
      <c r="CM53" s="18">
        <v>100</v>
      </c>
      <c r="CN53" s="18">
        <v>90</v>
      </c>
      <c r="CO53" s="18">
        <v>100</v>
      </c>
      <c r="CP53" s="18">
        <v>100</v>
      </c>
      <c r="CQ53" s="18">
        <v>81.25</v>
      </c>
      <c r="CR53" s="3">
        <v>9</v>
      </c>
      <c r="CS53" s="3">
        <v>9</v>
      </c>
      <c r="CT53" s="3">
        <v>9</v>
      </c>
      <c r="CU53" s="2">
        <v>0</v>
      </c>
      <c r="CV53" s="21">
        <v>42996</v>
      </c>
      <c r="CW53" s="21"/>
      <c r="CX53" s="3">
        <v>0</v>
      </c>
      <c r="CZ53" s="2"/>
    </row>
    <row r="54" spans="1:104" ht="15.75" customHeight="1">
      <c r="A54" s="8" t="s">
        <v>208</v>
      </c>
      <c r="B54" s="9">
        <v>0</v>
      </c>
      <c r="C54" s="22">
        <v>37</v>
      </c>
      <c r="D54" s="25">
        <v>1</v>
      </c>
      <c r="E54" s="5">
        <v>78</v>
      </c>
      <c r="F54" s="24">
        <v>78</v>
      </c>
      <c r="G54" s="76">
        <v>77</v>
      </c>
      <c r="H54" s="5">
        <v>185</v>
      </c>
      <c r="I54" s="5">
        <v>23</v>
      </c>
      <c r="J54" s="5">
        <v>0</v>
      </c>
      <c r="K54" s="13">
        <v>0.214</v>
      </c>
      <c r="L54" s="13">
        <v>0.16700000000000001</v>
      </c>
      <c r="M54" s="13">
        <v>-6</v>
      </c>
      <c r="N54" s="13">
        <v>-6</v>
      </c>
      <c r="O54" s="7">
        <v>10</v>
      </c>
      <c r="P54" s="14"/>
      <c r="Q54" s="14"/>
      <c r="R54" s="15">
        <v>6.0163746371884441</v>
      </c>
      <c r="S54" s="15">
        <v>5.3435114503816799</v>
      </c>
      <c r="T54" s="15">
        <v>8.7714987714987718</v>
      </c>
      <c r="U54" s="5">
        <v>1</v>
      </c>
      <c r="V54" s="5">
        <v>0</v>
      </c>
      <c r="W54" s="5">
        <v>0</v>
      </c>
      <c r="X54" s="5">
        <v>0</v>
      </c>
      <c r="Y54" s="5">
        <v>1</v>
      </c>
      <c r="Z54" s="7">
        <v>1</v>
      </c>
      <c r="AA54" s="7"/>
      <c r="AB54" s="7"/>
      <c r="AC54" s="7">
        <v>8</v>
      </c>
      <c r="AD54" s="7"/>
      <c r="AE54" s="7"/>
      <c r="AF54" s="7"/>
      <c r="AG54" s="7"/>
      <c r="AH54" s="7"/>
      <c r="AI54" s="7"/>
      <c r="AJ54" s="7"/>
      <c r="AK54" s="7"/>
      <c r="AL54" s="7"/>
      <c r="AM54" s="7">
        <v>159.34285714285713</v>
      </c>
      <c r="AN54" s="7">
        <v>152.54782608695658</v>
      </c>
      <c r="AO54" s="7">
        <v>167.50799999999998</v>
      </c>
      <c r="AP54" s="7">
        <v>208.65625</v>
      </c>
      <c r="AQ54" s="7">
        <v>16731</v>
      </c>
      <c r="AR54" s="7">
        <v>17543.000000000007</v>
      </c>
      <c r="AS54" s="7">
        <v>20938.5</v>
      </c>
      <c r="AT54" s="7">
        <v>16692.5</v>
      </c>
      <c r="AU54" s="7">
        <v>167.81</v>
      </c>
      <c r="AV54" s="7">
        <v>137.30416666666667</v>
      </c>
      <c r="AW54" s="7">
        <v>161.9</v>
      </c>
      <c r="AX54" s="7">
        <v>238.62499999999997</v>
      </c>
      <c r="AY54" s="7">
        <v>16781</v>
      </c>
      <c r="AZ54" s="7">
        <v>16476.5</v>
      </c>
      <c r="BA54" s="7">
        <v>19428</v>
      </c>
      <c r="BB54" s="7">
        <v>19089.999999999996</v>
      </c>
      <c r="BC54" s="7"/>
      <c r="BD54" s="7"/>
      <c r="BE54" s="7"/>
      <c r="BF54" s="7"/>
      <c r="BG54" s="7"/>
      <c r="BH54" s="7">
        <v>13.196</v>
      </c>
      <c r="BI54" s="7">
        <v>11.897</v>
      </c>
      <c r="BJ54" s="7">
        <v>8.1050000000000004</v>
      </c>
      <c r="BK54" s="7">
        <v>11.423</v>
      </c>
      <c r="BL54" s="7">
        <v>11.79</v>
      </c>
      <c r="BM54" s="3">
        <v>12.493</v>
      </c>
      <c r="BN54" s="3">
        <v>11.741</v>
      </c>
      <c r="BO54" s="3">
        <v>11.929</v>
      </c>
      <c r="BP54" s="2">
        <v>16.488</v>
      </c>
      <c r="BQ54" s="2">
        <v>14.336</v>
      </c>
      <c r="BR54" s="3">
        <v>10.371</v>
      </c>
      <c r="BS54" s="3">
        <v>12.25</v>
      </c>
      <c r="BT54" s="18">
        <v>78.125</v>
      </c>
      <c r="BU54" s="18">
        <v>75</v>
      </c>
      <c r="BV54" s="18">
        <v>100</v>
      </c>
      <c r="BW54" s="18">
        <v>85</v>
      </c>
      <c r="BX54" s="18">
        <v>90</v>
      </c>
      <c r="BY54" s="18">
        <v>100</v>
      </c>
      <c r="BZ54" s="18">
        <v>87.5</v>
      </c>
      <c r="CA54" s="18">
        <v>75</v>
      </c>
      <c r="CB54" s="18">
        <v>72.5</v>
      </c>
      <c r="CC54" s="18">
        <v>93.75</v>
      </c>
      <c r="CD54" s="18">
        <v>91.667000000000002</v>
      </c>
      <c r="CE54" s="18">
        <v>60</v>
      </c>
      <c r="CF54" s="18">
        <v>90</v>
      </c>
      <c r="CG54" s="18">
        <v>100</v>
      </c>
      <c r="CH54" s="18">
        <v>87.5</v>
      </c>
      <c r="CI54" s="18">
        <v>81.25</v>
      </c>
      <c r="CJ54" s="18">
        <v>72.5</v>
      </c>
      <c r="CK54" s="18">
        <v>75</v>
      </c>
      <c r="CL54" s="18">
        <v>100</v>
      </c>
      <c r="CM54" s="18">
        <v>60</v>
      </c>
      <c r="CN54" s="18">
        <v>80</v>
      </c>
      <c r="CO54" s="18">
        <v>100</v>
      </c>
      <c r="CP54" s="18">
        <v>100</v>
      </c>
      <c r="CQ54" s="18">
        <v>100</v>
      </c>
      <c r="CR54" s="3">
        <v>9.5</v>
      </c>
      <c r="CS54" s="3">
        <v>9.5</v>
      </c>
      <c r="CT54" s="3">
        <v>10.5</v>
      </c>
      <c r="CU54" s="2">
        <v>0</v>
      </c>
      <c r="CV54" s="21">
        <v>42996</v>
      </c>
      <c r="CW54" s="21"/>
      <c r="CX54" s="3">
        <v>0</v>
      </c>
      <c r="CZ54" s="2"/>
    </row>
    <row r="55" spans="1:104" ht="15.75" customHeight="1">
      <c r="A55" s="8" t="s">
        <v>209</v>
      </c>
      <c r="B55" s="9">
        <v>1</v>
      </c>
      <c r="C55" s="22">
        <v>38</v>
      </c>
      <c r="D55" s="25">
        <v>0</v>
      </c>
      <c r="E55" s="5">
        <v>75</v>
      </c>
      <c r="F55" s="24">
        <v>77</v>
      </c>
      <c r="G55" s="76">
        <v>78</v>
      </c>
      <c r="H55" s="5">
        <v>173</v>
      </c>
      <c r="I55" s="5">
        <v>25</v>
      </c>
      <c r="J55" s="5">
        <v>1</v>
      </c>
      <c r="K55" s="13">
        <v>0.22800000000000001</v>
      </c>
      <c r="L55" s="13">
        <v>0.25</v>
      </c>
      <c r="M55" s="13">
        <v>6</v>
      </c>
      <c r="N55" s="13">
        <v>5</v>
      </c>
      <c r="O55" s="7">
        <v>3</v>
      </c>
      <c r="P55" s="14">
        <v>311.3</v>
      </c>
      <c r="Q55" s="14">
        <v>37</v>
      </c>
      <c r="R55" s="15">
        <v>7.2812685708651275</v>
      </c>
      <c r="S55" s="15">
        <v>6.3043478260869561</v>
      </c>
      <c r="T55" s="15">
        <v>9.2307692307692317</v>
      </c>
      <c r="U55" s="5">
        <v>1</v>
      </c>
      <c r="V55" s="5">
        <v>0</v>
      </c>
      <c r="W55" s="5">
        <v>0</v>
      </c>
      <c r="X55" s="5">
        <v>0</v>
      </c>
      <c r="Y55" s="5">
        <v>1</v>
      </c>
      <c r="Z55" s="7">
        <v>0</v>
      </c>
      <c r="AA55" s="7" t="s">
        <v>210</v>
      </c>
      <c r="AB55" s="7"/>
      <c r="AC55" s="7">
        <v>200</v>
      </c>
      <c r="AD55" s="7">
        <v>0</v>
      </c>
      <c r="AE55" s="7">
        <v>148.87916666666669</v>
      </c>
      <c r="AF55" s="7">
        <v>117.76363636363637</v>
      </c>
      <c r="AG55" s="7">
        <v>94.554545454545462</v>
      </c>
      <c r="AH55" s="7">
        <v>165.53846153846155</v>
      </c>
      <c r="AI55" s="7">
        <v>17865.5</v>
      </c>
      <c r="AJ55" s="7">
        <v>12954</v>
      </c>
      <c r="AK55" s="7">
        <v>10401.000000000002</v>
      </c>
      <c r="AL55" s="7">
        <v>10760</v>
      </c>
      <c r="AM55" s="7">
        <v>188.06956521739136</v>
      </c>
      <c r="AN55" s="7">
        <v>156.64090909090908</v>
      </c>
      <c r="AO55" s="7">
        <v>94.169565217391295</v>
      </c>
      <c r="AP55" s="7">
        <v>131.22294117647058</v>
      </c>
      <c r="AQ55" s="7">
        <v>21628.000000000007</v>
      </c>
      <c r="AR55" s="7">
        <v>17230.499999999996</v>
      </c>
      <c r="AS55" s="7">
        <v>10829.499999999998</v>
      </c>
      <c r="AT55" s="7">
        <v>11153.95</v>
      </c>
      <c r="AU55" s="7"/>
      <c r="AV55" s="7"/>
      <c r="AW55" s="7"/>
      <c r="AX55" s="7"/>
      <c r="AY55" s="7"/>
      <c r="AZ55" s="7"/>
      <c r="BA55" s="7"/>
      <c r="BB55" s="7"/>
      <c r="BC55" s="7">
        <v>11</v>
      </c>
      <c r="BD55" s="7">
        <v>5</v>
      </c>
      <c r="BE55" s="7">
        <v>0</v>
      </c>
      <c r="BF55" s="7">
        <v>12</v>
      </c>
      <c r="BG55" s="7"/>
      <c r="BH55" s="7">
        <v>7.6310000000000002</v>
      </c>
      <c r="BI55" s="7">
        <v>5.4379999999999997</v>
      </c>
      <c r="BJ55" s="7">
        <v>1.6830000000000001</v>
      </c>
      <c r="BK55" s="7">
        <v>2.532</v>
      </c>
      <c r="BL55" s="7">
        <v>11.563000000000001</v>
      </c>
      <c r="BM55" s="3">
        <v>10.503</v>
      </c>
      <c r="BN55" s="3">
        <v>6.9859999999999998</v>
      </c>
      <c r="BO55" s="3">
        <v>8.9640000000000004</v>
      </c>
      <c r="BP55" s="2">
        <v>8.5960000000000001</v>
      </c>
      <c r="BQ55" s="2">
        <v>8.5380000000000003</v>
      </c>
      <c r="BR55" s="3">
        <v>9.74</v>
      </c>
      <c r="BS55" s="3">
        <v>8.6039999999999992</v>
      </c>
      <c r="BT55" s="18">
        <v>90.625</v>
      </c>
      <c r="BU55" s="18">
        <v>93.75</v>
      </c>
      <c r="BV55" s="18">
        <v>100</v>
      </c>
      <c r="BW55" s="18">
        <v>25</v>
      </c>
      <c r="BX55" s="18">
        <v>90</v>
      </c>
      <c r="BY55" s="18">
        <v>100</v>
      </c>
      <c r="BZ55" s="18">
        <v>100</v>
      </c>
      <c r="CA55" s="18">
        <v>87.5</v>
      </c>
      <c r="CB55" s="18">
        <v>100</v>
      </c>
      <c r="CC55" s="18">
        <v>100</v>
      </c>
      <c r="CD55" s="18">
        <v>91.667000000000002</v>
      </c>
      <c r="CE55" s="18">
        <v>92.5</v>
      </c>
      <c r="CF55" s="18">
        <v>90</v>
      </c>
      <c r="CG55" s="18">
        <v>100</v>
      </c>
      <c r="CH55" s="18">
        <v>100</v>
      </c>
      <c r="CI55" s="18">
        <v>62.5</v>
      </c>
      <c r="CJ55" s="18">
        <v>100</v>
      </c>
      <c r="CK55" s="18">
        <v>100</v>
      </c>
      <c r="CL55" s="18">
        <v>8.3330000000000002</v>
      </c>
      <c r="CM55" s="18">
        <v>85</v>
      </c>
      <c r="CN55" s="18">
        <v>100</v>
      </c>
      <c r="CO55" s="18">
        <v>100</v>
      </c>
      <c r="CP55" s="18">
        <v>100</v>
      </c>
      <c r="CQ55" s="18">
        <v>37.5</v>
      </c>
      <c r="CR55" s="3">
        <v>9</v>
      </c>
      <c r="CS55" s="3">
        <v>9.5</v>
      </c>
      <c r="CT55" s="3">
        <v>9.5</v>
      </c>
      <c r="CU55" s="2">
        <v>0</v>
      </c>
      <c r="CV55" s="21">
        <v>42997</v>
      </c>
      <c r="CW55" s="21"/>
      <c r="CX55" s="3">
        <v>0</v>
      </c>
      <c r="CZ55" s="2"/>
    </row>
    <row r="56" spans="1:104" ht="15.75" customHeight="1">
      <c r="A56" s="8" t="s">
        <v>211</v>
      </c>
      <c r="B56" s="9">
        <v>1</v>
      </c>
      <c r="C56" s="10">
        <v>44</v>
      </c>
      <c r="D56" s="25">
        <v>1</v>
      </c>
      <c r="E56" s="5">
        <v>73</v>
      </c>
      <c r="F56" s="7">
        <v>72.5</v>
      </c>
      <c r="G56" s="76">
        <v>72.5</v>
      </c>
      <c r="H56" s="5">
        <v>174</v>
      </c>
      <c r="I56" s="5">
        <v>24</v>
      </c>
      <c r="J56" s="5">
        <v>0</v>
      </c>
      <c r="K56" s="13">
        <v>0.104</v>
      </c>
      <c r="L56" s="13">
        <v>3.5000000000000003E-2</v>
      </c>
      <c r="M56" s="13">
        <v>6</v>
      </c>
      <c r="N56" s="13">
        <v>5</v>
      </c>
      <c r="O56" s="7">
        <v>8</v>
      </c>
      <c r="P56" s="13"/>
      <c r="Q56" s="14"/>
      <c r="R56" s="15"/>
      <c r="S56" s="15"/>
      <c r="T56" s="15"/>
      <c r="U56" s="5">
        <v>1</v>
      </c>
      <c r="V56" s="5">
        <v>0</v>
      </c>
      <c r="W56" s="5">
        <v>0</v>
      </c>
      <c r="X56" s="5">
        <v>0</v>
      </c>
      <c r="Y56" s="5">
        <v>1</v>
      </c>
      <c r="Z56" s="7">
        <v>1</v>
      </c>
      <c r="AA56" s="7"/>
      <c r="AB56" s="7"/>
      <c r="AC56" s="7">
        <v>60</v>
      </c>
      <c r="AD56" s="7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7">
        <v>8</v>
      </c>
      <c r="BD56" s="7">
        <v>21</v>
      </c>
      <c r="BE56" s="7">
        <v>20</v>
      </c>
      <c r="BF56" s="7">
        <v>21</v>
      </c>
      <c r="BG56" s="7"/>
      <c r="BH56" s="7">
        <v>8.7479999999999993</v>
      </c>
      <c r="BI56" s="7">
        <v>8.0489999999999995</v>
      </c>
      <c r="BJ56" s="7">
        <v>5.4740000000000002</v>
      </c>
      <c r="BK56" s="7">
        <v>7.7880000000000003</v>
      </c>
      <c r="BL56" s="7">
        <v>10.058999999999999</v>
      </c>
      <c r="BM56" s="3">
        <v>8.1590000000000007</v>
      </c>
      <c r="BN56" s="3">
        <v>7.8490000000000002</v>
      </c>
      <c r="BO56" s="3">
        <v>9.6349999999999998</v>
      </c>
      <c r="BP56" s="2">
        <v>9.9160000000000004</v>
      </c>
      <c r="BQ56" s="2">
        <v>7.1820000000000004</v>
      </c>
      <c r="BR56" s="3">
        <v>8.5969999999999995</v>
      </c>
      <c r="BS56" s="3">
        <v>11.462999999999999</v>
      </c>
      <c r="BT56" s="18">
        <v>84.375</v>
      </c>
      <c r="BU56" s="18">
        <v>100</v>
      </c>
      <c r="BV56" s="18">
        <v>91.667000000000002</v>
      </c>
      <c r="BW56" s="18">
        <v>85</v>
      </c>
      <c r="BX56" s="18">
        <v>60</v>
      </c>
      <c r="BY56" s="18">
        <v>100</v>
      </c>
      <c r="BZ56" s="18">
        <v>100</v>
      </c>
      <c r="CA56" s="18">
        <v>81.25</v>
      </c>
      <c r="CB56" s="18">
        <v>100</v>
      </c>
      <c r="CC56" s="18">
        <v>100</v>
      </c>
      <c r="CD56" s="18">
        <v>83.332999999999998</v>
      </c>
      <c r="CE56" s="18">
        <v>100</v>
      </c>
      <c r="CF56" s="18">
        <v>90</v>
      </c>
      <c r="CG56" s="18">
        <v>100</v>
      </c>
      <c r="CH56" s="18">
        <v>100</v>
      </c>
      <c r="CI56" s="18">
        <v>87.5</v>
      </c>
      <c r="CJ56" s="18">
        <v>100</v>
      </c>
      <c r="CK56" s="18">
        <v>100</v>
      </c>
      <c r="CL56" s="18">
        <v>100</v>
      </c>
      <c r="CM56" s="18">
        <v>100</v>
      </c>
      <c r="CN56" s="18">
        <v>100</v>
      </c>
      <c r="CO56" s="18">
        <v>100</v>
      </c>
      <c r="CP56" s="18">
        <v>100</v>
      </c>
      <c r="CQ56" s="18">
        <v>100</v>
      </c>
      <c r="CR56" s="3">
        <v>10</v>
      </c>
      <c r="CS56" s="3">
        <v>10</v>
      </c>
      <c r="CT56" s="3">
        <v>10</v>
      </c>
      <c r="CU56" s="2">
        <v>0</v>
      </c>
      <c r="CV56" s="21">
        <v>42997</v>
      </c>
      <c r="CW56" s="21"/>
      <c r="CX56" s="3">
        <v>0</v>
      </c>
      <c r="CZ56" s="2"/>
    </row>
    <row r="57" spans="1:104" ht="15.75" customHeight="1">
      <c r="A57" s="8" t="s">
        <v>212</v>
      </c>
      <c r="B57" s="9">
        <v>0</v>
      </c>
      <c r="C57" s="22">
        <v>36</v>
      </c>
      <c r="D57" s="25">
        <v>1</v>
      </c>
      <c r="E57" s="5">
        <v>69.8</v>
      </c>
      <c r="F57" s="7">
        <v>71.2</v>
      </c>
      <c r="G57" s="76">
        <v>72.099999999999994</v>
      </c>
      <c r="H57" s="5">
        <v>174</v>
      </c>
      <c r="I57" s="5">
        <v>23</v>
      </c>
      <c r="J57" s="5">
        <v>1</v>
      </c>
      <c r="K57" s="13">
        <v>0.23599999999999999</v>
      </c>
      <c r="L57" s="13">
        <v>0.219</v>
      </c>
      <c r="M57" s="13">
        <v>6</v>
      </c>
      <c r="N57" s="13">
        <v>7</v>
      </c>
      <c r="O57" s="7">
        <v>5</v>
      </c>
      <c r="P57" s="14">
        <v>2264.2999999999997</v>
      </c>
      <c r="Q57" s="14">
        <v>183.55</v>
      </c>
      <c r="R57" s="15">
        <v>4.7586552472100712</v>
      </c>
      <c r="S57" s="15">
        <v>3.7762237762237763</v>
      </c>
      <c r="T57" s="15">
        <v>5.862857142857143</v>
      </c>
      <c r="U57" s="5">
        <v>1</v>
      </c>
      <c r="V57" s="5">
        <v>0</v>
      </c>
      <c r="W57" s="5">
        <v>1</v>
      </c>
      <c r="X57" s="5">
        <v>1</v>
      </c>
      <c r="Y57" s="5">
        <v>0</v>
      </c>
      <c r="Z57" s="7">
        <v>1</v>
      </c>
      <c r="AA57" s="7"/>
      <c r="AB57" s="7"/>
      <c r="AC57" s="7">
        <v>12</v>
      </c>
      <c r="AD57" s="7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7"/>
      <c r="BD57" s="7"/>
      <c r="BE57" s="7"/>
      <c r="BF57" s="7"/>
      <c r="BG57" s="7"/>
      <c r="BH57" s="7">
        <v>13.486000000000001</v>
      </c>
      <c r="BI57" s="7">
        <v>10.29</v>
      </c>
      <c r="BJ57" s="7">
        <v>12.837999999999999</v>
      </c>
      <c r="BK57" s="7">
        <v>10.893000000000001</v>
      </c>
      <c r="BL57" s="7">
        <v>14</v>
      </c>
      <c r="BM57" s="3">
        <v>18.117000000000001</v>
      </c>
      <c r="BN57" s="3">
        <v>17.015999999999998</v>
      </c>
      <c r="BO57" s="3">
        <v>14.725</v>
      </c>
      <c r="BP57" s="2">
        <v>11.73</v>
      </c>
      <c r="BQ57" s="2">
        <v>18.376999999999999</v>
      </c>
      <c r="BR57" s="3">
        <v>14.726000000000001</v>
      </c>
      <c r="BS57" s="3">
        <v>16.803999999999998</v>
      </c>
      <c r="BT57" s="18">
        <v>93.75</v>
      </c>
      <c r="BU57" s="18">
        <v>100</v>
      </c>
      <c r="BV57" s="18">
        <v>66.667000000000002</v>
      </c>
      <c r="BW57" s="18">
        <v>85</v>
      </c>
      <c r="BX57" s="18">
        <v>80</v>
      </c>
      <c r="BY57" s="18">
        <v>100</v>
      </c>
      <c r="BZ57" s="18">
        <v>100</v>
      </c>
      <c r="CA57" s="18">
        <v>62.5</v>
      </c>
      <c r="CB57" s="18">
        <v>96.875</v>
      </c>
      <c r="CC57" s="18">
        <v>100</v>
      </c>
      <c r="CD57" s="18">
        <v>50</v>
      </c>
      <c r="CE57" s="18">
        <v>100</v>
      </c>
      <c r="CF57" s="18">
        <v>90</v>
      </c>
      <c r="CG57" s="18">
        <v>100</v>
      </c>
      <c r="CH57" s="18">
        <v>100</v>
      </c>
      <c r="CI57" s="18">
        <v>81.25</v>
      </c>
      <c r="CJ57" s="18">
        <v>100</v>
      </c>
      <c r="CK57" s="18">
        <v>100</v>
      </c>
      <c r="CL57" s="18">
        <v>50</v>
      </c>
      <c r="CM57" s="18">
        <v>100</v>
      </c>
      <c r="CN57" s="18">
        <v>80</v>
      </c>
      <c r="CO57" s="18">
        <v>100</v>
      </c>
      <c r="CP57" s="18">
        <v>100</v>
      </c>
      <c r="CQ57" s="18">
        <v>93.75</v>
      </c>
      <c r="CR57" s="3">
        <v>11.5</v>
      </c>
      <c r="CS57" s="3">
        <v>12.5</v>
      </c>
      <c r="CT57" s="3">
        <v>12.5</v>
      </c>
      <c r="CU57" s="2">
        <v>1</v>
      </c>
      <c r="CV57" s="21">
        <v>42998</v>
      </c>
      <c r="CW57" s="21">
        <v>43252</v>
      </c>
      <c r="CX57" s="3">
        <v>0</v>
      </c>
      <c r="CY57" s="3">
        <v>9</v>
      </c>
      <c r="CZ57" s="2" t="e">
        <f t="shared" ref="CZ57:CZ59" ca="1" si="2">_xludf.DAYS(CW57,CV57)</f>
        <v>#NAME?</v>
      </c>
    </row>
    <row r="58" spans="1:104" ht="15.75" customHeight="1">
      <c r="A58" s="8" t="s">
        <v>213</v>
      </c>
      <c r="B58" s="9">
        <v>0</v>
      </c>
      <c r="C58" s="10">
        <v>47</v>
      </c>
      <c r="D58" s="25">
        <v>1</v>
      </c>
      <c r="E58" s="5">
        <v>81</v>
      </c>
      <c r="F58" s="24">
        <v>82</v>
      </c>
      <c r="G58" s="76">
        <v>83</v>
      </c>
      <c r="H58" s="5">
        <v>184</v>
      </c>
      <c r="I58" s="5">
        <v>24</v>
      </c>
      <c r="J58" s="5">
        <v>0</v>
      </c>
      <c r="K58" s="13">
        <v>0.23499999999999999</v>
      </c>
      <c r="L58" s="13">
        <v>0.193</v>
      </c>
      <c r="M58" s="13">
        <v>0</v>
      </c>
      <c r="N58" s="13">
        <v>0</v>
      </c>
      <c r="O58" s="7">
        <v>10</v>
      </c>
      <c r="P58" s="14">
        <v>587.1</v>
      </c>
      <c r="Q58" s="14">
        <v>55.300000000000004</v>
      </c>
      <c r="R58" s="15">
        <v>5.6627879114179818</v>
      </c>
      <c r="S58" s="15">
        <v>4.9484536082474229</v>
      </c>
      <c r="T58" s="15">
        <v>7.6923076923076925</v>
      </c>
      <c r="U58" s="5">
        <v>1</v>
      </c>
      <c r="V58" s="5">
        <v>0</v>
      </c>
      <c r="W58" s="5">
        <v>1</v>
      </c>
      <c r="X58" s="5">
        <v>0</v>
      </c>
      <c r="Y58" s="5">
        <v>1</v>
      </c>
      <c r="Z58" s="7">
        <v>1</v>
      </c>
      <c r="AA58" s="44"/>
      <c r="AB58" s="16">
        <v>42767</v>
      </c>
      <c r="AC58" s="7">
        <v>10</v>
      </c>
      <c r="AD58" s="7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7"/>
      <c r="BD58" s="7"/>
      <c r="BE58" s="7"/>
      <c r="BF58" s="7"/>
      <c r="BG58" s="7"/>
      <c r="BH58" s="7">
        <v>2.069</v>
      </c>
      <c r="BI58" s="7">
        <v>6.633</v>
      </c>
      <c r="BJ58" s="7">
        <v>3.1</v>
      </c>
      <c r="BK58" s="7">
        <v>7.8920000000000003</v>
      </c>
      <c r="BL58" s="7">
        <v>8.6189999999999998</v>
      </c>
      <c r="BM58" s="3">
        <v>8.3859999999999992</v>
      </c>
      <c r="BN58" s="3">
        <v>12.257</v>
      </c>
      <c r="BO58" s="3">
        <v>10.345000000000001</v>
      </c>
      <c r="BP58" s="2">
        <v>9.7829999999999995</v>
      </c>
      <c r="BQ58" s="2">
        <v>9.66</v>
      </c>
      <c r="BR58" s="3">
        <v>10.09</v>
      </c>
      <c r="BS58" s="3">
        <v>9.6829999999999998</v>
      </c>
      <c r="BT58" s="18">
        <v>100</v>
      </c>
      <c r="BU58" s="18">
        <v>100</v>
      </c>
      <c r="BV58" s="18">
        <v>100</v>
      </c>
      <c r="BW58" s="18">
        <v>100</v>
      </c>
      <c r="BX58" s="18">
        <v>100</v>
      </c>
      <c r="BY58" s="18">
        <v>100</v>
      </c>
      <c r="BZ58" s="18">
        <v>75</v>
      </c>
      <c r="CA58" s="18">
        <v>81.25</v>
      </c>
      <c r="CB58" s="18">
        <v>100</v>
      </c>
      <c r="CC58" s="18">
        <v>100</v>
      </c>
      <c r="CD58" s="18">
        <v>100</v>
      </c>
      <c r="CE58" s="18">
        <v>100</v>
      </c>
      <c r="CF58" s="18">
        <v>100</v>
      </c>
      <c r="CG58" s="18">
        <v>100</v>
      </c>
      <c r="CH58" s="18">
        <v>75</v>
      </c>
      <c r="CI58" s="18">
        <v>81.25</v>
      </c>
      <c r="CJ58" s="18">
        <v>100</v>
      </c>
      <c r="CK58" s="18">
        <v>100</v>
      </c>
      <c r="CL58" s="18">
        <v>100</v>
      </c>
      <c r="CM58" s="18">
        <v>100</v>
      </c>
      <c r="CN58" s="18">
        <v>90</v>
      </c>
      <c r="CO58" s="18">
        <v>100</v>
      </c>
      <c r="CP58" s="18">
        <v>100</v>
      </c>
      <c r="CQ58" s="18">
        <v>93.75</v>
      </c>
      <c r="CR58" s="3">
        <v>11</v>
      </c>
      <c r="CS58" s="3">
        <v>11</v>
      </c>
      <c r="CT58" s="3">
        <v>11</v>
      </c>
      <c r="CU58" s="2">
        <v>1</v>
      </c>
      <c r="CV58" s="21">
        <v>42998</v>
      </c>
      <c r="CW58" s="21">
        <v>46813</v>
      </c>
      <c r="CX58" s="3">
        <v>0</v>
      </c>
      <c r="CY58" s="3">
        <v>6</v>
      </c>
      <c r="CZ58" s="2" t="e">
        <f t="shared" ca="1" si="2"/>
        <v>#NAME?</v>
      </c>
    </row>
    <row r="59" spans="1:104" ht="15.75" customHeight="1">
      <c r="A59" s="8" t="s">
        <v>214</v>
      </c>
      <c r="B59" s="9">
        <v>0</v>
      </c>
      <c r="C59" s="22">
        <v>22</v>
      </c>
      <c r="D59" s="25">
        <v>1</v>
      </c>
      <c r="E59" s="5">
        <v>77</v>
      </c>
      <c r="F59" s="38" t="s">
        <v>129</v>
      </c>
      <c r="G59" s="76" t="s">
        <v>129</v>
      </c>
      <c r="H59" s="5">
        <v>181</v>
      </c>
      <c r="I59" s="5">
        <v>24</v>
      </c>
      <c r="J59" s="5">
        <v>1</v>
      </c>
      <c r="K59" s="13">
        <v>0.14000000000000001</v>
      </c>
      <c r="L59" s="13">
        <v>0.224</v>
      </c>
      <c r="M59" s="13">
        <v>6</v>
      </c>
      <c r="N59" s="13">
        <v>5</v>
      </c>
      <c r="O59" s="7">
        <v>3</v>
      </c>
      <c r="P59" s="14"/>
      <c r="Q59" s="14"/>
      <c r="R59" s="15">
        <v>4.9696446807086483</v>
      </c>
      <c r="S59" s="15">
        <v>4.7852760736196318</v>
      </c>
      <c r="T59" s="15">
        <v>7.6923076923076925</v>
      </c>
      <c r="U59" s="5">
        <v>1</v>
      </c>
      <c r="V59" s="5">
        <v>0</v>
      </c>
      <c r="W59" s="5">
        <v>0</v>
      </c>
      <c r="X59" s="5">
        <v>0</v>
      </c>
      <c r="Y59" s="5">
        <v>1</v>
      </c>
      <c r="Z59" s="7">
        <v>0</v>
      </c>
      <c r="AA59" s="7" t="s">
        <v>215</v>
      </c>
      <c r="AB59" s="7"/>
      <c r="AC59" s="7">
        <v>2</v>
      </c>
      <c r="AD59" s="7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7"/>
      <c r="BD59" s="7"/>
      <c r="BE59" s="7"/>
      <c r="BF59" s="7"/>
      <c r="BG59" s="7"/>
      <c r="BH59" s="7">
        <v>3.7490000000000001</v>
      </c>
      <c r="BI59" s="7">
        <v>7.9539999999999997</v>
      </c>
      <c r="BJ59" s="7">
        <v>4.8499999999999996</v>
      </c>
      <c r="BK59" s="7">
        <v>13.202</v>
      </c>
      <c r="BL59" s="7"/>
      <c r="BM59" s="3"/>
      <c r="BN59" s="3"/>
      <c r="BO59" s="3"/>
      <c r="BP59" s="2"/>
      <c r="BQ59" s="2"/>
      <c r="BR59" s="3"/>
      <c r="BS59" s="3"/>
      <c r="BT59" s="18">
        <v>78.75</v>
      </c>
      <c r="BU59" s="18">
        <v>93.75</v>
      </c>
      <c r="BV59" s="18">
        <v>100</v>
      </c>
      <c r="BW59" s="18">
        <v>60</v>
      </c>
      <c r="BX59" s="18">
        <v>70</v>
      </c>
      <c r="BY59" s="18">
        <v>100</v>
      </c>
      <c r="BZ59" s="18">
        <v>87.5</v>
      </c>
      <c r="CA59" s="18">
        <v>75</v>
      </c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">
        <v>11.5</v>
      </c>
      <c r="CU59" s="2">
        <v>0</v>
      </c>
      <c r="CV59" s="21">
        <v>42999</v>
      </c>
      <c r="CW59" s="21">
        <v>43060</v>
      </c>
      <c r="CX59" s="3">
        <v>1</v>
      </c>
      <c r="CY59" s="3">
        <v>2</v>
      </c>
      <c r="CZ59" s="2" t="e">
        <f t="shared" ca="1" si="2"/>
        <v>#NAME?</v>
      </c>
    </row>
    <row r="60" spans="1:104" ht="15.75" customHeight="1">
      <c r="A60" s="8" t="s">
        <v>216</v>
      </c>
      <c r="B60" s="9">
        <v>1</v>
      </c>
      <c r="C60" s="22">
        <v>32</v>
      </c>
      <c r="D60" s="25">
        <v>0</v>
      </c>
      <c r="E60" s="5">
        <v>56.9</v>
      </c>
      <c r="F60" s="24">
        <v>57</v>
      </c>
      <c r="G60" s="76">
        <v>59</v>
      </c>
      <c r="H60" s="5">
        <v>169</v>
      </c>
      <c r="I60" s="5">
        <v>20</v>
      </c>
      <c r="J60" s="5">
        <v>1</v>
      </c>
      <c r="K60" s="13">
        <v>0.151</v>
      </c>
      <c r="L60" s="13">
        <v>0.154</v>
      </c>
      <c r="M60" s="13">
        <v>1</v>
      </c>
      <c r="N60" s="13">
        <v>1</v>
      </c>
      <c r="O60" s="7">
        <v>3</v>
      </c>
      <c r="P60" s="14">
        <v>41.4</v>
      </c>
      <c r="Q60" s="14">
        <v>4.1000000000000005</v>
      </c>
      <c r="R60" s="15">
        <v>5.481746115595266</v>
      </c>
      <c r="S60" s="15">
        <v>4.0677966101694913</v>
      </c>
      <c r="T60" s="15">
        <v>6.7241379310344831</v>
      </c>
      <c r="U60" s="5">
        <v>1</v>
      </c>
      <c r="V60" s="5">
        <v>1</v>
      </c>
      <c r="W60" s="5">
        <v>0</v>
      </c>
      <c r="X60" s="5">
        <v>0</v>
      </c>
      <c r="Y60" s="5">
        <v>0</v>
      </c>
      <c r="Z60" s="7">
        <v>0</v>
      </c>
      <c r="AA60" s="7" t="s">
        <v>217</v>
      </c>
      <c r="AB60" s="16">
        <v>41734</v>
      </c>
      <c r="AC60" s="7">
        <v>17</v>
      </c>
      <c r="AD60" s="7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7">
        <v>24</v>
      </c>
      <c r="BD60" s="7">
        <v>19</v>
      </c>
      <c r="BE60" s="7">
        <v>7</v>
      </c>
      <c r="BF60" s="7">
        <v>20</v>
      </c>
      <c r="BG60" s="7"/>
      <c r="BH60" s="7">
        <v>9.7449999999999992</v>
      </c>
      <c r="BI60" s="7">
        <v>10.036</v>
      </c>
      <c r="BJ60" s="7">
        <v>12.465999999999999</v>
      </c>
      <c r="BK60" s="7">
        <v>12.343</v>
      </c>
      <c r="BL60" s="7">
        <v>7.9829999999999997</v>
      </c>
      <c r="BM60" s="3">
        <v>9.9619999999999997</v>
      </c>
      <c r="BN60" s="3">
        <v>10.151999999999999</v>
      </c>
      <c r="BO60" s="3">
        <v>14.714</v>
      </c>
      <c r="BP60" s="2">
        <v>13.567</v>
      </c>
      <c r="BQ60" s="2">
        <v>14.593999999999999</v>
      </c>
      <c r="BR60" s="3">
        <v>13.913</v>
      </c>
      <c r="BS60" s="3">
        <v>14.702</v>
      </c>
      <c r="BT60" s="18">
        <v>90.625</v>
      </c>
      <c r="BU60" s="18">
        <v>100</v>
      </c>
      <c r="BV60" s="18">
        <v>58.332999999999998</v>
      </c>
      <c r="BW60" s="18">
        <v>60</v>
      </c>
      <c r="BX60" s="18">
        <v>50</v>
      </c>
      <c r="BY60" s="18">
        <v>94.444000000000003</v>
      </c>
      <c r="BZ60" s="18">
        <v>100</v>
      </c>
      <c r="CA60" s="18">
        <v>62.5</v>
      </c>
      <c r="CB60" s="18">
        <v>84.375</v>
      </c>
      <c r="CC60" s="18">
        <v>100</v>
      </c>
      <c r="CD60" s="18">
        <v>75</v>
      </c>
      <c r="CE60" s="18">
        <v>85</v>
      </c>
      <c r="CF60" s="18">
        <v>80</v>
      </c>
      <c r="CG60" s="18">
        <v>94.444000000000003</v>
      </c>
      <c r="CH60" s="18">
        <v>75</v>
      </c>
      <c r="CI60" s="18">
        <v>43.75</v>
      </c>
      <c r="CJ60" s="18">
        <v>90.625</v>
      </c>
      <c r="CK60" s="18">
        <v>100</v>
      </c>
      <c r="CL60" s="18">
        <v>66.667000000000002</v>
      </c>
      <c r="CM60" s="18">
        <v>85</v>
      </c>
      <c r="CN60" s="18">
        <v>70</v>
      </c>
      <c r="CO60" s="18">
        <v>94.444000000000003</v>
      </c>
      <c r="CP60" s="18">
        <v>100</v>
      </c>
      <c r="CQ60" s="18">
        <v>75</v>
      </c>
      <c r="CR60" s="3">
        <v>7.5</v>
      </c>
      <c r="CS60" s="3">
        <v>7.5</v>
      </c>
      <c r="CT60" s="3">
        <v>7.5</v>
      </c>
      <c r="CU60" s="2">
        <v>0</v>
      </c>
      <c r="CV60" s="21">
        <v>42999</v>
      </c>
      <c r="CW60" s="21"/>
      <c r="CX60" s="3">
        <v>0</v>
      </c>
      <c r="CZ60" s="2"/>
    </row>
    <row r="61" spans="1:104" ht="15.75" customHeight="1">
      <c r="A61" s="8" t="s">
        <v>218</v>
      </c>
      <c r="B61" s="9">
        <v>0</v>
      </c>
      <c r="C61" s="22">
        <v>39</v>
      </c>
      <c r="D61" s="25">
        <v>0</v>
      </c>
      <c r="E61" s="5">
        <v>73.900000000000006</v>
      </c>
      <c r="F61" s="38" t="s">
        <v>129</v>
      </c>
      <c r="G61" s="76" t="s">
        <v>129</v>
      </c>
      <c r="H61" s="5">
        <v>175</v>
      </c>
      <c r="I61" s="5">
        <v>24</v>
      </c>
      <c r="J61" s="5"/>
      <c r="K61" s="13">
        <v>0.20399999999999999</v>
      </c>
      <c r="L61" s="13">
        <v>0.185</v>
      </c>
      <c r="M61" s="13">
        <v>3</v>
      </c>
      <c r="N61" s="13">
        <v>1</v>
      </c>
      <c r="O61" s="39">
        <v>8</v>
      </c>
      <c r="P61" s="14"/>
      <c r="Q61" s="14"/>
      <c r="R61" s="15">
        <v>7.3211538461538463</v>
      </c>
      <c r="S61" s="15">
        <v>6.1</v>
      </c>
      <c r="T61" s="15">
        <v>7.5</v>
      </c>
      <c r="U61" s="5">
        <v>1</v>
      </c>
      <c r="V61" s="5">
        <v>0</v>
      </c>
      <c r="W61" s="5">
        <v>0</v>
      </c>
      <c r="X61" s="5">
        <v>0</v>
      </c>
      <c r="Y61" s="5">
        <v>1</v>
      </c>
      <c r="Z61" s="39">
        <v>0</v>
      </c>
      <c r="AA61" s="39" t="s">
        <v>219</v>
      </c>
      <c r="AB61" s="16">
        <v>42951</v>
      </c>
      <c r="AC61" s="7">
        <v>8</v>
      </c>
      <c r="AD61" s="7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28"/>
      <c r="BD61" s="28"/>
      <c r="BE61" s="28"/>
      <c r="BF61" s="28"/>
      <c r="BG61" s="28"/>
      <c r="BH61" s="7">
        <v>13.781000000000001</v>
      </c>
      <c r="BI61" s="7">
        <v>12.289</v>
      </c>
      <c r="BJ61" s="7">
        <v>10.09</v>
      </c>
      <c r="BK61" s="7">
        <v>7.9950000000000001</v>
      </c>
      <c r="BL61" s="7"/>
      <c r="BM61" s="3"/>
      <c r="BN61" s="3"/>
      <c r="BO61" s="3"/>
      <c r="BP61" s="2"/>
      <c r="BQ61" s="2"/>
      <c r="BR61" s="3"/>
      <c r="BS61" s="3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">
        <v>8.5</v>
      </c>
      <c r="CU61" s="2">
        <v>1</v>
      </c>
      <c r="CV61" s="21">
        <v>42999</v>
      </c>
      <c r="CW61" s="21">
        <v>43006</v>
      </c>
      <c r="CX61" s="3">
        <v>0</v>
      </c>
      <c r="CY61" s="3">
        <v>1</v>
      </c>
      <c r="CZ61" s="2" t="e">
        <f ca="1">_xludf.DAYS(CW61,CV61)</f>
        <v>#NAME?</v>
      </c>
    </row>
    <row r="62" spans="1:104" ht="15.75" customHeight="1">
      <c r="A62" s="8" t="s">
        <v>220</v>
      </c>
      <c r="B62" s="9">
        <v>1</v>
      </c>
      <c r="C62" s="22">
        <v>39</v>
      </c>
      <c r="D62" s="25">
        <v>1</v>
      </c>
      <c r="E62" s="5">
        <v>91</v>
      </c>
      <c r="F62" s="24">
        <v>92</v>
      </c>
      <c r="G62" s="76">
        <v>92</v>
      </c>
      <c r="H62" s="5">
        <v>180</v>
      </c>
      <c r="I62" s="5">
        <v>28</v>
      </c>
      <c r="J62" s="5">
        <v>1</v>
      </c>
      <c r="K62" s="13">
        <v>0.221</v>
      </c>
      <c r="L62" s="13">
        <v>0.09</v>
      </c>
      <c r="M62" s="13">
        <v>3</v>
      </c>
      <c r="N62" s="13">
        <v>4</v>
      </c>
      <c r="O62" s="7">
        <v>7</v>
      </c>
      <c r="P62" s="14"/>
      <c r="Q62" s="14"/>
      <c r="R62" s="15">
        <v>6.9094425072334289</v>
      </c>
      <c r="S62" s="15">
        <v>6.3716814159292037</v>
      </c>
      <c r="T62" s="15">
        <v>7.5</v>
      </c>
      <c r="U62" s="5">
        <v>1</v>
      </c>
      <c r="V62" s="5">
        <v>0</v>
      </c>
      <c r="W62" s="5">
        <v>0</v>
      </c>
      <c r="X62" s="5">
        <v>0</v>
      </c>
      <c r="Y62" s="5">
        <v>0</v>
      </c>
      <c r="Z62" s="7">
        <v>1</v>
      </c>
      <c r="AA62" s="7"/>
      <c r="AB62" s="16">
        <v>42974</v>
      </c>
      <c r="AC62" s="7">
        <v>100</v>
      </c>
      <c r="AD62" s="7">
        <v>0</v>
      </c>
      <c r="AE62" s="7">
        <v>134.67500000000001</v>
      </c>
      <c r="AF62" s="7">
        <v>126.66000000000001</v>
      </c>
      <c r="AG62" s="7">
        <v>161.32272727272724</v>
      </c>
      <c r="AH62" s="7">
        <v>158.91764705882352</v>
      </c>
      <c r="AI62" s="7">
        <v>13467.5</v>
      </c>
      <c r="AJ62" s="7">
        <v>12666.000000000002</v>
      </c>
      <c r="AK62" s="7">
        <v>17745.499999999996</v>
      </c>
      <c r="AL62" s="7">
        <v>13508</v>
      </c>
      <c r="AM62" s="7">
        <v>143.71199999999999</v>
      </c>
      <c r="AN62" s="7">
        <v>147.54782608695652</v>
      </c>
      <c r="AO62" s="7">
        <v>166.98518518518514</v>
      </c>
      <c r="AP62" s="7">
        <v>152.88421052631577</v>
      </c>
      <c r="AQ62" s="7">
        <v>17964</v>
      </c>
      <c r="AR62" s="7">
        <v>16968</v>
      </c>
      <c r="AS62" s="7">
        <v>22542.999999999993</v>
      </c>
      <c r="AT62" s="7">
        <v>14523.999999999998</v>
      </c>
      <c r="AU62" s="7">
        <v>147.12307692307692</v>
      </c>
      <c r="AV62" s="7">
        <v>145.47916666666671</v>
      </c>
      <c r="AW62" s="7">
        <v>179.07307692307697</v>
      </c>
      <c r="AX62" s="7">
        <v>153.01875000000001</v>
      </c>
      <c r="AY62" s="7">
        <v>19126</v>
      </c>
      <c r="AZ62" s="7">
        <v>17457.500000000004</v>
      </c>
      <c r="BA62" s="7">
        <v>23279.500000000007</v>
      </c>
      <c r="BB62" s="7">
        <v>12241.5</v>
      </c>
      <c r="BC62" s="7">
        <v>32</v>
      </c>
      <c r="BD62" s="7">
        <v>22</v>
      </c>
      <c r="BE62" s="7">
        <v>19</v>
      </c>
      <c r="BF62" s="7">
        <v>24</v>
      </c>
      <c r="BG62" s="7"/>
      <c r="BH62" s="7">
        <v>13.257999999999999</v>
      </c>
      <c r="BI62" s="7">
        <v>14.644</v>
      </c>
      <c r="BJ62" s="7">
        <v>23.34</v>
      </c>
      <c r="BK62" s="7">
        <v>10.804</v>
      </c>
      <c r="BL62" s="7">
        <v>12.137</v>
      </c>
      <c r="BM62" s="3">
        <v>21.364000000000001</v>
      </c>
      <c r="BN62" s="3">
        <v>22.202000000000002</v>
      </c>
      <c r="BO62" s="3">
        <v>11.964</v>
      </c>
      <c r="BP62" s="2">
        <v>7.5789999999999997</v>
      </c>
      <c r="BQ62" s="2">
        <v>8.7629999999999999</v>
      </c>
      <c r="BR62" s="3">
        <v>8.673</v>
      </c>
      <c r="BS62" s="3">
        <v>37.161000000000001</v>
      </c>
      <c r="BT62" s="11">
        <v>93.75</v>
      </c>
      <c r="BU62" s="11">
        <v>100</v>
      </c>
      <c r="BV62" s="11">
        <v>75</v>
      </c>
      <c r="BW62" s="11">
        <v>85</v>
      </c>
      <c r="BX62" s="11">
        <v>80</v>
      </c>
      <c r="BY62" s="11">
        <v>100</v>
      </c>
      <c r="BZ62" s="11">
        <v>100</v>
      </c>
      <c r="CA62" s="11">
        <v>75</v>
      </c>
      <c r="CB62" s="11">
        <v>100</v>
      </c>
      <c r="CC62" s="11">
        <v>100</v>
      </c>
      <c r="CD62" s="11">
        <v>75</v>
      </c>
      <c r="CE62" s="11">
        <v>85</v>
      </c>
      <c r="CF62" s="11">
        <v>70</v>
      </c>
      <c r="CG62" s="11">
        <v>100</v>
      </c>
      <c r="CH62" s="11">
        <v>75</v>
      </c>
      <c r="CI62" s="11">
        <v>81.25</v>
      </c>
      <c r="CJ62" s="11"/>
      <c r="CK62" s="11"/>
      <c r="CL62" s="11"/>
      <c r="CM62" s="11"/>
      <c r="CN62" s="11"/>
      <c r="CO62" s="11"/>
      <c r="CP62" s="11"/>
      <c r="CQ62" s="11"/>
      <c r="CR62" s="3">
        <v>9</v>
      </c>
      <c r="CS62" s="3">
        <v>9.5</v>
      </c>
      <c r="CT62" s="3">
        <v>10</v>
      </c>
      <c r="CU62" s="2">
        <v>0</v>
      </c>
      <c r="CV62" s="21">
        <v>42999</v>
      </c>
      <c r="CW62" s="21"/>
      <c r="CX62" s="3">
        <v>0</v>
      </c>
      <c r="CZ62" s="2"/>
    </row>
    <row r="63" spans="1:104" ht="15.75" customHeight="1">
      <c r="A63" s="8" t="s">
        <v>221</v>
      </c>
      <c r="B63" s="9">
        <v>0</v>
      </c>
      <c r="C63" s="10">
        <v>44</v>
      </c>
      <c r="D63" s="25">
        <v>0</v>
      </c>
      <c r="E63" s="5">
        <v>56.7</v>
      </c>
      <c r="F63" s="7">
        <v>55.2</v>
      </c>
      <c r="G63" s="76" t="s">
        <v>129</v>
      </c>
      <c r="H63" s="5">
        <v>161</v>
      </c>
      <c r="I63" s="5">
        <v>22</v>
      </c>
      <c r="J63" s="5"/>
      <c r="K63" s="13">
        <v>0.23400000000000001</v>
      </c>
      <c r="L63" s="13">
        <v>0.152</v>
      </c>
      <c r="M63" s="13">
        <v>3</v>
      </c>
      <c r="N63" s="13">
        <v>6</v>
      </c>
      <c r="O63" s="7">
        <v>7</v>
      </c>
      <c r="P63" s="14"/>
      <c r="Q63" s="14"/>
      <c r="R63" s="15"/>
      <c r="S63" s="15"/>
      <c r="T63" s="15"/>
      <c r="U63" s="5">
        <v>1</v>
      </c>
      <c r="V63" s="5">
        <v>0</v>
      </c>
      <c r="W63" s="5">
        <v>0</v>
      </c>
      <c r="X63" s="5">
        <v>1</v>
      </c>
      <c r="Y63" s="5">
        <v>1</v>
      </c>
      <c r="Z63" s="7">
        <v>0</v>
      </c>
      <c r="AA63" s="7" t="s">
        <v>162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>
        <v>11.105</v>
      </c>
      <c r="BI63" s="7">
        <v>7.9580000000000002</v>
      </c>
      <c r="BJ63" s="7">
        <v>13.87</v>
      </c>
      <c r="BK63" s="7">
        <v>12.297000000000001</v>
      </c>
      <c r="BL63" s="7">
        <v>14.94</v>
      </c>
      <c r="BM63" s="3">
        <v>13.173999999999999</v>
      </c>
      <c r="BN63" s="3">
        <v>19.824000000000002</v>
      </c>
      <c r="BO63" s="3">
        <v>17.215</v>
      </c>
      <c r="BP63" s="2"/>
      <c r="BQ63" s="2"/>
      <c r="BR63" s="3"/>
      <c r="BS63" s="3"/>
      <c r="BT63" s="11">
        <v>100</v>
      </c>
      <c r="BU63" s="11">
        <v>100</v>
      </c>
      <c r="BV63" s="11">
        <v>83.332999999999998</v>
      </c>
      <c r="BW63" s="11">
        <v>85</v>
      </c>
      <c r="BX63" s="11">
        <v>90</v>
      </c>
      <c r="BY63" s="11">
        <v>100</v>
      </c>
      <c r="BZ63" s="11">
        <v>100</v>
      </c>
      <c r="CA63" s="11">
        <v>62.5</v>
      </c>
      <c r="CB63" s="11"/>
      <c r="CC63" s="11"/>
      <c r="CD63" s="11"/>
      <c r="CE63" s="11"/>
      <c r="CF63" s="11"/>
      <c r="CG63" s="11"/>
      <c r="CH63" s="11"/>
      <c r="CI63" s="11"/>
      <c r="CJ63" s="11">
        <v>100</v>
      </c>
      <c r="CK63" s="11">
        <v>100</v>
      </c>
      <c r="CL63" s="11">
        <v>91.667000000000002</v>
      </c>
      <c r="CM63" s="11">
        <v>100</v>
      </c>
      <c r="CN63" s="11">
        <v>70</v>
      </c>
      <c r="CO63" s="11">
        <v>100</v>
      </c>
      <c r="CP63" s="11">
        <v>100</v>
      </c>
      <c r="CQ63" s="11">
        <v>56.25</v>
      </c>
      <c r="CR63" s="3">
        <v>9.5</v>
      </c>
      <c r="CT63" s="3">
        <v>9.5</v>
      </c>
      <c r="CU63" s="2">
        <v>0</v>
      </c>
      <c r="CV63" s="21">
        <v>43000</v>
      </c>
      <c r="CW63" s="21"/>
      <c r="CX63" s="3">
        <v>0</v>
      </c>
      <c r="CZ63" s="2"/>
    </row>
    <row r="64" spans="1:104" ht="15.75" customHeight="1">
      <c r="A64" s="8" t="s">
        <v>222</v>
      </c>
      <c r="B64" s="9">
        <v>1</v>
      </c>
      <c r="C64" s="22">
        <v>39</v>
      </c>
      <c r="D64" s="25">
        <v>0</v>
      </c>
      <c r="E64" s="5">
        <v>61</v>
      </c>
      <c r="F64" s="7">
        <v>62.1</v>
      </c>
      <c r="G64" s="76">
        <v>63.3</v>
      </c>
      <c r="H64" s="5">
        <v>166</v>
      </c>
      <c r="I64" s="5">
        <v>22</v>
      </c>
      <c r="J64" s="5">
        <v>1</v>
      </c>
      <c r="K64" s="13">
        <v>0.224</v>
      </c>
      <c r="L64" s="13">
        <v>0.19</v>
      </c>
      <c r="M64" s="13">
        <v>5</v>
      </c>
      <c r="N64" s="13">
        <v>4</v>
      </c>
      <c r="O64" s="7">
        <v>4</v>
      </c>
      <c r="P64" s="14"/>
      <c r="Q64" s="14"/>
      <c r="R64" s="15"/>
      <c r="S64" s="15"/>
      <c r="T64" s="15"/>
      <c r="U64" s="5">
        <v>1</v>
      </c>
      <c r="V64" s="5">
        <v>0</v>
      </c>
      <c r="W64" s="5">
        <v>1</v>
      </c>
      <c r="X64" s="5">
        <v>0</v>
      </c>
      <c r="Y64" s="5">
        <v>0</v>
      </c>
      <c r="Z64" s="7">
        <v>0</v>
      </c>
      <c r="AA64" s="7" t="s">
        <v>223</v>
      </c>
      <c r="AB64" s="16">
        <v>42055</v>
      </c>
      <c r="AC64" s="7">
        <v>30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8">
        <v>19</v>
      </c>
      <c r="BD64" s="28">
        <v>12</v>
      </c>
      <c r="BE64" s="28">
        <v>3</v>
      </c>
      <c r="BF64" s="28">
        <v>0</v>
      </c>
      <c r="BG64" s="28"/>
      <c r="BH64" s="7">
        <v>7.1150000000000002</v>
      </c>
      <c r="BI64" s="7">
        <v>4.8479999999999999</v>
      </c>
      <c r="BJ64" s="7">
        <v>7.157</v>
      </c>
      <c r="BK64" s="7">
        <v>6.3E-2</v>
      </c>
      <c r="BL64" s="7">
        <v>4.8849999999999998</v>
      </c>
      <c r="BM64" s="3">
        <v>11.71</v>
      </c>
      <c r="BN64" s="3">
        <v>8.6210000000000004</v>
      </c>
      <c r="BO64" s="3">
        <v>0.13300000000000001</v>
      </c>
      <c r="BP64" s="2">
        <v>5.93</v>
      </c>
      <c r="BQ64" s="2">
        <v>11.609</v>
      </c>
      <c r="BR64" s="3">
        <v>7.35</v>
      </c>
      <c r="BS64" s="3">
        <v>2.1949999999999998</v>
      </c>
      <c r="BT64" s="11">
        <v>100</v>
      </c>
      <c r="BU64" s="11">
        <v>100</v>
      </c>
      <c r="BV64" s="11">
        <v>75</v>
      </c>
      <c r="BW64" s="11">
        <v>85</v>
      </c>
      <c r="BX64" s="11">
        <v>100</v>
      </c>
      <c r="BY64" s="11">
        <v>100</v>
      </c>
      <c r="BZ64" s="11">
        <v>87.5</v>
      </c>
      <c r="CA64" s="11">
        <v>81.25</v>
      </c>
      <c r="CB64" s="11">
        <v>71.875</v>
      </c>
      <c r="CC64" s="11">
        <v>100</v>
      </c>
      <c r="CD64" s="11">
        <v>66.667000000000002</v>
      </c>
      <c r="CE64" s="11">
        <v>85</v>
      </c>
      <c r="CF64" s="11">
        <v>50</v>
      </c>
      <c r="CG64" s="11">
        <v>100</v>
      </c>
      <c r="CH64" s="11">
        <v>87.5</v>
      </c>
      <c r="CI64" s="11">
        <v>75</v>
      </c>
      <c r="CJ64" s="11">
        <v>100</v>
      </c>
      <c r="CK64" s="11">
        <v>100</v>
      </c>
      <c r="CL64" s="11">
        <v>66.667000000000002</v>
      </c>
      <c r="CM64" s="11">
        <v>85</v>
      </c>
      <c r="CN64" s="11">
        <v>90</v>
      </c>
      <c r="CO64" s="11">
        <v>94.444000000000003</v>
      </c>
      <c r="CP64" s="11">
        <v>87.5</v>
      </c>
      <c r="CQ64" s="11">
        <v>56.25</v>
      </c>
      <c r="CR64" s="3">
        <v>11</v>
      </c>
      <c r="CS64" s="3">
        <v>11</v>
      </c>
      <c r="CT64" s="3">
        <v>11</v>
      </c>
      <c r="CU64" s="2">
        <v>1</v>
      </c>
      <c r="CV64" s="21">
        <v>43000</v>
      </c>
      <c r="CW64" s="21">
        <v>43263</v>
      </c>
      <c r="CX64" s="3">
        <v>0</v>
      </c>
      <c r="CY64" s="3">
        <v>9</v>
      </c>
      <c r="CZ64" s="2" t="e">
        <f ca="1">_xludf.DAYS(CW64,CV64)</f>
        <v>#NAME?</v>
      </c>
    </row>
    <row r="65" spans="1:104" ht="15.75" customHeight="1">
      <c r="A65" s="8" t="s">
        <v>224</v>
      </c>
      <c r="B65" s="9">
        <v>0</v>
      </c>
      <c r="C65" s="22">
        <v>37</v>
      </c>
      <c r="D65" s="25">
        <v>1</v>
      </c>
      <c r="E65" s="5">
        <v>68.7</v>
      </c>
      <c r="F65" s="24">
        <v>68</v>
      </c>
      <c r="G65" s="76">
        <v>68</v>
      </c>
      <c r="H65" s="5">
        <v>186</v>
      </c>
      <c r="I65" s="5">
        <v>20</v>
      </c>
      <c r="J65" s="5"/>
      <c r="K65" s="13">
        <v>0.183</v>
      </c>
      <c r="L65" s="13">
        <v>0.22800000000000001</v>
      </c>
      <c r="M65" s="13">
        <v>-1</v>
      </c>
      <c r="N65" s="13">
        <v>-1</v>
      </c>
      <c r="O65" s="7">
        <v>3</v>
      </c>
      <c r="P65" s="23">
        <v>1175.1200000000001</v>
      </c>
      <c r="Q65" s="23">
        <v>104.39999999999999</v>
      </c>
      <c r="R65" s="15">
        <v>5.4540005899843758</v>
      </c>
      <c r="S65" s="15">
        <v>4.9367088607594933</v>
      </c>
      <c r="T65" s="15">
        <v>7.2527472527472527</v>
      </c>
      <c r="U65" s="5">
        <v>1</v>
      </c>
      <c r="V65" s="5">
        <v>1</v>
      </c>
      <c r="W65" s="5">
        <v>0</v>
      </c>
      <c r="X65" s="5">
        <v>1</v>
      </c>
      <c r="Y65" s="5">
        <v>0</v>
      </c>
      <c r="Z65" s="7">
        <v>1</v>
      </c>
      <c r="AA65" s="7"/>
      <c r="AB65" s="7"/>
      <c r="AC65" s="7">
        <v>20</v>
      </c>
      <c r="AD65" s="7">
        <v>0</v>
      </c>
      <c r="AE65" s="7">
        <v>128.4375</v>
      </c>
      <c r="AF65" s="7">
        <v>110.57916666666672</v>
      </c>
      <c r="AG65" s="7">
        <v>104.19599999999998</v>
      </c>
      <c r="AH65" s="7">
        <v>170.03333333333333</v>
      </c>
      <c r="AI65" s="7">
        <v>15412.5</v>
      </c>
      <c r="AJ65" s="7">
        <v>13269.500000000007</v>
      </c>
      <c r="AK65" s="7">
        <v>13024.499999999998</v>
      </c>
      <c r="AL65" s="7">
        <v>10202</v>
      </c>
      <c r="AM65" s="7"/>
      <c r="AN65" s="7"/>
      <c r="AO65" s="7"/>
      <c r="AP65" s="7"/>
      <c r="AQ65" s="7"/>
      <c r="AR65" s="7"/>
      <c r="AS65" s="7"/>
      <c r="AT65" s="7"/>
      <c r="AU65" s="7">
        <v>147.14545454545461</v>
      </c>
      <c r="AV65" s="7">
        <v>106.87916666666666</v>
      </c>
      <c r="AW65" s="7">
        <v>103.08750000000003</v>
      </c>
      <c r="AX65" s="7">
        <v>139.45714285714286</v>
      </c>
      <c r="AY65" s="7">
        <v>16186.000000000005</v>
      </c>
      <c r="AZ65" s="7">
        <v>12825.5</v>
      </c>
      <c r="BA65" s="7">
        <v>12370.500000000004</v>
      </c>
      <c r="BB65" s="7">
        <v>9762</v>
      </c>
      <c r="BC65" s="7"/>
      <c r="BD65" s="7"/>
      <c r="BE65" s="7"/>
      <c r="BF65" s="7"/>
      <c r="BG65" s="7"/>
      <c r="BH65" s="7">
        <v>6.1130000000000004</v>
      </c>
      <c r="BI65" s="7">
        <v>10.808</v>
      </c>
      <c r="BJ65" s="7">
        <v>12.430999999999999</v>
      </c>
      <c r="BK65" s="7">
        <v>13.006</v>
      </c>
      <c r="BL65" s="7">
        <v>5.0609999999999999</v>
      </c>
      <c r="BM65" s="3">
        <v>14.865</v>
      </c>
      <c r="BN65" s="3">
        <v>6.7290000000000001</v>
      </c>
      <c r="BO65" s="3">
        <v>12.409000000000001</v>
      </c>
      <c r="BP65" s="2">
        <v>13.14</v>
      </c>
      <c r="BQ65" s="2">
        <v>12.596</v>
      </c>
      <c r="BR65" s="3">
        <v>16.898</v>
      </c>
      <c r="BS65" s="3">
        <v>13.852</v>
      </c>
      <c r="BT65" s="11">
        <v>100</v>
      </c>
      <c r="BU65" s="11">
        <v>100</v>
      </c>
      <c r="BV65" s="11">
        <v>100</v>
      </c>
      <c r="BW65" s="11">
        <v>85</v>
      </c>
      <c r="BX65" s="11">
        <v>80</v>
      </c>
      <c r="BY65" s="11">
        <v>100</v>
      </c>
      <c r="BZ65" s="11">
        <v>100</v>
      </c>
      <c r="CA65" s="11">
        <v>87.5</v>
      </c>
      <c r="CB65" s="11">
        <v>100</v>
      </c>
      <c r="CC65" s="11">
        <v>100</v>
      </c>
      <c r="CD65" s="11">
        <v>58.332999999999998</v>
      </c>
      <c r="CE65" s="11">
        <v>85</v>
      </c>
      <c r="CF65" s="11">
        <v>80</v>
      </c>
      <c r="CG65" s="11">
        <v>100</v>
      </c>
      <c r="CH65" s="11">
        <v>87.5</v>
      </c>
      <c r="CI65" s="11">
        <v>68.75</v>
      </c>
      <c r="CJ65" s="11">
        <v>100</v>
      </c>
      <c r="CK65" s="11">
        <v>100</v>
      </c>
      <c r="CL65" s="11">
        <v>58.332999999999998</v>
      </c>
      <c r="CM65" s="11">
        <v>85</v>
      </c>
      <c r="CN65" s="11">
        <v>90</v>
      </c>
      <c r="CO65" s="11">
        <v>100</v>
      </c>
      <c r="CP65" s="11">
        <v>100</v>
      </c>
      <c r="CQ65" s="11">
        <v>75</v>
      </c>
      <c r="CR65" s="3">
        <v>11</v>
      </c>
      <c r="CS65" s="3">
        <v>12.5</v>
      </c>
      <c r="CT65" s="3">
        <v>13</v>
      </c>
      <c r="CU65" s="2">
        <v>0</v>
      </c>
      <c r="CV65" s="21">
        <v>43000</v>
      </c>
      <c r="CW65" s="21"/>
      <c r="CX65" s="3">
        <v>0</v>
      </c>
      <c r="CZ65" s="2"/>
    </row>
    <row r="66" spans="1:104" ht="15.75" customHeight="1">
      <c r="A66" s="8" t="s">
        <v>225</v>
      </c>
      <c r="B66" s="9">
        <v>1</v>
      </c>
      <c r="C66" s="22">
        <v>32</v>
      </c>
      <c r="D66" s="25">
        <v>1</v>
      </c>
      <c r="E66" s="5">
        <v>74</v>
      </c>
      <c r="F66" s="38" t="s">
        <v>129</v>
      </c>
      <c r="G66" s="76" t="s">
        <v>129</v>
      </c>
      <c r="H66" s="5">
        <v>176</v>
      </c>
      <c r="I66" s="5">
        <v>24</v>
      </c>
      <c r="J66" s="5">
        <v>1</v>
      </c>
      <c r="K66" s="13">
        <v>0.248</v>
      </c>
      <c r="L66" s="13">
        <v>0.14399999999999999</v>
      </c>
      <c r="M66" s="13">
        <v>5</v>
      </c>
      <c r="N66" s="13">
        <v>6</v>
      </c>
      <c r="O66" s="7">
        <v>4</v>
      </c>
      <c r="P66" s="14"/>
      <c r="Q66" s="14"/>
      <c r="R66" s="15">
        <v>6.5775975773672295</v>
      </c>
      <c r="S66" s="15">
        <v>4.5859872611464967</v>
      </c>
      <c r="T66" s="15">
        <v>10.192525481313703</v>
      </c>
      <c r="U66" s="5">
        <v>1</v>
      </c>
      <c r="V66" s="5">
        <v>0</v>
      </c>
      <c r="W66" s="5">
        <v>0</v>
      </c>
      <c r="X66" s="5">
        <v>0</v>
      </c>
      <c r="Y66" s="5">
        <v>0</v>
      </c>
      <c r="Z66" s="7">
        <v>1</v>
      </c>
      <c r="AA66" s="7"/>
      <c r="AB66" s="7"/>
      <c r="AC66" s="7">
        <v>30</v>
      </c>
      <c r="AD66" s="7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7">
        <v>18</v>
      </c>
      <c r="BD66" s="7">
        <v>21</v>
      </c>
      <c r="BE66" s="7">
        <v>0</v>
      </c>
      <c r="BF66" s="7">
        <v>13</v>
      </c>
      <c r="BG66" s="7"/>
      <c r="BH66" s="7">
        <v>15.02</v>
      </c>
      <c r="BI66" s="7">
        <v>11.317</v>
      </c>
      <c r="BJ66" s="7">
        <v>21.280999999999999</v>
      </c>
      <c r="BK66" s="7">
        <v>9.8439999999999994</v>
      </c>
      <c r="BL66" s="7"/>
      <c r="BM66" s="3"/>
      <c r="BN66" s="3"/>
      <c r="BO66" s="3"/>
      <c r="BP66" s="2"/>
      <c r="BQ66" s="2"/>
      <c r="BR66" s="3"/>
      <c r="BS66" s="3"/>
      <c r="BT66" s="11">
        <v>65.625</v>
      </c>
      <c r="BU66" s="11">
        <v>100</v>
      </c>
      <c r="BV66" s="11">
        <v>100</v>
      </c>
      <c r="BW66" s="11">
        <v>85</v>
      </c>
      <c r="BX66" s="11">
        <v>100</v>
      </c>
      <c r="BY66" s="11">
        <v>100</v>
      </c>
      <c r="BZ66" s="11">
        <v>87.5</v>
      </c>
      <c r="CA66" s="11">
        <v>68.75</v>
      </c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3">
        <v>11</v>
      </c>
      <c r="CU66" s="2">
        <v>0</v>
      </c>
      <c r="CV66" s="21">
        <v>43004</v>
      </c>
      <c r="CW66" s="21"/>
      <c r="CX66" s="3">
        <v>0</v>
      </c>
      <c r="CZ66" s="2"/>
    </row>
    <row r="67" spans="1:104" ht="15.75" customHeight="1">
      <c r="A67" s="8" t="s">
        <v>226</v>
      </c>
      <c r="B67" s="9">
        <v>0</v>
      </c>
      <c r="C67" s="10">
        <v>37</v>
      </c>
      <c r="D67" s="25">
        <v>1</v>
      </c>
      <c r="E67" s="5">
        <v>98</v>
      </c>
      <c r="F67" s="24">
        <v>96</v>
      </c>
      <c r="G67" s="76">
        <v>96</v>
      </c>
      <c r="H67" s="5">
        <v>177</v>
      </c>
      <c r="I67" s="5">
        <v>31</v>
      </c>
      <c r="J67" s="5">
        <v>0</v>
      </c>
      <c r="K67" s="13">
        <v>0.245</v>
      </c>
      <c r="L67" s="13">
        <v>0.22900000000000001</v>
      </c>
      <c r="M67" s="13">
        <v>1</v>
      </c>
      <c r="N67" s="13">
        <v>1</v>
      </c>
      <c r="O67" s="7">
        <v>2</v>
      </c>
      <c r="P67" s="14">
        <v>609.09999999999991</v>
      </c>
      <c r="Q67" s="14">
        <v>68.899999999999991</v>
      </c>
      <c r="R67" s="15">
        <v>6.6353623770032746</v>
      </c>
      <c r="S67" s="15">
        <v>4.7191011235955056</v>
      </c>
      <c r="T67" s="15">
        <v>11.012658227848101</v>
      </c>
      <c r="U67" s="5">
        <v>1</v>
      </c>
      <c r="V67" s="5">
        <v>1</v>
      </c>
      <c r="W67" s="5">
        <v>0</v>
      </c>
      <c r="X67" s="5">
        <v>0</v>
      </c>
      <c r="Y67" s="5">
        <v>0</v>
      </c>
      <c r="Z67" s="7">
        <v>0</v>
      </c>
      <c r="AA67" s="7" t="s">
        <v>227</v>
      </c>
      <c r="AB67" s="16">
        <v>42819</v>
      </c>
      <c r="AC67" s="7">
        <v>5</v>
      </c>
      <c r="AD67" s="7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7"/>
      <c r="BD67" s="7"/>
      <c r="BE67" s="7"/>
      <c r="BF67" s="7"/>
      <c r="BG67" s="7"/>
      <c r="BH67" s="7">
        <v>2.0489999999999999</v>
      </c>
      <c r="BI67" s="7">
        <v>0.8</v>
      </c>
      <c r="BJ67" s="7">
        <v>6.0289999999999999</v>
      </c>
      <c r="BK67" s="7">
        <v>2.7250000000000001</v>
      </c>
      <c r="BL67" s="7">
        <v>5.3769999999999998</v>
      </c>
      <c r="BM67" s="3">
        <v>1.8260000000000001</v>
      </c>
      <c r="BN67" s="3">
        <v>6.7050000000000001</v>
      </c>
      <c r="BO67" s="3">
        <v>2.649</v>
      </c>
      <c r="BP67" s="2">
        <v>4.056</v>
      </c>
      <c r="BQ67" s="2">
        <v>2.516</v>
      </c>
      <c r="BR67" s="3">
        <v>6.327</v>
      </c>
      <c r="BS67" s="3">
        <v>4.548</v>
      </c>
      <c r="BT67" s="11">
        <v>100</v>
      </c>
      <c r="BU67" s="11">
        <v>100</v>
      </c>
      <c r="BV67" s="11">
        <v>100</v>
      </c>
      <c r="BW67" s="11">
        <v>85</v>
      </c>
      <c r="BX67" s="11">
        <v>90</v>
      </c>
      <c r="BY67" s="11">
        <v>100</v>
      </c>
      <c r="BZ67" s="11">
        <v>62.5</v>
      </c>
      <c r="CA67" s="11">
        <v>93.75</v>
      </c>
      <c r="CB67" s="11">
        <v>100</v>
      </c>
      <c r="CC67" s="11">
        <v>100</v>
      </c>
      <c r="CD67" s="11">
        <v>83.332999999999998</v>
      </c>
      <c r="CE67" s="11">
        <v>92.5</v>
      </c>
      <c r="CF67" s="11">
        <v>100</v>
      </c>
      <c r="CG67" s="11">
        <v>100</v>
      </c>
      <c r="CH67" s="11">
        <v>100</v>
      </c>
      <c r="CI67" s="11">
        <v>75</v>
      </c>
      <c r="CJ67" s="11">
        <v>100</v>
      </c>
      <c r="CK67" s="11">
        <v>100</v>
      </c>
      <c r="CL67" s="11">
        <v>100</v>
      </c>
      <c r="CM67" s="11">
        <v>92.5</v>
      </c>
      <c r="CN67" s="11">
        <v>100</v>
      </c>
      <c r="CO67" s="11">
        <v>100</v>
      </c>
      <c r="CP67" s="11">
        <v>100</v>
      </c>
      <c r="CQ67" s="11">
        <v>87.5</v>
      </c>
      <c r="CR67" s="3">
        <v>10</v>
      </c>
      <c r="CS67" s="3">
        <v>10.5</v>
      </c>
      <c r="CU67" s="2">
        <v>0</v>
      </c>
      <c r="CV67" s="21">
        <v>43004</v>
      </c>
      <c r="CW67" s="21"/>
      <c r="CX67" s="3">
        <v>0</v>
      </c>
      <c r="CZ67" s="2"/>
    </row>
    <row r="68" spans="1:104" ht="15.75" customHeight="1">
      <c r="A68" s="8" t="s">
        <v>228</v>
      </c>
      <c r="B68" s="9">
        <v>0</v>
      </c>
      <c r="C68" s="10">
        <v>35</v>
      </c>
      <c r="D68" s="25">
        <v>1</v>
      </c>
      <c r="E68" s="5">
        <v>62</v>
      </c>
      <c r="F68" s="24">
        <v>63</v>
      </c>
      <c r="G68" s="76">
        <v>64.5</v>
      </c>
      <c r="H68" s="5">
        <v>170</v>
      </c>
      <c r="I68" s="5">
        <v>21</v>
      </c>
      <c r="J68" s="5"/>
      <c r="K68" s="13">
        <v>0.23</v>
      </c>
      <c r="L68" s="13">
        <v>0.23699999999999999</v>
      </c>
      <c r="M68" s="13">
        <v>0</v>
      </c>
      <c r="N68" s="13">
        <v>2</v>
      </c>
      <c r="O68" s="7">
        <v>4</v>
      </c>
      <c r="P68" s="23">
        <v>2076.6999999999998</v>
      </c>
      <c r="Q68" s="23">
        <v>170.9</v>
      </c>
      <c r="R68" s="15">
        <v>5.0271846967971259</v>
      </c>
      <c r="S68" s="15">
        <v>4.5168179391350769</v>
      </c>
      <c r="T68" s="15">
        <v>11.012658227848101</v>
      </c>
      <c r="U68" s="5">
        <v>1</v>
      </c>
      <c r="V68" s="5">
        <v>1</v>
      </c>
      <c r="W68" s="5">
        <v>0</v>
      </c>
      <c r="X68" s="5">
        <v>0</v>
      </c>
      <c r="Y68" s="5">
        <v>1</v>
      </c>
      <c r="Z68" s="7">
        <v>1</v>
      </c>
      <c r="AA68" s="7"/>
      <c r="AB68" s="7"/>
      <c r="AC68" s="7">
        <v>20</v>
      </c>
      <c r="AD68" s="7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7"/>
      <c r="BD68" s="7"/>
      <c r="BE68" s="7"/>
      <c r="BF68" s="7"/>
      <c r="BG68" s="7"/>
      <c r="BH68" s="7">
        <v>6.3220000000000001</v>
      </c>
      <c r="BI68" s="7">
        <v>6.2089999999999996</v>
      </c>
      <c r="BJ68" s="7">
        <v>22.43</v>
      </c>
      <c r="BK68" s="7">
        <v>8.0589999999999993</v>
      </c>
      <c r="BL68" s="7">
        <v>18.007000000000001</v>
      </c>
      <c r="BM68" s="3">
        <v>12.494</v>
      </c>
      <c r="BN68" s="3">
        <v>29.59</v>
      </c>
      <c r="BO68" s="3">
        <v>11.186999999999999</v>
      </c>
      <c r="BP68" s="2">
        <v>19.532</v>
      </c>
      <c r="BQ68" s="2">
        <v>11.853999999999999</v>
      </c>
      <c r="BR68" s="3">
        <v>32.676000000000002</v>
      </c>
      <c r="BS68" s="3">
        <v>11.244999999999999</v>
      </c>
      <c r="BT68" s="11">
        <v>100</v>
      </c>
      <c r="BU68" s="11">
        <v>100</v>
      </c>
      <c r="BV68" s="11">
        <v>100</v>
      </c>
      <c r="BW68" s="11">
        <v>85</v>
      </c>
      <c r="BX68" s="11">
        <v>100</v>
      </c>
      <c r="BY68" s="11">
        <v>100</v>
      </c>
      <c r="BZ68" s="11">
        <v>100</v>
      </c>
      <c r="CA68" s="11">
        <v>81.25</v>
      </c>
      <c r="CB68" s="11">
        <v>100</v>
      </c>
      <c r="CC68" s="11">
        <v>100</v>
      </c>
      <c r="CD68" s="11">
        <v>91.667000000000002</v>
      </c>
      <c r="CE68" s="11">
        <v>85</v>
      </c>
      <c r="CF68" s="11">
        <v>90</v>
      </c>
      <c r="CG68" s="11">
        <v>100</v>
      </c>
      <c r="CH68" s="11">
        <v>100</v>
      </c>
      <c r="CI68" s="11">
        <v>75</v>
      </c>
      <c r="CJ68" s="11">
        <v>100</v>
      </c>
      <c r="CK68" s="11">
        <v>100</v>
      </c>
      <c r="CL68" s="11">
        <v>83.332999999999998</v>
      </c>
      <c r="CM68" s="11">
        <v>85</v>
      </c>
      <c r="CN68" s="11">
        <v>100</v>
      </c>
      <c r="CO68" s="11">
        <v>100</v>
      </c>
      <c r="CP68" s="11">
        <v>100</v>
      </c>
      <c r="CQ68" s="11">
        <v>75</v>
      </c>
      <c r="CR68" s="3">
        <v>10.5</v>
      </c>
      <c r="CS68" s="3">
        <v>12</v>
      </c>
      <c r="CT68" s="3">
        <v>11</v>
      </c>
      <c r="CU68" s="2">
        <v>0</v>
      </c>
      <c r="CV68" s="21">
        <v>43005</v>
      </c>
      <c r="CW68" s="21"/>
      <c r="CX68" s="3">
        <v>0</v>
      </c>
      <c r="CZ68" s="2"/>
    </row>
    <row r="69" spans="1:104" ht="15.75" customHeight="1">
      <c r="A69" s="8" t="s">
        <v>229</v>
      </c>
      <c r="B69" s="9">
        <v>0</v>
      </c>
      <c r="C69" s="22">
        <v>34</v>
      </c>
      <c r="D69" s="25">
        <v>1</v>
      </c>
      <c r="E69" s="5">
        <v>103</v>
      </c>
      <c r="F69" s="7">
        <v>103.6</v>
      </c>
      <c r="G69" s="76">
        <v>104</v>
      </c>
      <c r="H69" s="5">
        <v>180</v>
      </c>
      <c r="I69" s="5">
        <v>32</v>
      </c>
      <c r="J69" s="5">
        <v>0</v>
      </c>
      <c r="K69" s="13">
        <v>0.22</v>
      </c>
      <c r="L69" s="13">
        <v>8.2000000000000003E-2</v>
      </c>
      <c r="M69" s="13">
        <v>5</v>
      </c>
      <c r="N69" s="13">
        <v>6</v>
      </c>
      <c r="O69" s="7">
        <v>3</v>
      </c>
      <c r="P69" s="14">
        <v>889.19999999999993</v>
      </c>
      <c r="Q69" s="14">
        <v>96.000000000000014</v>
      </c>
      <c r="R69" s="15">
        <v>6.4205148621899992</v>
      </c>
      <c r="S69" s="15">
        <v>5.6426332288401255</v>
      </c>
      <c r="T69" s="15">
        <v>8.0412371134020617</v>
      </c>
      <c r="U69" s="5">
        <v>1</v>
      </c>
      <c r="V69" s="5">
        <v>1</v>
      </c>
      <c r="W69" s="5">
        <v>1</v>
      </c>
      <c r="X69" s="5">
        <v>1</v>
      </c>
      <c r="Y69" s="5">
        <v>0</v>
      </c>
      <c r="Z69" s="7">
        <v>0</v>
      </c>
      <c r="AA69" s="7" t="s">
        <v>230</v>
      </c>
      <c r="AB69" s="16">
        <v>42434</v>
      </c>
      <c r="AC69" s="7">
        <v>40</v>
      </c>
      <c r="AD69" s="7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7"/>
      <c r="BD69" s="7"/>
      <c r="BE69" s="7"/>
      <c r="BF69" s="7"/>
      <c r="BG69" s="7"/>
      <c r="BH69" s="7">
        <v>5.0179999999999998</v>
      </c>
      <c r="BI69" s="7">
        <v>13.582000000000001</v>
      </c>
      <c r="BJ69" s="7">
        <v>8.57</v>
      </c>
      <c r="BK69" s="7">
        <v>9.1509999999999998</v>
      </c>
      <c r="BL69" s="7">
        <v>9.2829999999999995</v>
      </c>
      <c r="BM69" s="3">
        <v>12.401999999999999</v>
      </c>
      <c r="BN69" s="3">
        <v>2.6080000000000001</v>
      </c>
      <c r="BO69" s="3">
        <v>24.718</v>
      </c>
      <c r="BP69" s="2">
        <v>7.617</v>
      </c>
      <c r="BQ69" s="2">
        <v>20.995000000000001</v>
      </c>
      <c r="BR69" s="3">
        <v>10.412000000000001</v>
      </c>
      <c r="BS69" s="3">
        <v>11.875999999999999</v>
      </c>
      <c r="BT69" s="11">
        <v>93.75</v>
      </c>
      <c r="BU69" s="11">
        <v>100</v>
      </c>
      <c r="BV69" s="11">
        <v>66.667000000000002</v>
      </c>
      <c r="BW69" s="11">
        <v>42.5</v>
      </c>
      <c r="BX69" s="11">
        <v>80</v>
      </c>
      <c r="BY69" s="11">
        <v>83.332999999999998</v>
      </c>
      <c r="BZ69" s="11">
        <v>62.5</v>
      </c>
      <c r="CA69" s="11">
        <v>25</v>
      </c>
      <c r="CB69" s="11">
        <v>100</v>
      </c>
      <c r="CC69" s="11">
        <v>100</v>
      </c>
      <c r="CD69" s="11">
        <v>58.332999999999998</v>
      </c>
      <c r="CE69" s="11">
        <v>85</v>
      </c>
      <c r="CF69" s="11">
        <v>80</v>
      </c>
      <c r="CG69" s="11">
        <v>94.444000000000003</v>
      </c>
      <c r="CH69" s="11">
        <v>62.5</v>
      </c>
      <c r="CI69" s="11">
        <v>62.5</v>
      </c>
      <c r="CJ69" s="11">
        <v>78.75</v>
      </c>
      <c r="CK69" s="11">
        <v>100</v>
      </c>
      <c r="CL69" s="11">
        <v>66.667000000000002</v>
      </c>
      <c r="CM69" s="11">
        <v>60</v>
      </c>
      <c r="CN69" s="11">
        <v>70</v>
      </c>
      <c r="CO69" s="11">
        <v>94.444000000000003</v>
      </c>
      <c r="CP69" s="11">
        <v>50</v>
      </c>
      <c r="CQ69" s="11">
        <v>62.5</v>
      </c>
      <c r="CR69" s="3">
        <v>10</v>
      </c>
      <c r="CS69" s="3">
        <v>11</v>
      </c>
      <c r="CT69" s="3">
        <v>10</v>
      </c>
      <c r="CU69" s="2">
        <v>0</v>
      </c>
      <c r="CV69" s="21">
        <v>43005</v>
      </c>
      <c r="CW69" s="21"/>
      <c r="CX69" s="3">
        <v>0</v>
      </c>
      <c r="CZ69" s="2"/>
    </row>
    <row r="70" spans="1:104" ht="15.75" customHeight="1">
      <c r="A70" s="8" t="s">
        <v>231</v>
      </c>
      <c r="B70" s="9">
        <v>1</v>
      </c>
      <c r="C70" s="22">
        <v>36</v>
      </c>
      <c r="D70" s="25">
        <v>0</v>
      </c>
      <c r="E70" s="5">
        <v>61</v>
      </c>
      <c r="F70" s="24">
        <v>61</v>
      </c>
      <c r="G70" s="76">
        <v>63</v>
      </c>
      <c r="H70" s="5">
        <v>160</v>
      </c>
      <c r="I70" s="5">
        <v>24</v>
      </c>
      <c r="J70" s="5">
        <v>0</v>
      </c>
      <c r="K70" s="13">
        <v>0.2</v>
      </c>
      <c r="L70" s="13">
        <v>9.2999999999999999E-2</v>
      </c>
      <c r="M70" s="13">
        <v>-7</v>
      </c>
      <c r="N70" s="13">
        <v>-7</v>
      </c>
      <c r="O70" s="7">
        <v>0</v>
      </c>
      <c r="P70" s="13">
        <v>775</v>
      </c>
      <c r="Q70" s="14">
        <v>93.299999999999983</v>
      </c>
      <c r="R70" s="15">
        <v>7.2819778883858008</v>
      </c>
      <c r="S70" s="15">
        <v>6.3157894736842106</v>
      </c>
      <c r="T70" s="15">
        <v>8.0412371134020617</v>
      </c>
      <c r="U70" s="5">
        <v>1</v>
      </c>
      <c r="V70" s="5">
        <v>0</v>
      </c>
      <c r="W70" s="5">
        <v>0</v>
      </c>
      <c r="X70" s="5">
        <v>1</v>
      </c>
      <c r="Y70" s="5">
        <v>0</v>
      </c>
      <c r="Z70" s="7">
        <v>0</v>
      </c>
      <c r="AA70" s="7" t="s">
        <v>232</v>
      </c>
      <c r="AB70" s="16">
        <v>42370</v>
      </c>
      <c r="AC70" s="7">
        <v>13</v>
      </c>
      <c r="AD70" s="7">
        <v>0</v>
      </c>
      <c r="AE70" s="7">
        <v>123.72222222222223</v>
      </c>
      <c r="AF70" s="7">
        <v>90.200000000000017</v>
      </c>
      <c r="AG70" s="7">
        <v>90.513636363636351</v>
      </c>
      <c r="AH70" s="7">
        <v>126.30769230769231</v>
      </c>
      <c r="AI70" s="7">
        <v>11135</v>
      </c>
      <c r="AJ70" s="7">
        <v>9020.0000000000018</v>
      </c>
      <c r="AK70" s="7">
        <v>9956.4999999999982</v>
      </c>
      <c r="AL70" s="7">
        <v>8210</v>
      </c>
      <c r="AM70" s="7"/>
      <c r="AN70" s="7"/>
      <c r="AO70" s="7"/>
      <c r="AP70" s="7"/>
      <c r="AQ70" s="7"/>
      <c r="AR70" s="7"/>
      <c r="AS70" s="7"/>
      <c r="AT70" s="7"/>
      <c r="AU70" s="7">
        <v>135.88000000000002</v>
      </c>
      <c r="AV70" s="7">
        <v>107.68571428571427</v>
      </c>
      <c r="AW70" s="7">
        <v>92.718181818181819</v>
      </c>
      <c r="AX70" s="7">
        <v>153.49999999999997</v>
      </c>
      <c r="AY70" s="7">
        <v>13588.000000000002</v>
      </c>
      <c r="AZ70" s="7">
        <v>11306.999999999998</v>
      </c>
      <c r="BA70" s="7">
        <v>10199</v>
      </c>
      <c r="BB70" s="7">
        <v>8442.4999999999982</v>
      </c>
      <c r="BC70" s="7">
        <v>12</v>
      </c>
      <c r="BD70" s="7">
        <v>29</v>
      </c>
      <c r="BE70" s="7">
        <v>28</v>
      </c>
      <c r="BF70" s="7">
        <v>13</v>
      </c>
      <c r="BG70" s="7"/>
      <c r="BH70" s="7">
        <v>11.106</v>
      </c>
      <c r="BI70" s="7">
        <v>7.2510000000000003</v>
      </c>
      <c r="BJ70" s="7">
        <v>23.486999999999998</v>
      </c>
      <c r="BK70" s="7">
        <v>7.7729999999999997</v>
      </c>
      <c r="BL70" s="7">
        <v>5.6420000000000003</v>
      </c>
      <c r="BM70" s="3">
        <v>4.4089999999999998</v>
      </c>
      <c r="BN70" s="3">
        <v>15.202</v>
      </c>
      <c r="BO70" s="3">
        <v>6.7809999999999997</v>
      </c>
      <c r="BP70" s="2">
        <v>12.332000000000001</v>
      </c>
      <c r="BQ70" s="2">
        <v>6.5449999999999999</v>
      </c>
      <c r="BR70" s="3">
        <v>16.995000000000001</v>
      </c>
      <c r="BS70" s="3">
        <v>8.6289999999999996</v>
      </c>
      <c r="BT70" s="11">
        <v>100</v>
      </c>
      <c r="BU70" s="11">
        <v>100</v>
      </c>
      <c r="BV70" s="11">
        <v>75</v>
      </c>
      <c r="BW70" s="11">
        <v>85</v>
      </c>
      <c r="BX70" s="11">
        <v>100</v>
      </c>
      <c r="BY70" s="11">
        <v>100</v>
      </c>
      <c r="BZ70" s="11">
        <v>50</v>
      </c>
      <c r="CA70" s="11">
        <v>68.75</v>
      </c>
      <c r="CB70" s="11">
        <v>66.875</v>
      </c>
      <c r="CC70" s="11">
        <v>100</v>
      </c>
      <c r="CD70" s="11">
        <v>100</v>
      </c>
      <c r="CE70" s="11">
        <v>85</v>
      </c>
      <c r="CF70" s="11">
        <v>100</v>
      </c>
      <c r="CG70" s="11">
        <v>100</v>
      </c>
      <c r="CH70" s="11">
        <v>75</v>
      </c>
      <c r="CI70" s="11">
        <v>68.75</v>
      </c>
      <c r="CJ70" s="11">
        <v>73.125</v>
      </c>
      <c r="CK70" s="11">
        <v>100</v>
      </c>
      <c r="CL70" s="11">
        <v>100</v>
      </c>
      <c r="CM70" s="11">
        <v>42.5</v>
      </c>
      <c r="CN70" s="11">
        <v>80</v>
      </c>
      <c r="CO70" s="11">
        <v>94.444000000000003</v>
      </c>
      <c r="CP70" s="11">
        <v>100</v>
      </c>
      <c r="CQ70" s="11">
        <v>56.25</v>
      </c>
      <c r="CR70" s="3">
        <v>9.5</v>
      </c>
      <c r="CS70" s="3">
        <v>9.5</v>
      </c>
      <c r="CT70" s="3">
        <v>9.5</v>
      </c>
      <c r="CU70" s="2">
        <v>0</v>
      </c>
      <c r="CV70" s="21">
        <v>43007</v>
      </c>
      <c r="CW70" s="21"/>
      <c r="CX70" s="3">
        <v>0</v>
      </c>
      <c r="CZ70" s="2"/>
    </row>
    <row r="71" spans="1:104" ht="15.75" customHeight="1">
      <c r="A71" s="8" t="s">
        <v>233</v>
      </c>
      <c r="B71" s="9">
        <v>1</v>
      </c>
      <c r="C71" s="22">
        <v>37</v>
      </c>
      <c r="D71" s="25">
        <v>0</v>
      </c>
      <c r="E71" s="5">
        <v>62</v>
      </c>
      <c r="F71" s="7">
        <v>62.5</v>
      </c>
      <c r="G71" s="76">
        <v>63.3</v>
      </c>
      <c r="H71" s="5">
        <v>153</v>
      </c>
      <c r="I71" s="5">
        <v>26</v>
      </c>
      <c r="J71" s="5">
        <v>0</v>
      </c>
      <c r="K71" s="13">
        <v>0.20799999999999999</v>
      </c>
      <c r="L71" s="13">
        <v>0.223</v>
      </c>
      <c r="M71" s="13">
        <v>0</v>
      </c>
      <c r="N71" s="13">
        <v>2</v>
      </c>
      <c r="O71" s="7">
        <v>2</v>
      </c>
      <c r="P71" s="13">
        <v>90.300000000000011</v>
      </c>
      <c r="Q71" s="14">
        <v>10.9</v>
      </c>
      <c r="R71" s="15">
        <v>7.1100319596523942</v>
      </c>
      <c r="S71" s="15">
        <v>6.101694915254237</v>
      </c>
      <c r="T71" s="15">
        <v>7.6981132075471699</v>
      </c>
      <c r="U71" s="5">
        <v>1</v>
      </c>
      <c r="V71" s="5">
        <v>0</v>
      </c>
      <c r="W71" s="5">
        <v>0</v>
      </c>
      <c r="X71" s="5">
        <v>1</v>
      </c>
      <c r="Y71" s="5">
        <v>1</v>
      </c>
      <c r="Z71" s="7">
        <v>0</v>
      </c>
      <c r="AA71" s="7" t="s">
        <v>234</v>
      </c>
      <c r="AB71" s="16">
        <v>42756</v>
      </c>
      <c r="AC71" s="7">
        <v>15</v>
      </c>
      <c r="AD71" s="7">
        <v>0</v>
      </c>
      <c r="AE71" s="7">
        <v>99.910909090909072</v>
      </c>
      <c r="AF71" s="7">
        <v>78.278260869565216</v>
      </c>
      <c r="AG71" s="7">
        <v>102.22272727272728</v>
      </c>
      <c r="AH71" s="7">
        <v>167.52222222222224</v>
      </c>
      <c r="AI71" s="7">
        <v>10990.199999999997</v>
      </c>
      <c r="AJ71" s="7">
        <v>9002</v>
      </c>
      <c r="AK71" s="7">
        <v>11244.5</v>
      </c>
      <c r="AL71" s="7">
        <v>7538.5</v>
      </c>
      <c r="AM71" s="7">
        <v>75.376190476190473</v>
      </c>
      <c r="AN71" s="7">
        <v>78.576086956521735</v>
      </c>
      <c r="AO71" s="7">
        <v>76.969565217391292</v>
      </c>
      <c r="AP71" s="7">
        <v>103.56875000000001</v>
      </c>
      <c r="AQ71" s="7">
        <v>7914.4999999999991</v>
      </c>
      <c r="AR71" s="7">
        <v>9036.2499999999982</v>
      </c>
      <c r="AS71" s="7">
        <v>8851.4999999999982</v>
      </c>
      <c r="AT71" s="7">
        <v>8285.5</v>
      </c>
      <c r="AU71" s="7">
        <v>80.32380952380953</v>
      </c>
      <c r="AV71" s="7">
        <v>84.090476190476195</v>
      </c>
      <c r="AW71" s="7">
        <v>86.230434782608711</v>
      </c>
      <c r="AX71" s="7">
        <v>129.33636363636367</v>
      </c>
      <c r="AY71" s="7">
        <v>8434</v>
      </c>
      <c r="AZ71" s="7">
        <v>8829.5</v>
      </c>
      <c r="BA71" s="7">
        <v>9916.5000000000018</v>
      </c>
      <c r="BB71" s="7">
        <v>7113.5000000000018</v>
      </c>
      <c r="BC71" s="7">
        <v>8</v>
      </c>
      <c r="BD71" s="7">
        <v>23</v>
      </c>
      <c r="BE71" s="7">
        <v>32</v>
      </c>
      <c r="BF71" s="7">
        <v>16</v>
      </c>
      <c r="BG71" s="7"/>
      <c r="BH71" s="7">
        <v>9.4469999999999992</v>
      </c>
      <c r="BI71" s="7">
        <v>3.9159999999999999</v>
      </c>
      <c r="BJ71" s="7">
        <v>9.9830000000000005</v>
      </c>
      <c r="BK71" s="7">
        <v>3.2480000000000002</v>
      </c>
      <c r="BL71" s="7">
        <v>9.7690000000000001</v>
      </c>
      <c r="BM71" s="3">
        <v>4.5789999999999997</v>
      </c>
      <c r="BN71" s="3">
        <v>5.782</v>
      </c>
      <c r="BO71" s="3">
        <v>6.4139999999999997</v>
      </c>
      <c r="BP71" s="2">
        <v>6.766</v>
      </c>
      <c r="BQ71" s="2">
        <v>10.510999999999999</v>
      </c>
      <c r="BR71" s="3">
        <v>15.334</v>
      </c>
      <c r="BS71" s="3">
        <v>6.2729999999999997</v>
      </c>
      <c r="BT71" s="11">
        <v>100</v>
      </c>
      <c r="BU71" s="11">
        <v>100</v>
      </c>
      <c r="BV71" s="11">
        <v>0</v>
      </c>
      <c r="BW71" s="11">
        <v>80</v>
      </c>
      <c r="BX71" s="11">
        <v>90</v>
      </c>
      <c r="BY71" s="11">
        <v>100</v>
      </c>
      <c r="BZ71" s="11">
        <v>100</v>
      </c>
      <c r="CA71" s="11">
        <v>75</v>
      </c>
      <c r="CB71" s="11">
        <v>100</v>
      </c>
      <c r="CC71" s="11">
        <v>93.75</v>
      </c>
      <c r="CD71" s="11">
        <v>0</v>
      </c>
      <c r="CE71" s="11">
        <v>85</v>
      </c>
      <c r="CF71" s="11">
        <v>80</v>
      </c>
      <c r="CG71" s="11">
        <v>100</v>
      </c>
      <c r="CH71" s="11">
        <v>87.5</v>
      </c>
      <c r="CI71" s="11">
        <v>75</v>
      </c>
      <c r="CJ71" s="11">
        <v>78.75</v>
      </c>
      <c r="CK71" s="11">
        <v>100</v>
      </c>
      <c r="CL71" s="11">
        <v>0</v>
      </c>
      <c r="CM71" s="11">
        <v>92.5</v>
      </c>
      <c r="CN71" s="11">
        <v>90</v>
      </c>
      <c r="CO71" s="11">
        <v>88.888999999999996</v>
      </c>
      <c r="CP71" s="11">
        <v>100</v>
      </c>
      <c r="CQ71" s="11">
        <v>81.25</v>
      </c>
      <c r="CR71" s="3">
        <v>9</v>
      </c>
      <c r="CS71" s="3">
        <v>9.5</v>
      </c>
      <c r="CT71" s="3">
        <v>9.5</v>
      </c>
      <c r="CU71" s="2">
        <v>0</v>
      </c>
      <c r="CV71" s="21">
        <v>43007</v>
      </c>
      <c r="CW71" s="21"/>
      <c r="CX71" s="3">
        <v>0</v>
      </c>
      <c r="CZ71" s="2"/>
    </row>
    <row r="72" spans="1:104" ht="15.75" customHeight="1">
      <c r="A72" s="8" t="s">
        <v>235</v>
      </c>
      <c r="B72" s="9">
        <v>0</v>
      </c>
      <c r="C72" s="10">
        <v>43</v>
      </c>
      <c r="D72" s="25">
        <v>0</v>
      </c>
      <c r="E72" s="5">
        <v>78</v>
      </c>
      <c r="F72" s="24">
        <v>79</v>
      </c>
      <c r="G72" s="76">
        <v>83</v>
      </c>
      <c r="H72" s="5">
        <v>174</v>
      </c>
      <c r="I72" s="5">
        <v>26</v>
      </c>
      <c r="J72" s="5">
        <v>0</v>
      </c>
      <c r="K72" s="13">
        <v>0.27400000000000002</v>
      </c>
      <c r="L72" s="13">
        <v>0.247</v>
      </c>
      <c r="M72" s="13">
        <v>4</v>
      </c>
      <c r="N72" s="13">
        <v>3</v>
      </c>
      <c r="O72" s="7">
        <v>16</v>
      </c>
      <c r="P72" s="14"/>
      <c r="Q72" s="14"/>
      <c r="R72" s="15">
        <v>7.3327909632714752</v>
      </c>
      <c r="S72" s="15">
        <v>6.8493150684931514</v>
      </c>
      <c r="T72" s="15">
        <v>7.8787878787878789</v>
      </c>
      <c r="U72" s="5">
        <v>1</v>
      </c>
      <c r="V72" s="5">
        <v>0</v>
      </c>
      <c r="W72" s="5">
        <v>0</v>
      </c>
      <c r="X72" s="5">
        <v>1</v>
      </c>
      <c r="Y72" s="5">
        <v>0</v>
      </c>
      <c r="Z72" s="7">
        <v>1</v>
      </c>
      <c r="AA72" s="7"/>
      <c r="AB72" s="7"/>
      <c r="AC72" s="7">
        <v>50</v>
      </c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8"/>
      <c r="BD72" s="28"/>
      <c r="BE72" s="28"/>
      <c r="BF72" s="28"/>
      <c r="BG72" s="28"/>
      <c r="BH72" s="7">
        <v>4.1509999999999998</v>
      </c>
      <c r="BI72" s="7">
        <v>5.3029999999999999</v>
      </c>
      <c r="BJ72" s="7">
        <v>2.843</v>
      </c>
      <c r="BK72" s="7">
        <v>4.0940000000000003</v>
      </c>
      <c r="BL72" s="7">
        <v>17.821000000000002</v>
      </c>
      <c r="BM72" s="3">
        <v>7.6719999999999997</v>
      </c>
      <c r="BN72" s="3">
        <v>7.8659999999999997</v>
      </c>
      <c r="BO72" s="3">
        <v>7.8410000000000002</v>
      </c>
      <c r="BP72" s="2">
        <v>8.6310000000000002</v>
      </c>
      <c r="BQ72" s="2">
        <v>6.6959999999999997</v>
      </c>
      <c r="BR72" s="3">
        <v>12.754</v>
      </c>
      <c r="BS72" s="3">
        <v>6.665</v>
      </c>
      <c r="BT72" s="11">
        <v>72.5</v>
      </c>
      <c r="BU72" s="11">
        <v>81.25</v>
      </c>
      <c r="BV72" s="11">
        <v>8.3330000000000002</v>
      </c>
      <c r="BW72" s="11">
        <v>25</v>
      </c>
      <c r="BX72" s="11">
        <v>70</v>
      </c>
      <c r="BY72" s="11">
        <v>100</v>
      </c>
      <c r="BZ72" s="11">
        <v>75</v>
      </c>
      <c r="CA72" s="11">
        <v>81.25</v>
      </c>
      <c r="CB72" s="11">
        <v>100</v>
      </c>
      <c r="CC72" s="11">
        <v>100</v>
      </c>
      <c r="CD72" s="11">
        <v>0</v>
      </c>
      <c r="CE72" s="11">
        <v>85</v>
      </c>
      <c r="CF72" s="11">
        <v>90</v>
      </c>
      <c r="CG72" s="11">
        <v>100</v>
      </c>
      <c r="CH72" s="11">
        <v>100</v>
      </c>
      <c r="CI72" s="11">
        <v>62.5</v>
      </c>
      <c r="CJ72" s="11">
        <v>93.75</v>
      </c>
      <c r="CK72" s="11">
        <v>100</v>
      </c>
      <c r="CL72" s="11">
        <v>25</v>
      </c>
      <c r="CM72" s="11">
        <v>72.5</v>
      </c>
      <c r="CN72" s="11">
        <v>70</v>
      </c>
      <c r="CO72" s="11">
        <v>94.444000000000003</v>
      </c>
      <c r="CP72" s="11">
        <v>62.5</v>
      </c>
      <c r="CQ72" s="11">
        <v>62.5</v>
      </c>
      <c r="CR72" s="3">
        <v>9</v>
      </c>
      <c r="CS72" s="3">
        <v>9.5</v>
      </c>
      <c r="CT72" s="3">
        <v>9.5</v>
      </c>
      <c r="CU72" s="2">
        <v>1</v>
      </c>
      <c r="CV72" s="21">
        <v>43007</v>
      </c>
      <c r="CW72" s="21">
        <v>43171</v>
      </c>
      <c r="CX72" s="3">
        <v>0</v>
      </c>
      <c r="CY72" s="3">
        <v>6</v>
      </c>
      <c r="CZ72" s="2" t="e">
        <f ca="1">_xludf.DAYS(CW72,CV72)</f>
        <v>#NAME?</v>
      </c>
    </row>
    <row r="73" spans="1:104" ht="15.75" customHeight="1">
      <c r="A73" s="8" t="s">
        <v>236</v>
      </c>
      <c r="B73" s="9">
        <v>1</v>
      </c>
      <c r="C73" s="22">
        <v>37</v>
      </c>
      <c r="D73" s="25">
        <v>0</v>
      </c>
      <c r="E73" s="5">
        <v>53</v>
      </c>
      <c r="F73" s="7">
        <v>53.8</v>
      </c>
      <c r="G73" s="76">
        <v>52.3</v>
      </c>
      <c r="H73" s="5">
        <v>156</v>
      </c>
      <c r="I73" s="5">
        <v>22</v>
      </c>
      <c r="J73" s="5">
        <v>0</v>
      </c>
      <c r="K73" s="13">
        <v>0.26800000000000002</v>
      </c>
      <c r="L73" s="13">
        <v>0.218</v>
      </c>
      <c r="M73" s="13">
        <v>4</v>
      </c>
      <c r="N73" s="13">
        <v>3</v>
      </c>
      <c r="O73" s="7">
        <v>1</v>
      </c>
      <c r="P73" s="14">
        <v>782.90000000000009</v>
      </c>
      <c r="Q73" s="14">
        <v>87.95</v>
      </c>
      <c r="R73" s="15">
        <v>8.736137921496562</v>
      </c>
      <c r="S73" s="15">
        <v>2.0294117647058822</v>
      </c>
      <c r="T73" s="15">
        <v>20.029673590504448</v>
      </c>
      <c r="U73" s="5">
        <v>1</v>
      </c>
      <c r="V73" s="5">
        <v>0</v>
      </c>
      <c r="W73" s="5">
        <v>0</v>
      </c>
      <c r="X73" s="5">
        <v>1</v>
      </c>
      <c r="Y73" s="5">
        <v>0</v>
      </c>
      <c r="Z73" s="7">
        <v>0</v>
      </c>
      <c r="AA73" s="7" t="s">
        <v>174</v>
      </c>
      <c r="AB73" s="7"/>
      <c r="AC73" s="7">
        <v>50</v>
      </c>
      <c r="AD73" s="7">
        <v>0</v>
      </c>
      <c r="AE73" s="7">
        <v>85.586363636363643</v>
      </c>
      <c r="AF73" s="7">
        <v>73.295238095238076</v>
      </c>
      <c r="AG73" s="7">
        <v>90.965217391304364</v>
      </c>
      <c r="AH73" s="7">
        <v>114.20714285714287</v>
      </c>
      <c r="AI73" s="7">
        <v>9261.5</v>
      </c>
      <c r="AJ73" s="7">
        <v>7695.9999999999982</v>
      </c>
      <c r="AK73" s="7">
        <v>10461.000000000002</v>
      </c>
      <c r="AL73" s="7">
        <v>7994.5</v>
      </c>
      <c r="AM73" s="7">
        <v>86.424999999999983</v>
      </c>
      <c r="AN73" s="7">
        <v>84.780952380952399</v>
      </c>
      <c r="AO73" s="7">
        <v>97.84166666666664</v>
      </c>
      <c r="AP73" s="7">
        <v>117.1857142857143</v>
      </c>
      <c r="AQ73" s="7">
        <v>8642.4999999999982</v>
      </c>
      <c r="AR73" s="7">
        <v>8902.0000000000018</v>
      </c>
      <c r="AS73" s="7">
        <v>11740.999999999996</v>
      </c>
      <c r="AT73" s="7">
        <v>8203</v>
      </c>
      <c r="AU73" s="7"/>
      <c r="AV73" s="7"/>
      <c r="AW73" s="7"/>
      <c r="AX73" s="7"/>
      <c r="AY73" s="7"/>
      <c r="AZ73" s="7"/>
      <c r="BA73" s="7"/>
      <c r="BB73" s="7"/>
      <c r="BC73" s="7">
        <v>24</v>
      </c>
      <c r="BD73" s="7">
        <v>22</v>
      </c>
      <c r="BE73" s="7">
        <v>26</v>
      </c>
      <c r="BF73" s="7">
        <v>24</v>
      </c>
      <c r="BG73" s="7"/>
      <c r="BH73" s="7">
        <v>10.618</v>
      </c>
      <c r="BI73" s="7">
        <v>2.9580000000000002</v>
      </c>
      <c r="BJ73" s="7">
        <v>7.1429999999999998</v>
      </c>
      <c r="BK73" s="7">
        <v>5.6639999999999997</v>
      </c>
      <c r="BL73" s="7">
        <v>11.657</v>
      </c>
      <c r="BM73" s="3">
        <v>5.0350000000000001</v>
      </c>
      <c r="BN73" s="3">
        <v>6.9340000000000002</v>
      </c>
      <c r="BO73" s="3">
        <v>4.17</v>
      </c>
      <c r="BP73" s="2">
        <v>15.159000000000001</v>
      </c>
      <c r="BQ73" s="2">
        <v>7.5549999999999997</v>
      </c>
      <c r="BR73" s="3">
        <v>9.2859999999999996</v>
      </c>
      <c r="BS73" s="3">
        <v>6.4950000000000001</v>
      </c>
      <c r="BT73" s="11">
        <v>100</v>
      </c>
      <c r="BU73" s="11">
        <v>100</v>
      </c>
      <c r="BV73" s="11">
        <v>100</v>
      </c>
      <c r="BW73" s="11">
        <v>100</v>
      </c>
      <c r="BX73" s="11">
        <v>90</v>
      </c>
      <c r="BY73" s="11">
        <v>100</v>
      </c>
      <c r="BZ73" s="11">
        <v>100</v>
      </c>
      <c r="CA73" s="11">
        <v>87.5</v>
      </c>
      <c r="CB73" s="11">
        <v>100</v>
      </c>
      <c r="CC73" s="11">
        <v>100</v>
      </c>
      <c r="CD73" s="11">
        <v>91.667000000000002</v>
      </c>
      <c r="CE73" s="11">
        <v>100</v>
      </c>
      <c r="CF73" s="11">
        <v>90</v>
      </c>
      <c r="CG73" s="11">
        <v>100</v>
      </c>
      <c r="CH73" s="11">
        <v>100</v>
      </c>
      <c r="CI73" s="11">
        <v>75</v>
      </c>
      <c r="CJ73" s="11">
        <v>100</v>
      </c>
      <c r="CK73" s="11">
        <v>100</v>
      </c>
      <c r="CL73" s="11">
        <v>66.667000000000002</v>
      </c>
      <c r="CM73" s="11">
        <v>100</v>
      </c>
      <c r="CN73" s="11">
        <v>80</v>
      </c>
      <c r="CO73" s="11">
        <v>100</v>
      </c>
      <c r="CP73" s="11">
        <v>62.5</v>
      </c>
      <c r="CQ73" s="11">
        <v>87.5</v>
      </c>
      <c r="CR73" s="3">
        <v>9.5</v>
      </c>
      <c r="CS73" s="3">
        <v>9.5</v>
      </c>
      <c r="CT73" s="3">
        <v>9.5</v>
      </c>
      <c r="CU73" s="2">
        <v>0</v>
      </c>
      <c r="CV73" s="21">
        <v>43024</v>
      </c>
      <c r="CW73" s="21"/>
      <c r="CX73" s="3">
        <v>0</v>
      </c>
      <c r="CZ73" s="2"/>
    </row>
    <row r="74" spans="1:104" ht="15.75" customHeight="1">
      <c r="A74" s="8" t="s">
        <v>237</v>
      </c>
      <c r="B74" s="9">
        <v>1</v>
      </c>
      <c r="C74" s="10">
        <v>52</v>
      </c>
      <c r="D74" s="25">
        <v>0</v>
      </c>
      <c r="E74" s="5">
        <v>55.8</v>
      </c>
      <c r="F74" s="24">
        <v>56</v>
      </c>
      <c r="G74" s="76">
        <v>57.4</v>
      </c>
      <c r="H74" s="5">
        <v>162</v>
      </c>
      <c r="I74" s="5">
        <v>21</v>
      </c>
      <c r="J74" s="5">
        <v>0</v>
      </c>
      <c r="K74" s="13">
        <v>0.222</v>
      </c>
      <c r="L74" s="13">
        <v>0.22700000000000001</v>
      </c>
      <c r="M74" s="13">
        <v>5</v>
      </c>
      <c r="N74" s="13">
        <v>3</v>
      </c>
      <c r="O74" s="7">
        <v>8</v>
      </c>
      <c r="P74" s="14"/>
      <c r="Q74" s="14"/>
      <c r="R74" s="15"/>
      <c r="S74" s="15"/>
      <c r="T74" s="15">
        <v>20.029673590504448</v>
      </c>
      <c r="U74" s="5">
        <v>1</v>
      </c>
      <c r="V74" s="5">
        <v>0</v>
      </c>
      <c r="W74" s="5">
        <v>1</v>
      </c>
      <c r="X74" s="5">
        <v>0</v>
      </c>
      <c r="Y74" s="5">
        <v>0</v>
      </c>
      <c r="Z74" s="7">
        <v>1</v>
      </c>
      <c r="AA74" s="7"/>
      <c r="AB74" s="7"/>
      <c r="AC74" s="7">
        <v>3</v>
      </c>
      <c r="AD74" s="7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7">
        <v>27</v>
      </c>
      <c r="BD74" s="7">
        <v>24</v>
      </c>
      <c r="BE74" s="7">
        <v>16</v>
      </c>
      <c r="BF74" s="7">
        <v>0</v>
      </c>
      <c r="BG74" s="7"/>
      <c r="BH74" s="7">
        <v>3.8490000000000002</v>
      </c>
      <c r="BI74" s="7">
        <v>5.2770000000000001</v>
      </c>
      <c r="BJ74" s="7">
        <v>4.1920000000000002</v>
      </c>
      <c r="BK74" s="7">
        <v>6.5330000000000004</v>
      </c>
      <c r="BL74" s="7">
        <v>9.3439999999999994</v>
      </c>
      <c r="BM74" s="3">
        <v>8.3650000000000002</v>
      </c>
      <c r="BN74" s="3">
        <v>2.2189999999999999</v>
      </c>
      <c r="BO74" s="3">
        <v>9.0589999999999993</v>
      </c>
      <c r="BP74" s="2">
        <v>6.617</v>
      </c>
      <c r="BQ74" s="2">
        <v>9.66</v>
      </c>
      <c r="BR74" s="3">
        <v>3.831</v>
      </c>
      <c r="BS74" s="3">
        <v>11.991</v>
      </c>
      <c r="BT74" s="11">
        <v>100</v>
      </c>
      <c r="BU74" s="11">
        <v>100</v>
      </c>
      <c r="BV74" s="11">
        <v>75</v>
      </c>
      <c r="BW74" s="11">
        <v>92.5</v>
      </c>
      <c r="BX74" s="11">
        <v>70</v>
      </c>
      <c r="BY74" s="11">
        <v>88.888999999999996</v>
      </c>
      <c r="BZ74" s="11">
        <v>87.5</v>
      </c>
      <c r="CA74" s="11">
        <v>81.25</v>
      </c>
      <c r="CB74" s="11">
        <v>100</v>
      </c>
      <c r="CC74" s="11">
        <v>50</v>
      </c>
      <c r="CD74" s="11">
        <v>75</v>
      </c>
      <c r="CE74" s="11">
        <v>100</v>
      </c>
      <c r="CF74" s="11">
        <v>90</v>
      </c>
      <c r="CG74" s="11">
        <v>88.888999999999996</v>
      </c>
      <c r="CH74" s="11">
        <v>100</v>
      </c>
      <c r="CI74" s="11">
        <v>68.75</v>
      </c>
      <c r="CJ74" s="11">
        <v>100</v>
      </c>
      <c r="CK74" s="11">
        <v>100</v>
      </c>
      <c r="CL74" s="11">
        <v>75</v>
      </c>
      <c r="CM74" s="11">
        <v>85</v>
      </c>
      <c r="CN74" s="11">
        <v>90</v>
      </c>
      <c r="CO74" s="11">
        <v>88.888999999999996</v>
      </c>
      <c r="CP74" s="11">
        <v>100</v>
      </c>
      <c r="CQ74" s="11">
        <v>81.25</v>
      </c>
      <c r="CR74" s="3">
        <v>9</v>
      </c>
      <c r="CS74" s="3">
        <v>9</v>
      </c>
      <c r="CT74" s="3">
        <v>9.5</v>
      </c>
      <c r="CU74" s="2">
        <v>0</v>
      </c>
      <c r="CV74" s="21">
        <v>43024</v>
      </c>
      <c r="CW74" s="21"/>
      <c r="CX74" s="3">
        <v>0</v>
      </c>
      <c r="CZ74" s="2"/>
    </row>
    <row r="75" spans="1:104" ht="15" customHeight="1">
      <c r="A75" s="8" t="s">
        <v>238</v>
      </c>
      <c r="B75" s="9">
        <v>1</v>
      </c>
      <c r="C75" s="10">
        <v>57</v>
      </c>
      <c r="D75" s="25">
        <v>0</v>
      </c>
      <c r="E75" s="5">
        <v>83</v>
      </c>
      <c r="F75" s="24">
        <v>76</v>
      </c>
      <c r="G75" s="76">
        <v>75</v>
      </c>
      <c r="H75" s="5">
        <v>167</v>
      </c>
      <c r="I75" s="5">
        <v>30</v>
      </c>
      <c r="J75" s="5">
        <v>1</v>
      </c>
      <c r="K75" s="13">
        <v>0.30199999999999999</v>
      </c>
      <c r="L75" s="13">
        <v>0.28999999999999998</v>
      </c>
      <c r="M75" s="13">
        <v>10</v>
      </c>
      <c r="N75" s="13">
        <v>10</v>
      </c>
      <c r="O75" s="7">
        <v>3</v>
      </c>
      <c r="P75" s="13"/>
      <c r="Q75" s="14"/>
      <c r="R75" s="15">
        <v>4.5522126760881809</v>
      </c>
      <c r="S75" s="15">
        <v>4.370860927152318</v>
      </c>
      <c r="T75" s="15">
        <v>5.0649350649350646</v>
      </c>
      <c r="U75" s="5">
        <v>1</v>
      </c>
      <c r="V75" s="5">
        <v>0</v>
      </c>
      <c r="W75" s="5">
        <v>0</v>
      </c>
      <c r="X75" s="5">
        <v>0</v>
      </c>
      <c r="Y75" s="5">
        <v>1</v>
      </c>
      <c r="Z75" s="7">
        <v>0</v>
      </c>
      <c r="AA75" s="7" t="s">
        <v>239</v>
      </c>
      <c r="AB75" s="16">
        <v>42348</v>
      </c>
      <c r="AC75" s="7">
        <v>70</v>
      </c>
      <c r="AD75" s="7">
        <v>0</v>
      </c>
      <c r="AE75" s="7">
        <v>112.11428571428571</v>
      </c>
      <c r="AF75" s="7">
        <v>113.56500000000001</v>
      </c>
      <c r="AG75" s="7">
        <v>91.13636363636364</v>
      </c>
      <c r="AH75" s="7">
        <v>153.04285714285717</v>
      </c>
      <c r="AI75" s="7">
        <v>11772</v>
      </c>
      <c r="AJ75" s="7">
        <v>11356.5</v>
      </c>
      <c r="AK75" s="7">
        <v>10025.000000000002</v>
      </c>
      <c r="AL75" s="7">
        <v>10713.000000000002</v>
      </c>
      <c r="AM75" s="7">
        <v>124.36190476190475</v>
      </c>
      <c r="AN75" s="7">
        <v>126.32380952380952</v>
      </c>
      <c r="AO75" s="7">
        <v>102.2217391304348</v>
      </c>
      <c r="AP75" s="7">
        <v>199.10833333333332</v>
      </c>
      <c r="AQ75" s="7">
        <v>13058</v>
      </c>
      <c r="AR75" s="7">
        <v>13263.999999999998</v>
      </c>
      <c r="AS75" s="7">
        <v>11755.500000000002</v>
      </c>
      <c r="AT75" s="7">
        <v>11946.499999999998</v>
      </c>
      <c r="AU75" s="7">
        <v>122.97727272727271</v>
      </c>
      <c r="AV75" s="7">
        <v>118.755</v>
      </c>
      <c r="AW75" s="7">
        <v>98.560869565217402</v>
      </c>
      <c r="AX75" s="7">
        <v>171.35</v>
      </c>
      <c r="AY75" s="7">
        <v>13527.499999999998</v>
      </c>
      <c r="AZ75" s="7">
        <v>11875.5</v>
      </c>
      <c r="BA75" s="7">
        <v>11334.5</v>
      </c>
      <c r="BB75" s="7">
        <v>10281</v>
      </c>
      <c r="BC75" s="7">
        <v>19</v>
      </c>
      <c r="BD75" s="7">
        <v>10</v>
      </c>
      <c r="BE75" s="7">
        <v>6</v>
      </c>
      <c r="BF75" s="7">
        <v>12</v>
      </c>
      <c r="BG75" s="7"/>
      <c r="BH75" s="7">
        <v>11.349</v>
      </c>
      <c r="BI75" s="7">
        <v>8.3930000000000007</v>
      </c>
      <c r="BJ75" s="7">
        <v>13.499000000000001</v>
      </c>
      <c r="BK75" s="7">
        <v>4.6070000000000002</v>
      </c>
      <c r="BL75" s="7">
        <v>10.105</v>
      </c>
      <c r="BM75" s="3">
        <v>6.9020000000000001</v>
      </c>
      <c r="BN75" s="3">
        <v>11.43</v>
      </c>
      <c r="BO75" s="3">
        <v>4.6539999999999999</v>
      </c>
      <c r="BP75" s="2">
        <v>14.984</v>
      </c>
      <c r="BQ75" s="2">
        <v>8.6959999999999997</v>
      </c>
      <c r="BR75" s="3">
        <v>19.366</v>
      </c>
      <c r="BS75" s="3">
        <v>9.016</v>
      </c>
      <c r="BT75" s="11">
        <v>66.25</v>
      </c>
      <c r="BU75" s="11">
        <v>100</v>
      </c>
      <c r="BV75" s="11">
        <v>100</v>
      </c>
      <c r="BW75" s="11">
        <v>25</v>
      </c>
      <c r="BX75" s="11">
        <v>80</v>
      </c>
      <c r="BY75" s="11">
        <v>100</v>
      </c>
      <c r="BZ75" s="11">
        <v>87.5</v>
      </c>
      <c r="CA75" s="11">
        <v>81.25</v>
      </c>
      <c r="CB75" s="11">
        <v>60.625</v>
      </c>
      <c r="CC75" s="11">
        <v>100</v>
      </c>
      <c r="CD75" s="11">
        <v>100</v>
      </c>
      <c r="CE75" s="11">
        <v>60</v>
      </c>
      <c r="CF75" s="11">
        <v>100</v>
      </c>
      <c r="CG75" s="11">
        <v>100</v>
      </c>
      <c r="CH75" s="11">
        <v>75</v>
      </c>
      <c r="CI75" s="11">
        <v>87.5</v>
      </c>
      <c r="CJ75" s="11">
        <v>54.375</v>
      </c>
      <c r="CK75" s="11">
        <v>56.25</v>
      </c>
      <c r="CL75" s="11">
        <v>100</v>
      </c>
      <c r="CM75" s="11">
        <v>12.5</v>
      </c>
      <c r="CN75" s="11">
        <v>90</v>
      </c>
      <c r="CO75" s="11">
        <v>100</v>
      </c>
      <c r="CP75" s="11">
        <v>87.5</v>
      </c>
      <c r="CQ75" s="11">
        <v>62.5</v>
      </c>
      <c r="CR75" s="3">
        <v>6.5</v>
      </c>
      <c r="CS75" s="3">
        <v>7</v>
      </c>
      <c r="CT75" s="3">
        <v>7</v>
      </c>
      <c r="CU75" s="2">
        <v>0</v>
      </c>
      <c r="CV75" s="21">
        <v>43025</v>
      </c>
      <c r="CW75" s="21"/>
      <c r="CX75" s="3">
        <v>0</v>
      </c>
      <c r="CZ75" s="2"/>
    </row>
    <row r="76" spans="1:104" ht="15.75" customHeight="1">
      <c r="A76" s="8" t="s">
        <v>240</v>
      </c>
      <c r="B76" s="9">
        <v>0</v>
      </c>
      <c r="C76" s="22">
        <v>36</v>
      </c>
      <c r="D76" s="25">
        <v>0</v>
      </c>
      <c r="E76" s="5">
        <v>59.4</v>
      </c>
      <c r="F76" s="7">
        <v>59.2</v>
      </c>
      <c r="G76" s="76">
        <v>59.9</v>
      </c>
      <c r="H76" s="5">
        <v>158</v>
      </c>
      <c r="I76" s="5">
        <v>24</v>
      </c>
      <c r="J76" s="5">
        <v>0</v>
      </c>
      <c r="K76" s="13">
        <v>0.217</v>
      </c>
      <c r="L76" s="13">
        <v>0.189</v>
      </c>
      <c r="M76" s="13">
        <v>-4</v>
      </c>
      <c r="N76" s="13">
        <v>-1</v>
      </c>
      <c r="O76" s="7">
        <v>1</v>
      </c>
      <c r="P76" s="14"/>
      <c r="Q76" s="14"/>
      <c r="R76" s="15">
        <v>7.4740456431684512</v>
      </c>
      <c r="S76" s="15">
        <v>7.0909090909090908</v>
      </c>
      <c r="T76" s="15">
        <v>7.5824175824175821</v>
      </c>
      <c r="U76" s="5">
        <v>1</v>
      </c>
      <c r="V76" s="5">
        <v>0</v>
      </c>
      <c r="W76" s="5">
        <v>0</v>
      </c>
      <c r="X76" s="5">
        <v>1</v>
      </c>
      <c r="Y76" s="5">
        <v>0</v>
      </c>
      <c r="Z76" s="7">
        <v>1</v>
      </c>
      <c r="AA76" s="7"/>
      <c r="AB76" s="7"/>
      <c r="AC76" s="7">
        <v>50</v>
      </c>
      <c r="AD76" s="7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28"/>
      <c r="BD76" s="28"/>
      <c r="BE76" s="28"/>
      <c r="BF76" s="28"/>
      <c r="BG76" s="28"/>
      <c r="BH76" s="7">
        <v>25.492999999999999</v>
      </c>
      <c r="BI76" s="7">
        <v>13.819000000000001</v>
      </c>
      <c r="BJ76" s="7">
        <v>19.506</v>
      </c>
      <c r="BK76" s="7">
        <v>7.5529999999999999</v>
      </c>
      <c r="BL76" s="7">
        <v>6.19</v>
      </c>
      <c r="BM76" s="3">
        <v>4.2519999999999998</v>
      </c>
      <c r="BN76" s="3">
        <v>13.134</v>
      </c>
      <c r="BO76" s="3">
        <v>4.9089999999999998</v>
      </c>
      <c r="BP76" s="2">
        <v>23.981999999999999</v>
      </c>
      <c r="BQ76" s="2">
        <v>6.3840000000000003</v>
      </c>
      <c r="BR76" s="3">
        <v>13.364000000000001</v>
      </c>
      <c r="BS76" s="3">
        <v>4.2030000000000003</v>
      </c>
      <c r="BT76" s="11">
        <v>100</v>
      </c>
      <c r="BU76" s="11">
        <v>100</v>
      </c>
      <c r="BV76" s="11">
        <v>100</v>
      </c>
      <c r="BW76" s="11">
        <v>92.5</v>
      </c>
      <c r="BX76" s="11">
        <v>90</v>
      </c>
      <c r="BY76" s="11">
        <v>100</v>
      </c>
      <c r="BZ76" s="11">
        <v>87.5</v>
      </c>
      <c r="CA76" s="11">
        <v>75</v>
      </c>
      <c r="CB76" s="11">
        <v>100</v>
      </c>
      <c r="CC76" s="11">
        <v>100</v>
      </c>
      <c r="CD76" s="11">
        <v>0</v>
      </c>
      <c r="CE76" s="11">
        <v>85</v>
      </c>
      <c r="CF76" s="11">
        <v>90</v>
      </c>
      <c r="CG76" s="11">
        <v>100</v>
      </c>
      <c r="CH76" s="11">
        <v>100</v>
      </c>
      <c r="CI76" s="11">
        <v>87.5</v>
      </c>
      <c r="CJ76" s="11">
        <v>48.125</v>
      </c>
      <c r="CK76" s="11">
        <v>100</v>
      </c>
      <c r="CL76" s="11">
        <v>91.667000000000002</v>
      </c>
      <c r="CM76" s="11">
        <v>42.5</v>
      </c>
      <c r="CN76" s="11">
        <v>90</v>
      </c>
      <c r="CO76" s="11">
        <v>100</v>
      </c>
      <c r="CP76" s="11">
        <v>100</v>
      </c>
      <c r="CQ76" s="11">
        <v>87.5</v>
      </c>
      <c r="CR76" s="3">
        <v>10</v>
      </c>
      <c r="CS76" s="3">
        <v>10</v>
      </c>
      <c r="CT76" s="3">
        <v>10</v>
      </c>
      <c r="CU76" s="2">
        <v>1</v>
      </c>
      <c r="CV76" s="21">
        <v>43025</v>
      </c>
      <c r="CW76" s="21">
        <v>43041</v>
      </c>
      <c r="CX76" s="3">
        <v>0</v>
      </c>
      <c r="CY76" s="3">
        <v>1</v>
      </c>
      <c r="CZ76" s="2" t="e">
        <f ca="1">_xludf.DAYS(CW76,CV76)</f>
        <v>#NAME?</v>
      </c>
    </row>
    <row r="77" spans="1:104" ht="15.75" customHeight="1">
      <c r="A77" s="8" t="s">
        <v>241</v>
      </c>
      <c r="B77" s="9">
        <v>0</v>
      </c>
      <c r="C77" s="10">
        <v>33</v>
      </c>
      <c r="D77" s="25">
        <v>0</v>
      </c>
      <c r="E77" s="5">
        <v>59.4</v>
      </c>
      <c r="F77" s="7">
        <v>58.4</v>
      </c>
      <c r="G77" s="76">
        <v>59.4</v>
      </c>
      <c r="H77" s="5">
        <v>165</v>
      </c>
      <c r="I77" s="5">
        <v>22</v>
      </c>
      <c r="J77" s="5">
        <v>1</v>
      </c>
      <c r="K77" s="13">
        <v>0.224</v>
      </c>
      <c r="L77" s="13">
        <v>0.13</v>
      </c>
      <c r="M77" s="13">
        <v>-4</v>
      </c>
      <c r="N77" s="13">
        <v>-4</v>
      </c>
      <c r="O77" s="7">
        <v>4</v>
      </c>
      <c r="P77" s="14">
        <v>231.6</v>
      </c>
      <c r="Q77" s="14">
        <v>34.6</v>
      </c>
      <c r="R77" s="15">
        <v>8.5183769548922452</v>
      </c>
      <c r="S77" s="15">
        <v>6.5384615384615383</v>
      </c>
      <c r="T77" s="15">
        <v>9.4352159468438543</v>
      </c>
      <c r="U77" s="5">
        <v>1</v>
      </c>
      <c r="V77" s="5">
        <v>0</v>
      </c>
      <c r="W77" s="5">
        <v>0</v>
      </c>
      <c r="X77" s="5">
        <v>1</v>
      </c>
      <c r="Y77" s="5">
        <v>1</v>
      </c>
      <c r="Z77" s="7">
        <v>1</v>
      </c>
      <c r="AA77" s="7"/>
      <c r="AB77" s="7"/>
      <c r="AC77" s="7">
        <v>0</v>
      </c>
      <c r="AD77" s="7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7"/>
      <c r="BD77" s="7"/>
      <c r="BE77" s="7"/>
      <c r="BF77" s="7"/>
      <c r="BG77" s="7"/>
      <c r="BH77" s="7">
        <v>6.7270000000000003</v>
      </c>
      <c r="BI77" s="7">
        <v>5.2469999999999999</v>
      </c>
      <c r="BJ77" s="7">
        <v>6.1050000000000004</v>
      </c>
      <c r="BK77" s="7">
        <v>7.8109999999999999</v>
      </c>
      <c r="BL77" s="7">
        <v>11.59</v>
      </c>
      <c r="BM77" s="3">
        <v>12.201000000000001</v>
      </c>
      <c r="BN77" s="3">
        <v>7.1040000000000001</v>
      </c>
      <c r="BO77" s="3">
        <v>9.0359999999999996</v>
      </c>
      <c r="BP77" s="2">
        <v>16.309000000000001</v>
      </c>
      <c r="BQ77" s="2">
        <v>12.295999999999999</v>
      </c>
      <c r="BR77" s="3">
        <v>16.018999999999998</v>
      </c>
      <c r="BS77" s="3">
        <v>13.476000000000001</v>
      </c>
      <c r="BT77" s="11">
        <v>87.5</v>
      </c>
      <c r="BU77" s="11">
        <v>100</v>
      </c>
      <c r="BV77" s="11">
        <v>75</v>
      </c>
      <c r="BW77" s="11">
        <v>85</v>
      </c>
      <c r="BX77" s="11">
        <v>90</v>
      </c>
      <c r="BY77" s="11">
        <v>100</v>
      </c>
      <c r="BZ77" s="11">
        <v>100</v>
      </c>
      <c r="CA77" s="11">
        <v>62.5</v>
      </c>
      <c r="CB77" s="11">
        <v>93.75</v>
      </c>
      <c r="CC77" s="11">
        <v>100</v>
      </c>
      <c r="CD77" s="11">
        <v>100</v>
      </c>
      <c r="CE77" s="11">
        <v>92.5</v>
      </c>
      <c r="CF77" s="11">
        <v>80</v>
      </c>
      <c r="CG77" s="11">
        <v>100</v>
      </c>
      <c r="CH77" s="11">
        <v>62.5</v>
      </c>
      <c r="CI77" s="11">
        <v>75</v>
      </c>
      <c r="CJ77" s="11">
        <v>100</v>
      </c>
      <c r="CK77" s="11">
        <v>100</v>
      </c>
      <c r="CL77" s="11">
        <v>100</v>
      </c>
      <c r="CM77" s="11">
        <v>100</v>
      </c>
      <c r="CN77" s="11">
        <v>90</v>
      </c>
      <c r="CO77" s="11">
        <v>94.444000000000003</v>
      </c>
      <c r="CP77" s="11">
        <v>100</v>
      </c>
      <c r="CQ77" s="11">
        <v>68.75</v>
      </c>
      <c r="CR77" s="3">
        <v>9.5</v>
      </c>
      <c r="CS77" s="3">
        <v>9.5</v>
      </c>
      <c r="CT77" s="3">
        <v>8</v>
      </c>
      <c r="CU77" s="2">
        <v>0</v>
      </c>
      <c r="CV77" s="21">
        <v>43026</v>
      </c>
      <c r="CW77" s="21"/>
      <c r="CX77" s="3">
        <v>0</v>
      </c>
      <c r="CZ77" s="2"/>
    </row>
    <row r="78" spans="1:104" ht="15.75" customHeight="1">
      <c r="A78" s="8" t="s">
        <v>242</v>
      </c>
      <c r="B78" s="9">
        <v>1</v>
      </c>
      <c r="C78" s="10">
        <v>35</v>
      </c>
      <c r="D78" s="25">
        <v>0</v>
      </c>
      <c r="E78" s="5">
        <v>46.2</v>
      </c>
      <c r="F78" s="7">
        <v>45.7</v>
      </c>
      <c r="G78" s="76">
        <v>45.5</v>
      </c>
      <c r="H78" s="5">
        <v>160</v>
      </c>
      <c r="I78" s="5">
        <v>18</v>
      </c>
      <c r="J78" s="5">
        <v>1</v>
      </c>
      <c r="K78" s="13">
        <v>2.8000000000000001E-2</v>
      </c>
      <c r="L78" s="13">
        <v>0.13</v>
      </c>
      <c r="M78" s="13">
        <v>-7</v>
      </c>
      <c r="N78" s="13">
        <v>-7</v>
      </c>
      <c r="O78" s="7">
        <v>5</v>
      </c>
      <c r="P78" s="23"/>
      <c r="Q78" s="23"/>
      <c r="R78" s="15">
        <v>6.6476368838360855</v>
      </c>
      <c r="S78" s="15">
        <v>4.643962848297214</v>
      </c>
      <c r="T78" s="15">
        <v>9.4352159468438543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7">
        <v>1</v>
      </c>
      <c r="AA78" s="7"/>
      <c r="AB78" s="7"/>
      <c r="AC78" s="7">
        <v>20</v>
      </c>
      <c r="AD78" s="7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7"/>
      <c r="BD78" s="7"/>
      <c r="BE78" s="7"/>
      <c r="BF78" s="7"/>
      <c r="BG78" s="7"/>
      <c r="BH78" s="7">
        <v>0.621</v>
      </c>
      <c r="BI78" s="7">
        <v>13.781000000000001</v>
      </c>
      <c r="BJ78" s="7">
        <v>17.146999999999998</v>
      </c>
      <c r="BK78" s="7">
        <v>9.7669999999999995</v>
      </c>
      <c r="BL78" s="7">
        <v>11.087</v>
      </c>
      <c r="BM78" s="3">
        <v>13.193</v>
      </c>
      <c r="BN78" s="3">
        <v>20.026</v>
      </c>
      <c r="BO78" s="3">
        <v>21.463000000000001</v>
      </c>
      <c r="BP78" s="2">
        <v>10.393000000000001</v>
      </c>
      <c r="BQ78" s="2">
        <v>19.861999999999998</v>
      </c>
      <c r="BR78" s="3">
        <v>16.5</v>
      </c>
      <c r="BS78" s="3">
        <v>20.100000000000001</v>
      </c>
      <c r="BT78" s="11">
        <v>100</v>
      </c>
      <c r="BU78" s="11">
        <v>100</v>
      </c>
      <c r="BV78" s="11">
        <v>41.667000000000002</v>
      </c>
      <c r="BW78" s="11">
        <v>100</v>
      </c>
      <c r="BX78" s="11">
        <v>90</v>
      </c>
      <c r="BY78" s="11">
        <v>94.444000000000003</v>
      </c>
      <c r="BZ78" s="11">
        <v>87.5</v>
      </c>
      <c r="CA78" s="11">
        <v>75</v>
      </c>
      <c r="CB78" s="11">
        <v>100</v>
      </c>
      <c r="CC78" s="11">
        <v>100</v>
      </c>
      <c r="CD78" s="11">
        <v>33.332999999999998</v>
      </c>
      <c r="CE78" s="11">
        <v>100</v>
      </c>
      <c r="CF78" s="11">
        <v>90</v>
      </c>
      <c r="CG78" s="11">
        <v>100</v>
      </c>
      <c r="CH78" s="11">
        <v>87.5</v>
      </c>
      <c r="CI78" s="11">
        <v>75</v>
      </c>
      <c r="CJ78" s="11">
        <v>100</v>
      </c>
      <c r="CK78" s="11">
        <v>100</v>
      </c>
      <c r="CL78" s="11">
        <v>50</v>
      </c>
      <c r="CM78" s="11">
        <v>100</v>
      </c>
      <c r="CN78" s="11">
        <v>90</v>
      </c>
      <c r="CO78" s="11">
        <v>100</v>
      </c>
      <c r="CP78" s="11">
        <v>87.5</v>
      </c>
      <c r="CQ78" s="11">
        <v>75</v>
      </c>
      <c r="CR78" s="3">
        <v>10</v>
      </c>
      <c r="CS78" s="3">
        <v>10</v>
      </c>
      <c r="CT78" s="3">
        <v>10</v>
      </c>
      <c r="CU78" s="2">
        <v>0</v>
      </c>
      <c r="CV78" s="21">
        <v>43026</v>
      </c>
      <c r="CW78" s="21"/>
      <c r="CX78" s="3">
        <v>0</v>
      </c>
      <c r="CZ78" s="2"/>
    </row>
    <row r="79" spans="1:104" ht="15.75" customHeight="1">
      <c r="A79" s="8" t="s">
        <v>243</v>
      </c>
      <c r="B79" s="9">
        <v>1</v>
      </c>
      <c r="C79" s="10">
        <v>52</v>
      </c>
      <c r="D79" s="25">
        <v>1</v>
      </c>
      <c r="E79" s="5">
        <v>71.5</v>
      </c>
      <c r="F79" s="38" t="s">
        <v>129</v>
      </c>
      <c r="G79" s="76" t="s">
        <v>129</v>
      </c>
      <c r="H79" s="5">
        <v>172</v>
      </c>
      <c r="I79" s="5">
        <v>24</v>
      </c>
      <c r="J79" s="5">
        <v>0</v>
      </c>
      <c r="K79" s="13">
        <v>9.7000000000000003E-2</v>
      </c>
      <c r="L79" s="13">
        <v>0.03</v>
      </c>
      <c r="M79" s="13">
        <v>-6</v>
      </c>
      <c r="N79" s="13">
        <v>-5</v>
      </c>
      <c r="O79" s="7">
        <v>10</v>
      </c>
      <c r="P79" s="14"/>
      <c r="Q79" s="14"/>
      <c r="R79" s="15">
        <v>5.9161392186847177</v>
      </c>
      <c r="S79" s="15">
        <v>5.2941176470588234</v>
      </c>
      <c r="T79" s="15">
        <v>7.9694656488549622</v>
      </c>
      <c r="U79" s="5">
        <v>1</v>
      </c>
      <c r="V79" s="5">
        <v>0</v>
      </c>
      <c r="W79" s="5">
        <v>0</v>
      </c>
      <c r="X79" s="5">
        <v>1</v>
      </c>
      <c r="Y79" s="5">
        <v>0</v>
      </c>
      <c r="Z79" s="7">
        <v>0</v>
      </c>
      <c r="AA79" s="7" t="s">
        <v>244</v>
      </c>
      <c r="AB79" s="16">
        <v>43025</v>
      </c>
      <c r="AC79" s="7">
        <v>5</v>
      </c>
      <c r="AD79" s="7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28">
        <v>24</v>
      </c>
      <c r="BD79" s="28">
        <v>5</v>
      </c>
      <c r="BE79" s="28">
        <v>0</v>
      </c>
      <c r="BF79" s="28">
        <v>0</v>
      </c>
      <c r="BG79" s="28"/>
      <c r="BH79" s="7">
        <v>25.617999999999999</v>
      </c>
      <c r="BI79" s="7">
        <v>11.257999999999999</v>
      </c>
      <c r="BJ79" s="7">
        <v>28.898</v>
      </c>
      <c r="BK79" s="7">
        <v>20.573</v>
      </c>
      <c r="BL79" s="7"/>
      <c r="BM79" s="3"/>
      <c r="BN79" s="3"/>
      <c r="BO79" s="3"/>
      <c r="BP79" s="2"/>
      <c r="BQ79" s="2"/>
      <c r="BR79" s="3"/>
      <c r="BS79" s="3"/>
      <c r="BT79" s="11">
        <v>54.375</v>
      </c>
      <c r="BU79" s="11">
        <v>68.75</v>
      </c>
      <c r="BV79" s="11">
        <v>75</v>
      </c>
      <c r="BW79" s="11">
        <v>25</v>
      </c>
      <c r="BX79" s="11">
        <v>70</v>
      </c>
      <c r="BY79" s="11">
        <v>94.444000000000003</v>
      </c>
      <c r="BZ79" s="11">
        <v>100</v>
      </c>
      <c r="CA79" s="11">
        <v>87.5</v>
      </c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3">
        <v>10</v>
      </c>
      <c r="CU79" s="2">
        <v>1</v>
      </c>
      <c r="CV79" s="21">
        <v>43026</v>
      </c>
      <c r="CW79" s="21">
        <v>43081</v>
      </c>
      <c r="CX79" s="3">
        <v>0</v>
      </c>
      <c r="CY79" s="3">
        <v>2</v>
      </c>
      <c r="CZ79" s="2" t="e">
        <f ca="1">_xludf.DAYS(CW79,CV79)</f>
        <v>#NAME?</v>
      </c>
    </row>
    <row r="80" spans="1:104" ht="15.75" customHeight="1">
      <c r="A80" s="8" t="s">
        <v>245</v>
      </c>
      <c r="B80" s="9">
        <v>0</v>
      </c>
      <c r="C80" s="22">
        <v>41</v>
      </c>
      <c r="D80" s="25">
        <v>0</v>
      </c>
      <c r="E80" s="5">
        <v>62</v>
      </c>
      <c r="F80" s="7">
        <v>61.7</v>
      </c>
      <c r="G80" s="76">
        <v>63.2</v>
      </c>
      <c r="H80" s="5">
        <v>170</v>
      </c>
      <c r="I80" s="5">
        <v>21</v>
      </c>
      <c r="J80" s="5">
        <v>0</v>
      </c>
      <c r="K80" s="13">
        <v>0.23100000000000001</v>
      </c>
      <c r="L80" s="13">
        <v>0.13600000000000001</v>
      </c>
      <c r="M80" s="13">
        <v>5</v>
      </c>
      <c r="N80" s="13">
        <v>6</v>
      </c>
      <c r="O80" s="7">
        <v>3</v>
      </c>
      <c r="P80" s="14">
        <v>67.5</v>
      </c>
      <c r="Q80" s="14">
        <v>7.1000000000000005</v>
      </c>
      <c r="R80" s="15">
        <v>6.6815164416070179</v>
      </c>
      <c r="S80" s="15">
        <v>6</v>
      </c>
      <c r="T80" s="15">
        <v>9.2307692307692299</v>
      </c>
      <c r="U80" s="5">
        <v>1</v>
      </c>
      <c r="V80" s="5">
        <v>0</v>
      </c>
      <c r="W80" s="5">
        <v>0</v>
      </c>
      <c r="X80" s="5">
        <v>0</v>
      </c>
      <c r="Y80" s="5">
        <v>0</v>
      </c>
      <c r="Z80" s="7">
        <v>0</v>
      </c>
      <c r="AA80" s="7" t="s">
        <v>246</v>
      </c>
      <c r="AB80" s="16">
        <v>42359</v>
      </c>
      <c r="AC80" s="7">
        <v>35</v>
      </c>
      <c r="AD80" s="7">
        <v>1</v>
      </c>
      <c r="AE80" s="7">
        <v>108.81304347826084</v>
      </c>
      <c r="AF80" s="7">
        <v>106.80000000000003</v>
      </c>
      <c r="AG80" s="7">
        <v>137.82499999999999</v>
      </c>
      <c r="AH80" s="7">
        <v>168.62</v>
      </c>
      <c r="AI80" s="7">
        <v>12513.499999999996</v>
      </c>
      <c r="AJ80" s="7">
        <v>12282.000000000004</v>
      </c>
      <c r="AK80" s="7">
        <v>16539</v>
      </c>
      <c r="AL80" s="7">
        <v>12646.5</v>
      </c>
      <c r="AM80" s="7">
        <v>107.13499999999999</v>
      </c>
      <c r="AN80" s="7">
        <v>105.43333333333334</v>
      </c>
      <c r="AO80" s="7">
        <v>99.146153846153837</v>
      </c>
      <c r="AP80" s="7">
        <v>166.53529411764706</v>
      </c>
      <c r="AQ80" s="7">
        <v>10713.5</v>
      </c>
      <c r="AR80" s="7">
        <v>12652</v>
      </c>
      <c r="AS80" s="7">
        <v>12888.999999999998</v>
      </c>
      <c r="AT80" s="7">
        <v>14155.5</v>
      </c>
      <c r="AU80" s="7">
        <v>115.33478260869562</v>
      </c>
      <c r="AV80" s="7">
        <v>101.60000000000002</v>
      </c>
      <c r="AW80" s="7">
        <v>107.00370370370371</v>
      </c>
      <c r="AX80" s="7">
        <v>201.63749999999999</v>
      </c>
      <c r="AY80" s="7">
        <v>13263.499999999996</v>
      </c>
      <c r="AZ80" s="7">
        <v>11684.000000000004</v>
      </c>
      <c r="BA80" s="7">
        <v>14445.5</v>
      </c>
      <c r="BB80" s="7">
        <v>16131</v>
      </c>
      <c r="BC80" s="7"/>
      <c r="BD80" s="7"/>
      <c r="BE80" s="7"/>
      <c r="BF80" s="7"/>
      <c r="BG80" s="7"/>
      <c r="BH80" s="7">
        <v>8.2129999999999992</v>
      </c>
      <c r="BI80" s="7">
        <v>16.806999999999999</v>
      </c>
      <c r="BJ80" s="7">
        <v>17.094999999999999</v>
      </c>
      <c r="BK80" s="7">
        <v>11.05</v>
      </c>
      <c r="BL80" s="7">
        <v>11.59</v>
      </c>
      <c r="BM80" s="3">
        <v>10.381</v>
      </c>
      <c r="BN80" s="3">
        <v>12.499000000000001</v>
      </c>
      <c r="BO80" s="3">
        <v>9.4309999999999992</v>
      </c>
      <c r="BP80" s="2">
        <v>15.186999999999999</v>
      </c>
      <c r="BQ80" s="2">
        <v>12.394</v>
      </c>
      <c r="BR80" s="3">
        <v>17.698</v>
      </c>
      <c r="BS80" s="3">
        <v>12.182</v>
      </c>
      <c r="BT80" s="11">
        <v>93.75</v>
      </c>
      <c r="BU80" s="11">
        <v>100</v>
      </c>
      <c r="BV80" s="11">
        <v>83.332999999999998</v>
      </c>
      <c r="BW80" s="11">
        <v>85</v>
      </c>
      <c r="BX80" s="11">
        <v>70</v>
      </c>
      <c r="BY80" s="11">
        <v>100</v>
      </c>
      <c r="BZ80" s="11">
        <v>87.5</v>
      </c>
      <c r="CA80" s="11">
        <v>87.5</v>
      </c>
      <c r="CB80" s="11">
        <v>78.125</v>
      </c>
      <c r="CC80" s="11">
        <v>100</v>
      </c>
      <c r="CD80" s="11">
        <v>83.332999999999998</v>
      </c>
      <c r="CE80" s="11">
        <v>85</v>
      </c>
      <c r="CF80" s="11">
        <v>90</v>
      </c>
      <c r="CG80" s="11">
        <v>100</v>
      </c>
      <c r="CH80" s="11">
        <v>87.5</v>
      </c>
      <c r="CI80" s="11">
        <v>75</v>
      </c>
      <c r="CJ80" s="11">
        <v>93.75</v>
      </c>
      <c r="CK80" s="11">
        <v>100</v>
      </c>
      <c r="CL80" s="11">
        <v>91.667000000000002</v>
      </c>
      <c r="CM80" s="11">
        <v>85</v>
      </c>
      <c r="CN80" s="11">
        <v>90</v>
      </c>
      <c r="CO80" s="11">
        <v>100</v>
      </c>
      <c r="CP80" s="11">
        <v>87.5</v>
      </c>
      <c r="CQ80" s="11">
        <v>87.5</v>
      </c>
      <c r="CR80" s="3">
        <v>10</v>
      </c>
      <c r="CS80" s="3">
        <v>11</v>
      </c>
      <c r="CT80" s="3">
        <v>11</v>
      </c>
      <c r="CU80" s="2">
        <v>0</v>
      </c>
      <c r="CV80" s="21">
        <v>43026</v>
      </c>
      <c r="CW80" s="21"/>
      <c r="CX80" s="3">
        <v>0</v>
      </c>
      <c r="CZ80" s="2"/>
    </row>
    <row r="81" spans="1:104" ht="15.75" customHeight="1">
      <c r="A81" s="8" t="s">
        <v>247</v>
      </c>
      <c r="B81" s="9">
        <v>1</v>
      </c>
      <c r="C81" s="10">
        <v>54</v>
      </c>
      <c r="D81" s="25">
        <v>0</v>
      </c>
      <c r="E81" s="5">
        <v>58</v>
      </c>
      <c r="F81" s="38" t="s">
        <v>129</v>
      </c>
      <c r="G81" s="76" t="s">
        <v>129</v>
      </c>
      <c r="H81" s="5">
        <v>161</v>
      </c>
      <c r="I81" s="5">
        <v>22</v>
      </c>
      <c r="J81" s="5">
        <v>0</v>
      </c>
      <c r="K81" s="13">
        <v>0.23899999999999999</v>
      </c>
      <c r="L81" s="13">
        <v>0.14299999999999999</v>
      </c>
      <c r="M81" s="13">
        <v>-2</v>
      </c>
      <c r="N81" s="13">
        <v>-1</v>
      </c>
      <c r="O81" s="7">
        <v>4</v>
      </c>
      <c r="P81" s="14">
        <v>1263.5999999999999</v>
      </c>
      <c r="Q81" s="14">
        <v>138.71</v>
      </c>
      <c r="R81" s="15">
        <v>7.5801248507654284</v>
      </c>
      <c r="S81" s="15">
        <v>4.5600000000000005</v>
      </c>
      <c r="T81" s="15">
        <v>14.522292993630574</v>
      </c>
      <c r="U81" s="5">
        <v>1</v>
      </c>
      <c r="V81" s="5">
        <v>0</v>
      </c>
      <c r="W81" s="5">
        <v>1</v>
      </c>
      <c r="X81" s="5">
        <v>0</v>
      </c>
      <c r="Y81" s="5">
        <v>0</v>
      </c>
      <c r="Z81" s="7">
        <v>1</v>
      </c>
      <c r="AA81" s="7"/>
      <c r="AB81" s="7"/>
      <c r="AC81" s="7">
        <v>60</v>
      </c>
      <c r="AD81" s="7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28">
        <v>11</v>
      </c>
      <c r="BD81" s="28">
        <v>0</v>
      </c>
      <c r="BE81" s="28">
        <v>0</v>
      </c>
      <c r="BF81" s="28">
        <v>0</v>
      </c>
      <c r="BG81" s="28"/>
      <c r="BH81" s="7">
        <v>11.395</v>
      </c>
      <c r="BI81" s="7">
        <v>10.692</v>
      </c>
      <c r="BJ81" s="7">
        <v>8.5489999999999995</v>
      </c>
      <c r="BK81" s="7">
        <v>8.1530000000000005</v>
      </c>
      <c r="BL81" s="7"/>
      <c r="BM81" s="3"/>
      <c r="BN81" s="3"/>
      <c r="BO81" s="3"/>
      <c r="BP81" s="2"/>
      <c r="BQ81" s="2"/>
      <c r="BR81" s="3"/>
      <c r="BS81" s="3"/>
      <c r="BT81" s="11">
        <v>53.75</v>
      </c>
      <c r="BU81" s="11">
        <v>100</v>
      </c>
      <c r="BV81" s="11">
        <v>100</v>
      </c>
      <c r="BW81" s="11">
        <v>42.5</v>
      </c>
      <c r="BX81" s="11">
        <v>80</v>
      </c>
      <c r="BY81" s="11">
        <v>100</v>
      </c>
      <c r="BZ81" s="11">
        <v>100</v>
      </c>
      <c r="CA81" s="11">
        <v>43.75</v>
      </c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3">
        <v>10</v>
      </c>
      <c r="CU81" s="2">
        <v>1</v>
      </c>
      <c r="CV81" s="21">
        <v>43026</v>
      </c>
      <c r="CW81" s="21">
        <v>43081</v>
      </c>
      <c r="CX81" s="3">
        <v>0</v>
      </c>
      <c r="CY81" s="3">
        <v>2</v>
      </c>
      <c r="CZ81" s="2" t="e">
        <f ca="1">_xludf.DAYS(CW81,CV81)</f>
        <v>#NAME?</v>
      </c>
    </row>
    <row r="82" spans="1:104" ht="15.75" customHeight="1">
      <c r="A82" s="8" t="s">
        <v>248</v>
      </c>
      <c r="B82" s="9">
        <v>0</v>
      </c>
      <c r="C82" s="22">
        <v>39</v>
      </c>
      <c r="D82" s="25">
        <v>1</v>
      </c>
      <c r="E82" s="5">
        <v>72</v>
      </c>
      <c r="F82" s="7">
        <v>71.400000000000006</v>
      </c>
      <c r="G82" s="76">
        <v>75.099999999999994</v>
      </c>
      <c r="H82" s="5">
        <v>175</v>
      </c>
      <c r="I82" s="5">
        <v>24</v>
      </c>
      <c r="J82" s="5">
        <v>0</v>
      </c>
      <c r="K82" s="13">
        <v>0.224</v>
      </c>
      <c r="L82" s="13">
        <v>0.216</v>
      </c>
      <c r="M82" s="13">
        <v>1</v>
      </c>
      <c r="N82" s="13">
        <v>1</v>
      </c>
      <c r="O82" s="7"/>
      <c r="P82" s="14"/>
      <c r="Q82" s="14"/>
      <c r="R82" s="15"/>
      <c r="S82" s="15"/>
      <c r="T82" s="15"/>
      <c r="U82" s="5">
        <v>1</v>
      </c>
      <c r="V82" s="5">
        <v>0</v>
      </c>
      <c r="W82" s="5">
        <v>1</v>
      </c>
      <c r="X82" s="5">
        <v>0</v>
      </c>
      <c r="Y82" s="5">
        <v>1</v>
      </c>
      <c r="Z82" s="7"/>
      <c r="AA82" s="7"/>
      <c r="AB82" s="16"/>
      <c r="AC82" s="7">
        <v>6</v>
      </c>
      <c r="AD82" s="7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7"/>
      <c r="BD82" s="7"/>
      <c r="BE82" s="7"/>
      <c r="BF82" s="7"/>
      <c r="BG82" s="7"/>
      <c r="BH82" s="7">
        <v>18.376000000000001</v>
      </c>
      <c r="BI82" s="7">
        <v>6.665</v>
      </c>
      <c r="BJ82" s="7">
        <v>10.56</v>
      </c>
      <c r="BK82" s="7">
        <v>10.109</v>
      </c>
      <c r="BL82" s="7">
        <v>11.872</v>
      </c>
      <c r="BM82" s="3">
        <v>8.2490000000000006</v>
      </c>
      <c r="BN82" s="3">
        <v>16.489000000000001</v>
      </c>
      <c r="BO82" s="3">
        <v>8.58</v>
      </c>
      <c r="BP82" s="2"/>
      <c r="BQ82" s="2"/>
      <c r="BR82" s="3"/>
      <c r="BS82" s="3"/>
      <c r="BT82" s="11">
        <v>84.375</v>
      </c>
      <c r="BU82" s="11">
        <v>100</v>
      </c>
      <c r="BV82" s="11">
        <v>83.332999999999998</v>
      </c>
      <c r="BW82" s="11">
        <v>85</v>
      </c>
      <c r="BX82" s="11">
        <v>90</v>
      </c>
      <c r="BY82" s="11">
        <v>100</v>
      </c>
      <c r="BZ82" s="11">
        <v>100</v>
      </c>
      <c r="CA82" s="11">
        <v>81.25</v>
      </c>
      <c r="CB82" s="11">
        <v>66.25</v>
      </c>
      <c r="CC82" s="11">
        <v>100</v>
      </c>
      <c r="CD82" s="11">
        <v>83.332999999999998</v>
      </c>
      <c r="CE82" s="11">
        <v>25</v>
      </c>
      <c r="CF82" s="11">
        <v>80</v>
      </c>
      <c r="CG82" s="11">
        <v>100</v>
      </c>
      <c r="CH82" s="11">
        <v>87.5</v>
      </c>
      <c r="CI82" s="11">
        <v>68.75</v>
      </c>
      <c r="CJ82" s="11"/>
      <c r="CK82" s="11"/>
      <c r="CL82" s="11"/>
      <c r="CM82" s="11"/>
      <c r="CN82" s="11"/>
      <c r="CO82" s="11"/>
      <c r="CP82" s="11"/>
      <c r="CQ82" s="11"/>
      <c r="CR82" s="3">
        <v>10.5</v>
      </c>
      <c r="CS82" s="3">
        <v>10.5</v>
      </c>
      <c r="CU82" s="2">
        <v>0</v>
      </c>
      <c r="CV82" s="21">
        <v>43026</v>
      </c>
      <c r="CW82" s="21"/>
      <c r="CX82" s="3">
        <v>0</v>
      </c>
      <c r="CZ82" s="2"/>
    </row>
    <row r="83" spans="1:104" ht="15.75" customHeight="1">
      <c r="A83" s="8" t="s">
        <v>249</v>
      </c>
      <c r="B83" s="9">
        <v>1</v>
      </c>
      <c r="C83" s="10">
        <v>40</v>
      </c>
      <c r="D83" s="25">
        <v>1</v>
      </c>
      <c r="E83" s="5">
        <v>75.599999999999994</v>
      </c>
      <c r="F83" s="7">
        <v>76.8</v>
      </c>
      <c r="G83" s="76" t="s">
        <v>129</v>
      </c>
      <c r="H83" s="5">
        <v>169</v>
      </c>
      <c r="I83" s="5">
        <v>26</v>
      </c>
      <c r="J83" s="5">
        <v>1</v>
      </c>
      <c r="K83" s="13">
        <v>0.112</v>
      </c>
      <c r="L83" s="13">
        <v>9.1999999999999998E-2</v>
      </c>
      <c r="M83" s="13">
        <v>-5</v>
      </c>
      <c r="N83" s="13">
        <v>-5</v>
      </c>
      <c r="O83" s="7">
        <v>1</v>
      </c>
      <c r="P83" s="14">
        <v>334.6</v>
      </c>
      <c r="Q83" s="14">
        <v>33.349999999999994</v>
      </c>
      <c r="R83" s="15">
        <v>6.5630788326557825</v>
      </c>
      <c r="S83" s="15">
        <v>6.1111111111111107</v>
      </c>
      <c r="T83" s="15">
        <v>7.445255474452555</v>
      </c>
      <c r="U83" s="5">
        <v>1</v>
      </c>
      <c r="V83" s="5">
        <v>1</v>
      </c>
      <c r="W83" s="5">
        <v>0</v>
      </c>
      <c r="X83" s="5">
        <v>0</v>
      </c>
      <c r="Y83" s="5">
        <v>0</v>
      </c>
      <c r="Z83" s="7">
        <v>1</v>
      </c>
      <c r="AA83" s="7"/>
      <c r="AB83" s="16">
        <v>42745</v>
      </c>
      <c r="AC83" s="7">
        <v>100</v>
      </c>
      <c r="AD83" s="7">
        <v>0</v>
      </c>
      <c r="AE83" s="7">
        <v>90.9</v>
      </c>
      <c r="AF83" s="7">
        <v>129.09545454545457</v>
      </c>
      <c r="AG83" s="7">
        <v>125.13478260869563</v>
      </c>
      <c r="AH83" s="7">
        <v>151.9375</v>
      </c>
      <c r="AI83" s="7">
        <v>9090.0000000000018</v>
      </c>
      <c r="AJ83" s="7">
        <v>14200.500000000002</v>
      </c>
      <c r="AK83" s="7">
        <v>14390.499999999996</v>
      </c>
      <c r="AL83" s="7">
        <v>12155</v>
      </c>
      <c r="AM83" s="7"/>
      <c r="AN83" s="7"/>
      <c r="AO83" s="7"/>
      <c r="AP83" s="7"/>
      <c r="AQ83" s="7"/>
      <c r="AR83" s="7"/>
      <c r="AS83" s="7"/>
      <c r="AT83" s="7"/>
      <c r="AU83" s="7">
        <v>75.834999999999994</v>
      </c>
      <c r="AV83" s="7">
        <v>146.77727272727273</v>
      </c>
      <c r="AW83" s="7">
        <v>125.41428571428577</v>
      </c>
      <c r="AX83" s="7">
        <v>177.45333333333332</v>
      </c>
      <c r="AY83" s="7">
        <v>7583.4999999999991</v>
      </c>
      <c r="AZ83" s="7">
        <v>16145.500000000002</v>
      </c>
      <c r="BA83" s="7">
        <v>13168.500000000005</v>
      </c>
      <c r="BB83" s="7">
        <v>13308.999999999998</v>
      </c>
      <c r="BC83" s="7">
        <v>9</v>
      </c>
      <c r="BD83" s="7">
        <v>6</v>
      </c>
      <c r="BE83" s="7">
        <v>15</v>
      </c>
      <c r="BF83" s="7">
        <v>0</v>
      </c>
      <c r="BG83" s="7"/>
      <c r="BH83" s="7">
        <v>10.074</v>
      </c>
      <c r="BI83" s="7">
        <v>7.3090000000000002</v>
      </c>
      <c r="BJ83" s="7">
        <v>11.6</v>
      </c>
      <c r="BK83" s="7">
        <v>7.258</v>
      </c>
      <c r="BL83" s="7">
        <v>9.5020000000000007</v>
      </c>
      <c r="BM83" s="3">
        <v>8.5969999999999995</v>
      </c>
      <c r="BN83" s="3">
        <v>18.34</v>
      </c>
      <c r="BO83" s="3">
        <v>10.464</v>
      </c>
      <c r="BP83" s="2"/>
      <c r="BQ83" s="2"/>
      <c r="BR83" s="3"/>
      <c r="BS83" s="3"/>
      <c r="BT83" s="11">
        <v>100</v>
      </c>
      <c r="BU83" s="11">
        <v>100</v>
      </c>
      <c r="BV83" s="11">
        <v>100</v>
      </c>
      <c r="BW83" s="11">
        <v>42.5</v>
      </c>
      <c r="BX83" s="11">
        <v>90</v>
      </c>
      <c r="BY83" s="11">
        <v>100</v>
      </c>
      <c r="BZ83" s="11">
        <v>75</v>
      </c>
      <c r="CA83" s="11">
        <v>56.25</v>
      </c>
      <c r="CB83" s="11">
        <v>72.5</v>
      </c>
      <c r="CC83" s="11">
        <v>100</v>
      </c>
      <c r="CD83" s="11">
        <v>100</v>
      </c>
      <c r="CE83" s="11">
        <v>60</v>
      </c>
      <c r="CF83" s="11">
        <v>60</v>
      </c>
      <c r="CG83" s="11">
        <v>100</v>
      </c>
      <c r="CH83" s="11">
        <v>87.5</v>
      </c>
      <c r="CI83" s="11">
        <v>81.25</v>
      </c>
      <c r="CJ83" s="11"/>
      <c r="CK83" s="11"/>
      <c r="CL83" s="11"/>
      <c r="CM83" s="11"/>
      <c r="CN83" s="11"/>
      <c r="CO83" s="11"/>
      <c r="CP83" s="11"/>
      <c r="CQ83" s="11"/>
      <c r="CR83" s="3">
        <v>10</v>
      </c>
      <c r="CS83" s="3">
        <v>9.5</v>
      </c>
      <c r="CU83" s="2">
        <v>0</v>
      </c>
      <c r="CV83" s="21">
        <v>43027</v>
      </c>
      <c r="CW83" s="21"/>
      <c r="CX83" s="3">
        <v>0</v>
      </c>
      <c r="CZ83" s="2"/>
    </row>
    <row r="84" spans="1:104" ht="15.75" customHeight="1">
      <c r="A84" s="8" t="s">
        <v>250</v>
      </c>
      <c r="B84" s="9">
        <v>0</v>
      </c>
      <c r="C84" s="10">
        <v>40</v>
      </c>
      <c r="D84" s="25">
        <v>1</v>
      </c>
      <c r="E84" s="5">
        <v>85.5</v>
      </c>
      <c r="F84" s="7">
        <v>85.3</v>
      </c>
      <c r="G84" s="76">
        <v>85</v>
      </c>
      <c r="H84" s="5">
        <v>183</v>
      </c>
      <c r="I84" s="5">
        <v>26</v>
      </c>
      <c r="J84" s="5">
        <v>1</v>
      </c>
      <c r="K84" s="13">
        <v>0.252</v>
      </c>
      <c r="L84" s="13">
        <v>0.24099999999999999</v>
      </c>
      <c r="M84" s="13">
        <v>-2</v>
      </c>
      <c r="N84" s="13">
        <v>-1</v>
      </c>
      <c r="O84" s="7">
        <v>1</v>
      </c>
      <c r="P84" s="14">
        <v>313.10000000000002</v>
      </c>
      <c r="Q84" s="14">
        <v>29.529999999999998</v>
      </c>
      <c r="R84" s="15">
        <v>5.6627623389448445</v>
      </c>
      <c r="S84" s="15">
        <v>5.5361596009975065</v>
      </c>
      <c r="T84" s="15">
        <v>7.445255474452555</v>
      </c>
      <c r="U84" s="5">
        <v>1</v>
      </c>
      <c r="V84" s="5">
        <v>1</v>
      </c>
      <c r="W84" s="5">
        <v>0</v>
      </c>
      <c r="X84" s="5">
        <v>0</v>
      </c>
      <c r="Y84" s="5">
        <v>0</v>
      </c>
      <c r="Z84" s="7">
        <v>0</v>
      </c>
      <c r="AA84" s="7" t="s">
        <v>251</v>
      </c>
      <c r="AB84" s="16">
        <v>42856</v>
      </c>
      <c r="AC84" s="7">
        <v>20</v>
      </c>
      <c r="AD84" s="7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28"/>
      <c r="BD84" s="28"/>
      <c r="BE84" s="28"/>
      <c r="BF84" s="28"/>
      <c r="BG84" s="28"/>
      <c r="BH84" s="7">
        <v>8.1170000000000009</v>
      </c>
      <c r="BI84" s="7">
        <v>9.2949999999999999</v>
      </c>
      <c r="BJ84" s="7">
        <v>7.3940000000000001</v>
      </c>
      <c r="BK84" s="7">
        <v>10.488</v>
      </c>
      <c r="BL84" s="7">
        <v>16.542000000000002</v>
      </c>
      <c r="BM84" s="3">
        <v>12.522</v>
      </c>
      <c r="BN84" s="3">
        <v>13.471</v>
      </c>
      <c r="BO84" s="3">
        <v>17.977</v>
      </c>
      <c r="BP84" s="2">
        <v>13.189</v>
      </c>
      <c r="BQ84" s="2">
        <v>17.088000000000001</v>
      </c>
      <c r="BR84" s="3">
        <v>11.808999999999999</v>
      </c>
      <c r="BS84" s="3">
        <v>17.283000000000001</v>
      </c>
      <c r="BT84" s="11">
        <v>100</v>
      </c>
      <c r="BU84" s="11">
        <v>100</v>
      </c>
      <c r="BV84" s="11">
        <v>83.332999999999998</v>
      </c>
      <c r="BW84" s="11">
        <v>100</v>
      </c>
      <c r="BX84" s="11">
        <v>100</v>
      </c>
      <c r="BY84" s="11">
        <v>100</v>
      </c>
      <c r="BZ84" s="11">
        <v>100</v>
      </c>
      <c r="CA84" s="11">
        <v>75</v>
      </c>
      <c r="CB84" s="11">
        <v>100</v>
      </c>
      <c r="CC84" s="11">
        <v>100</v>
      </c>
      <c r="CD84" s="11">
        <v>100</v>
      </c>
      <c r="CE84" s="11">
        <v>100</v>
      </c>
      <c r="CF84" s="11">
        <v>100</v>
      </c>
      <c r="CG84" s="11">
        <v>100</v>
      </c>
      <c r="CH84" s="11">
        <v>87.5</v>
      </c>
      <c r="CI84" s="11">
        <v>100</v>
      </c>
      <c r="CJ84" s="11">
        <v>16.875</v>
      </c>
      <c r="CK84" s="11">
        <v>93.75</v>
      </c>
      <c r="CL84" s="11">
        <v>100</v>
      </c>
      <c r="CM84" s="11">
        <v>42.5</v>
      </c>
      <c r="CN84" s="11">
        <v>100</v>
      </c>
      <c r="CO84" s="11">
        <v>100</v>
      </c>
      <c r="CP84" s="11">
        <v>100</v>
      </c>
      <c r="CQ84" s="11">
        <v>93.75</v>
      </c>
      <c r="CR84" s="3">
        <v>10</v>
      </c>
      <c r="CS84" s="3">
        <v>10</v>
      </c>
      <c r="CT84" s="3">
        <v>10</v>
      </c>
      <c r="CU84" s="2">
        <v>1</v>
      </c>
      <c r="CV84" s="21">
        <v>43027</v>
      </c>
      <c r="CW84" s="21">
        <v>43151</v>
      </c>
      <c r="CX84" s="3">
        <v>0</v>
      </c>
      <c r="CY84" s="3">
        <v>4</v>
      </c>
      <c r="CZ84" s="2" t="e">
        <f ca="1">_xludf.DAYS(CW84,CV84)</f>
        <v>#NAME?</v>
      </c>
    </row>
    <row r="85" spans="1:104" ht="15.75" customHeight="1">
      <c r="A85" s="8" t="s">
        <v>252</v>
      </c>
      <c r="B85" s="9">
        <v>0</v>
      </c>
      <c r="C85" s="10">
        <v>37</v>
      </c>
      <c r="D85" s="25">
        <v>1</v>
      </c>
      <c r="E85" s="5">
        <v>68</v>
      </c>
      <c r="F85" s="7">
        <v>68.900000000000006</v>
      </c>
      <c r="G85" s="76">
        <v>68.8</v>
      </c>
      <c r="H85" s="5">
        <v>167</v>
      </c>
      <c r="I85" s="5">
        <v>24</v>
      </c>
      <c r="J85" s="5">
        <v>0</v>
      </c>
      <c r="K85" s="13">
        <v>0.247</v>
      </c>
      <c r="L85" s="13">
        <v>0.16900000000000001</v>
      </c>
      <c r="M85" s="13">
        <v>9</v>
      </c>
      <c r="N85" s="13">
        <v>8</v>
      </c>
      <c r="O85" s="7">
        <v>2</v>
      </c>
      <c r="P85" s="14">
        <v>887.7</v>
      </c>
      <c r="Q85" s="13">
        <v>87.15</v>
      </c>
      <c r="R85" s="15">
        <v>5.8238553650597398</v>
      </c>
      <c r="S85" s="15">
        <v>5.3684210526315779</v>
      </c>
      <c r="T85" s="15">
        <v>6.602990033222591</v>
      </c>
      <c r="U85" s="5">
        <v>1</v>
      </c>
      <c r="V85" s="5">
        <v>1</v>
      </c>
      <c r="W85" s="5">
        <v>0</v>
      </c>
      <c r="X85" s="5">
        <v>1</v>
      </c>
      <c r="Y85" s="5">
        <v>1</v>
      </c>
      <c r="Z85" s="7">
        <v>1</v>
      </c>
      <c r="AA85" s="7"/>
      <c r="AB85" s="7"/>
      <c r="AC85" s="7">
        <v>1</v>
      </c>
      <c r="AD85" s="7">
        <v>0</v>
      </c>
      <c r="AE85" s="7">
        <v>134.05652173913043</v>
      </c>
      <c r="AF85" s="7">
        <v>107.72272727272728</v>
      </c>
      <c r="AG85" s="7">
        <v>138.28518518518516</v>
      </c>
      <c r="AH85" s="7">
        <v>162.72499999999997</v>
      </c>
      <c r="AI85" s="7">
        <v>15416.499999999998</v>
      </c>
      <c r="AJ85" s="7">
        <v>11849.5</v>
      </c>
      <c r="AK85" s="7">
        <v>18668.499999999996</v>
      </c>
      <c r="AL85" s="7">
        <v>13017.999999999996</v>
      </c>
      <c r="AM85" s="7">
        <v>135.46086956521737</v>
      </c>
      <c r="AN85" s="7">
        <v>100.06956521739131</v>
      </c>
      <c r="AO85" s="7">
        <v>136.56153846153848</v>
      </c>
      <c r="AP85" s="7">
        <v>155.68666666666664</v>
      </c>
      <c r="AQ85" s="7">
        <v>15577.999999999996</v>
      </c>
      <c r="AR85" s="7">
        <v>11508.000000000002</v>
      </c>
      <c r="AS85" s="7">
        <v>17753</v>
      </c>
      <c r="AT85" s="7">
        <v>11676.499999999998</v>
      </c>
      <c r="AU85" s="7">
        <v>132.87272727272733</v>
      </c>
      <c r="AV85" s="7">
        <v>106.53043478260871</v>
      </c>
      <c r="AW85" s="7">
        <v>130.20000000000005</v>
      </c>
      <c r="AX85" s="7">
        <v>165.86</v>
      </c>
      <c r="AY85" s="7">
        <v>14616.000000000005</v>
      </c>
      <c r="AZ85" s="7">
        <v>12251.000000000002</v>
      </c>
      <c r="BA85" s="7">
        <v>16275.000000000004</v>
      </c>
      <c r="BB85" s="7">
        <v>12439.5</v>
      </c>
      <c r="BC85" s="7"/>
      <c r="BD85" s="7"/>
      <c r="BE85" s="7"/>
      <c r="BF85" s="7"/>
      <c r="BG85" s="7"/>
      <c r="BH85" s="7">
        <v>6.8319999999999999</v>
      </c>
      <c r="BI85" s="7">
        <v>13.731</v>
      </c>
      <c r="BJ85" s="7">
        <v>15.24</v>
      </c>
      <c r="BK85" s="7">
        <v>5.68</v>
      </c>
      <c r="BL85" s="7">
        <v>8.5839999999999996</v>
      </c>
      <c r="BM85" s="3">
        <v>15.179</v>
      </c>
      <c r="BN85" s="3">
        <v>12.885</v>
      </c>
      <c r="BO85" s="3">
        <v>7.9089999999999998</v>
      </c>
      <c r="BP85" s="2">
        <v>7.577</v>
      </c>
      <c r="BQ85" s="2">
        <v>13.042999999999999</v>
      </c>
      <c r="BR85" s="3">
        <v>14.859</v>
      </c>
      <c r="BS85" s="3">
        <v>10.244999999999999</v>
      </c>
      <c r="BT85" s="11">
        <v>100</v>
      </c>
      <c r="BU85" s="11">
        <v>100</v>
      </c>
      <c r="BV85" s="11">
        <v>100</v>
      </c>
      <c r="BW85" s="11">
        <v>85</v>
      </c>
      <c r="BX85" s="11">
        <v>80</v>
      </c>
      <c r="BY85" s="11">
        <v>94.444000000000003</v>
      </c>
      <c r="BZ85" s="11">
        <v>75</v>
      </c>
      <c r="CA85" s="11">
        <v>62.5</v>
      </c>
      <c r="CB85" s="11">
        <v>100</v>
      </c>
      <c r="CC85" s="11">
        <v>100</v>
      </c>
      <c r="CD85" s="11">
        <v>91.667000000000002</v>
      </c>
      <c r="CE85" s="11">
        <v>85</v>
      </c>
      <c r="CF85" s="11">
        <v>90</v>
      </c>
      <c r="CG85" s="11">
        <v>94.444000000000003</v>
      </c>
      <c r="CH85" s="11">
        <v>100</v>
      </c>
      <c r="CI85" s="11">
        <v>81.25</v>
      </c>
      <c r="CJ85" s="11">
        <v>100</v>
      </c>
      <c r="CK85" s="11">
        <v>100</v>
      </c>
      <c r="CL85" s="11">
        <v>100</v>
      </c>
      <c r="CM85" s="11">
        <v>85</v>
      </c>
      <c r="CN85" s="11">
        <v>80</v>
      </c>
      <c r="CO85" s="11">
        <v>100</v>
      </c>
      <c r="CP85" s="11">
        <v>75</v>
      </c>
      <c r="CQ85" s="11">
        <v>81.25</v>
      </c>
      <c r="CR85" s="3">
        <v>10</v>
      </c>
      <c r="CS85" s="3">
        <v>10</v>
      </c>
      <c r="CT85" s="3">
        <v>10</v>
      </c>
      <c r="CU85" s="2">
        <v>0</v>
      </c>
      <c r="CV85" s="21">
        <v>43027</v>
      </c>
      <c r="CW85" s="21"/>
      <c r="CX85" s="3">
        <v>0</v>
      </c>
      <c r="CZ85" s="2"/>
    </row>
    <row r="86" spans="1:104" ht="15.75" customHeight="1">
      <c r="A86" s="8" t="s">
        <v>253</v>
      </c>
      <c r="B86" s="9">
        <v>1</v>
      </c>
      <c r="C86" s="22">
        <v>42</v>
      </c>
      <c r="D86" s="25">
        <v>1</v>
      </c>
      <c r="E86" s="5">
        <v>64.599999999999994</v>
      </c>
      <c r="F86" s="24">
        <v>67</v>
      </c>
      <c r="G86" s="76">
        <v>66.900000000000006</v>
      </c>
      <c r="H86" s="5">
        <v>171</v>
      </c>
      <c r="I86" s="5">
        <v>22</v>
      </c>
      <c r="J86" s="5">
        <v>1</v>
      </c>
      <c r="K86" s="13">
        <v>0.122</v>
      </c>
      <c r="L86" s="13">
        <v>0.129</v>
      </c>
      <c r="M86" s="13">
        <v>-6</v>
      </c>
      <c r="N86" s="13">
        <v>-6</v>
      </c>
      <c r="O86" s="7">
        <v>20</v>
      </c>
      <c r="P86" s="14">
        <v>1585.3999999999999</v>
      </c>
      <c r="Q86" s="14">
        <v>153.14999999999998</v>
      </c>
      <c r="R86" s="15">
        <v>5.7963688178805342</v>
      </c>
      <c r="S86" s="15">
        <v>5.2838063439065106</v>
      </c>
      <c r="T86" s="15">
        <v>6.602990033222591</v>
      </c>
      <c r="U86" s="5">
        <v>1</v>
      </c>
      <c r="V86" s="5">
        <v>0</v>
      </c>
      <c r="W86" s="5">
        <v>0</v>
      </c>
      <c r="X86" s="5">
        <v>1</v>
      </c>
      <c r="Y86" s="5">
        <v>0</v>
      </c>
      <c r="Z86" s="7">
        <v>0</v>
      </c>
      <c r="AA86" s="7" t="s">
        <v>254</v>
      </c>
      <c r="AB86" s="7"/>
      <c r="AC86" s="7">
        <v>18</v>
      </c>
      <c r="AD86" s="7">
        <v>0</v>
      </c>
      <c r="AE86" s="7">
        <v>96.994736842105269</v>
      </c>
      <c r="AF86" s="7">
        <v>88.305263157894728</v>
      </c>
      <c r="AG86" s="7">
        <v>91.491304347826102</v>
      </c>
      <c r="AH86" s="7">
        <v>114.36250000000001</v>
      </c>
      <c r="AI86" s="7">
        <v>9214.5</v>
      </c>
      <c r="AJ86" s="7">
        <v>8389</v>
      </c>
      <c r="AK86" s="7">
        <v>10521.5</v>
      </c>
      <c r="AL86" s="7">
        <v>9149</v>
      </c>
      <c r="AM86" s="7">
        <v>131.52380952380955</v>
      </c>
      <c r="AN86" s="7">
        <v>107.48500000000004</v>
      </c>
      <c r="AO86" s="7">
        <v>119.70416666666664</v>
      </c>
      <c r="AP86" s="7">
        <v>140.16428571428571</v>
      </c>
      <c r="AQ86" s="7">
        <v>13810.000000000002</v>
      </c>
      <c r="AR86" s="7">
        <v>10748.500000000004</v>
      </c>
      <c r="AS86" s="7">
        <v>14364.499999999996</v>
      </c>
      <c r="AT86" s="7">
        <v>9811.5</v>
      </c>
      <c r="AU86" s="7"/>
      <c r="AV86" s="7"/>
      <c r="AW86" s="7"/>
      <c r="AX86" s="7"/>
      <c r="AY86" s="7"/>
      <c r="AZ86" s="7"/>
      <c r="BA86" s="7"/>
      <c r="BB86" s="7"/>
      <c r="BC86" s="7">
        <v>32</v>
      </c>
      <c r="BD86" s="7">
        <v>30</v>
      </c>
      <c r="BE86" s="7">
        <v>30</v>
      </c>
      <c r="BF86" s="7">
        <v>30</v>
      </c>
      <c r="BG86" s="7"/>
      <c r="BH86" s="7">
        <v>13.871</v>
      </c>
      <c r="BI86" s="7">
        <v>13.536</v>
      </c>
      <c r="BJ86" s="7">
        <v>16.782</v>
      </c>
      <c r="BK86" s="7">
        <v>14.601000000000001</v>
      </c>
      <c r="BL86" s="7">
        <v>25.103000000000002</v>
      </c>
      <c r="BM86" s="3">
        <v>19.481000000000002</v>
      </c>
      <c r="BN86" s="3">
        <v>27.356999999999999</v>
      </c>
      <c r="BO86" s="3">
        <v>14.364000000000001</v>
      </c>
      <c r="BP86" s="2">
        <v>21.986999999999998</v>
      </c>
      <c r="BQ86" s="2">
        <v>16.443000000000001</v>
      </c>
      <c r="BR86" s="3">
        <v>28.056000000000001</v>
      </c>
      <c r="BS86" s="3">
        <v>13.260999999999999</v>
      </c>
      <c r="BT86" s="11">
        <v>90.625</v>
      </c>
      <c r="BU86" s="11">
        <v>100</v>
      </c>
      <c r="BV86" s="11">
        <v>66.667000000000002</v>
      </c>
      <c r="BW86" s="11">
        <v>92.5</v>
      </c>
      <c r="BX86" s="11">
        <v>80</v>
      </c>
      <c r="BY86" s="11">
        <v>100</v>
      </c>
      <c r="BZ86" s="11">
        <v>87.5</v>
      </c>
      <c r="CA86" s="11">
        <v>81.25</v>
      </c>
      <c r="CB86" s="11">
        <v>100</v>
      </c>
      <c r="CC86" s="11">
        <v>100</v>
      </c>
      <c r="CD86" s="11">
        <v>75</v>
      </c>
      <c r="CE86" s="11">
        <v>100</v>
      </c>
      <c r="CF86" s="11">
        <v>90</v>
      </c>
      <c r="CG86" s="11">
        <v>100</v>
      </c>
      <c r="CH86" s="11">
        <v>100</v>
      </c>
      <c r="CI86" s="11">
        <v>87.5</v>
      </c>
      <c r="CJ86" s="11">
        <v>93.75</v>
      </c>
      <c r="CK86" s="11">
        <v>100</v>
      </c>
      <c r="CL86" s="11">
        <v>50</v>
      </c>
      <c r="CM86" s="11">
        <v>100</v>
      </c>
      <c r="CN86" s="11">
        <v>100</v>
      </c>
      <c r="CO86" s="11">
        <v>100</v>
      </c>
      <c r="CP86" s="11">
        <v>87.5</v>
      </c>
      <c r="CQ86" s="11">
        <v>87.5</v>
      </c>
      <c r="CR86" s="3">
        <v>10</v>
      </c>
      <c r="CS86" s="3">
        <v>11</v>
      </c>
      <c r="CT86" s="3">
        <v>11</v>
      </c>
      <c r="CU86" s="2">
        <v>0</v>
      </c>
      <c r="CV86" s="21">
        <v>43027</v>
      </c>
      <c r="CW86" s="21"/>
      <c r="CX86" s="3">
        <v>0</v>
      </c>
      <c r="CZ86" s="2"/>
    </row>
    <row r="87" spans="1:104" ht="15.75" customHeight="1">
      <c r="A87" s="8" t="s">
        <v>255</v>
      </c>
      <c r="B87" s="9">
        <v>1</v>
      </c>
      <c r="C87" s="10">
        <v>35</v>
      </c>
      <c r="D87" s="25">
        <v>1</v>
      </c>
      <c r="E87" s="5">
        <v>66.900000000000006</v>
      </c>
      <c r="F87" s="24">
        <v>67</v>
      </c>
      <c r="G87" s="76">
        <v>68</v>
      </c>
      <c r="H87" s="5">
        <v>159</v>
      </c>
      <c r="I87" s="5">
        <v>26</v>
      </c>
      <c r="J87" s="5">
        <v>0</v>
      </c>
      <c r="K87" s="13">
        <v>0.25</v>
      </c>
      <c r="L87" s="13">
        <v>0.24</v>
      </c>
      <c r="M87" s="13">
        <v>6</v>
      </c>
      <c r="N87" s="13">
        <v>5</v>
      </c>
      <c r="O87" s="7">
        <v>6</v>
      </c>
      <c r="P87" s="23">
        <v>404.6</v>
      </c>
      <c r="Q87" s="23">
        <v>41.300000000000004</v>
      </c>
      <c r="R87" s="15">
        <v>6.2169902011562552</v>
      </c>
      <c r="S87" s="15">
        <v>5.7142857142857144</v>
      </c>
      <c r="T87" s="15">
        <v>7.5</v>
      </c>
      <c r="U87" s="5">
        <v>1</v>
      </c>
      <c r="V87" s="5">
        <v>0</v>
      </c>
      <c r="W87" s="5">
        <v>0</v>
      </c>
      <c r="X87" s="5">
        <v>0</v>
      </c>
      <c r="Y87" s="5">
        <v>0</v>
      </c>
      <c r="Z87" s="7">
        <v>1</v>
      </c>
      <c r="AA87" s="7"/>
      <c r="AB87" s="7"/>
      <c r="AC87" s="7">
        <v>20</v>
      </c>
      <c r="AD87" s="7">
        <v>1</v>
      </c>
      <c r="AE87" s="7">
        <v>84.631818181818176</v>
      </c>
      <c r="AF87" s="7">
        <v>124.94347826086958</v>
      </c>
      <c r="AG87" s="7">
        <v>81.372222222222206</v>
      </c>
      <c r="AH87" s="7">
        <v>197.28235294117647</v>
      </c>
      <c r="AI87" s="7">
        <v>9309.5</v>
      </c>
      <c r="AJ87" s="7">
        <v>14368.500000000002</v>
      </c>
      <c r="AK87" s="7">
        <v>10985.249999999998</v>
      </c>
      <c r="AL87" s="7">
        <v>16769</v>
      </c>
      <c r="AM87" s="7">
        <v>100.74500000000002</v>
      </c>
      <c r="AN87" s="7">
        <v>146.63</v>
      </c>
      <c r="AO87" s="7">
        <v>101.99583333333332</v>
      </c>
      <c r="AP87" s="7">
        <v>224.96875</v>
      </c>
      <c r="AQ87" s="7">
        <v>10074.500000000002</v>
      </c>
      <c r="AR87" s="7">
        <v>14663</v>
      </c>
      <c r="AS87" s="7">
        <v>12239.499999999998</v>
      </c>
      <c r="AT87" s="7">
        <v>17997.5</v>
      </c>
      <c r="AU87" s="7">
        <v>102.4</v>
      </c>
      <c r="AV87" s="7">
        <v>124.73636363636363</v>
      </c>
      <c r="AW87" s="7">
        <v>102.76086956521739</v>
      </c>
      <c r="AX87" s="7">
        <v>231.38666666666666</v>
      </c>
      <c r="AY87" s="7">
        <v>10240</v>
      </c>
      <c r="AZ87" s="7">
        <v>13721</v>
      </c>
      <c r="BA87" s="7">
        <v>11817.5</v>
      </c>
      <c r="BB87" s="7">
        <v>17354</v>
      </c>
      <c r="BC87" s="7">
        <v>24</v>
      </c>
      <c r="BD87" s="7">
        <v>22</v>
      </c>
      <c r="BE87" s="7">
        <v>24</v>
      </c>
      <c r="BF87" s="7">
        <v>24</v>
      </c>
      <c r="BG87" s="7"/>
      <c r="BH87" s="7">
        <v>14.308999999999999</v>
      </c>
      <c r="BI87" s="7">
        <v>0.622</v>
      </c>
      <c r="BJ87" s="7">
        <v>12.756</v>
      </c>
      <c r="BK87" s="7">
        <v>15.09</v>
      </c>
      <c r="BL87" s="7">
        <v>15.429</v>
      </c>
      <c r="BM87" s="3">
        <v>13.003</v>
      </c>
      <c r="BN87" s="3">
        <v>17.178999999999998</v>
      </c>
      <c r="BO87" s="3">
        <v>17.103000000000002</v>
      </c>
      <c r="BP87" s="2">
        <v>19.204000000000001</v>
      </c>
      <c r="BQ87" s="2">
        <v>15.352</v>
      </c>
      <c r="BR87" s="3">
        <v>18.042000000000002</v>
      </c>
      <c r="BS87" s="3">
        <v>17.039000000000001</v>
      </c>
      <c r="BT87" s="11">
        <v>72.5</v>
      </c>
      <c r="BU87" s="11">
        <v>100</v>
      </c>
      <c r="BV87" s="11">
        <v>91.667000000000002</v>
      </c>
      <c r="BW87" s="11">
        <v>85</v>
      </c>
      <c r="BX87" s="11">
        <v>60</v>
      </c>
      <c r="BY87" s="11">
        <v>100</v>
      </c>
      <c r="BZ87" s="11">
        <v>75</v>
      </c>
      <c r="CA87" s="11">
        <v>81.25</v>
      </c>
      <c r="CB87" s="11">
        <v>84.375</v>
      </c>
      <c r="CC87" s="11">
        <v>100</v>
      </c>
      <c r="CD87" s="11">
        <v>100</v>
      </c>
      <c r="CE87" s="11">
        <v>85</v>
      </c>
      <c r="CF87" s="11">
        <v>90</v>
      </c>
      <c r="CG87" s="11">
        <v>100</v>
      </c>
      <c r="CH87" s="11">
        <v>100</v>
      </c>
      <c r="CI87" s="11">
        <v>81.25</v>
      </c>
      <c r="CJ87" s="11">
        <v>84.375</v>
      </c>
      <c r="CK87" s="11">
        <v>100</v>
      </c>
      <c r="CL87" s="11">
        <v>100</v>
      </c>
      <c r="CM87" s="11">
        <v>85</v>
      </c>
      <c r="CN87" s="11">
        <v>70</v>
      </c>
      <c r="CO87" s="11">
        <v>88.888999999999996</v>
      </c>
      <c r="CP87" s="11">
        <v>50</v>
      </c>
      <c r="CQ87" s="11">
        <v>18.75</v>
      </c>
      <c r="CR87" s="3">
        <v>10</v>
      </c>
      <c r="CS87" s="3">
        <v>10</v>
      </c>
      <c r="CT87" s="3">
        <v>10</v>
      </c>
      <c r="CU87" s="2">
        <v>0</v>
      </c>
      <c r="CV87" s="21">
        <v>43028</v>
      </c>
      <c r="CW87" s="21"/>
      <c r="CX87" s="3">
        <v>0</v>
      </c>
      <c r="CZ87" s="2"/>
    </row>
    <row r="88" spans="1:104" ht="15.75" customHeight="1">
      <c r="A88" s="8" t="s">
        <v>256</v>
      </c>
      <c r="B88" s="9">
        <v>0</v>
      </c>
      <c r="C88" s="10">
        <v>36</v>
      </c>
      <c r="D88" s="25">
        <v>1</v>
      </c>
      <c r="E88" s="5">
        <v>92.4</v>
      </c>
      <c r="F88" s="7">
        <v>91.4</v>
      </c>
      <c r="G88" s="76">
        <v>92.4</v>
      </c>
      <c r="H88" s="5">
        <v>179</v>
      </c>
      <c r="I88" s="5">
        <v>29</v>
      </c>
      <c r="J88" s="5">
        <v>1</v>
      </c>
      <c r="K88" s="13">
        <v>0.22700000000000001</v>
      </c>
      <c r="L88" s="13">
        <v>0.22700000000000001</v>
      </c>
      <c r="M88" s="13">
        <v>2</v>
      </c>
      <c r="N88" s="13">
        <v>3</v>
      </c>
      <c r="O88" s="7">
        <v>2</v>
      </c>
      <c r="P88" s="14">
        <v>1605.6100000000001</v>
      </c>
      <c r="Q88" s="14">
        <v>199.00000000000003</v>
      </c>
      <c r="R88" s="15">
        <v>7.4139951850007302</v>
      </c>
      <c r="S88" s="15">
        <v>5.1391862955032126</v>
      </c>
      <c r="T88" s="15">
        <v>8.8235294117647047</v>
      </c>
      <c r="U88" s="5">
        <v>1</v>
      </c>
      <c r="V88" s="5">
        <v>0</v>
      </c>
      <c r="W88" s="5">
        <v>1</v>
      </c>
      <c r="X88" s="5">
        <v>1</v>
      </c>
      <c r="Y88" s="5">
        <v>0</v>
      </c>
      <c r="Z88" s="7">
        <v>0</v>
      </c>
      <c r="AA88" s="7" t="s">
        <v>254</v>
      </c>
      <c r="AB88" s="16">
        <v>42949</v>
      </c>
      <c r="AC88" s="7">
        <v>0</v>
      </c>
      <c r="AD88" s="7">
        <v>1</v>
      </c>
      <c r="AE88" s="7">
        <v>355.24</v>
      </c>
      <c r="AF88" s="7">
        <v>189.17500000000004</v>
      </c>
      <c r="AG88" s="7">
        <v>128.71999999999997</v>
      </c>
      <c r="AH88" s="7">
        <v>248.93333333333331</v>
      </c>
      <c r="AI88" s="7">
        <v>35524</v>
      </c>
      <c r="AJ88" s="7">
        <v>22701.000000000004</v>
      </c>
      <c r="AK88" s="7">
        <v>16089.999999999998</v>
      </c>
      <c r="AL88" s="7">
        <v>14936</v>
      </c>
      <c r="AM88" s="7">
        <v>294.43181818181819</v>
      </c>
      <c r="AN88" s="7">
        <v>170.95</v>
      </c>
      <c r="AO88" s="7">
        <v>118.0923076923077</v>
      </c>
      <c r="AP88" s="7">
        <v>308.22727272727275</v>
      </c>
      <c r="AQ88" s="7">
        <v>32387.5</v>
      </c>
      <c r="AR88" s="7">
        <v>22127</v>
      </c>
      <c r="AS88" s="7">
        <v>15049</v>
      </c>
      <c r="AT88" s="7">
        <v>15652.5</v>
      </c>
      <c r="AU88" s="7">
        <v>316.5380952380952</v>
      </c>
      <c r="AV88" s="7">
        <v>176.82272727272732</v>
      </c>
      <c r="AW88" s="7">
        <v>139.04615384615383</v>
      </c>
      <c r="AX88" s="7">
        <v>273.83571428571429</v>
      </c>
      <c r="AY88" s="7">
        <v>33236.5</v>
      </c>
      <c r="AZ88" s="7">
        <v>19450.500000000004</v>
      </c>
      <c r="BA88" s="7">
        <v>18075.999999999996</v>
      </c>
      <c r="BB88" s="7">
        <v>19168.5</v>
      </c>
      <c r="BC88" s="7"/>
      <c r="BD88" s="7"/>
      <c r="BE88" s="7"/>
      <c r="BF88" s="7"/>
      <c r="BG88" s="7"/>
      <c r="BH88" s="7">
        <v>9.7460000000000004</v>
      </c>
      <c r="BI88" s="7">
        <v>8.3109999999999999</v>
      </c>
      <c r="BJ88" s="7">
        <v>8.1940000000000008</v>
      </c>
      <c r="BK88" s="7">
        <v>8.1460000000000008</v>
      </c>
      <c r="BL88" s="7">
        <v>10.285</v>
      </c>
      <c r="BM88" s="3">
        <v>9.0370000000000008</v>
      </c>
      <c r="BN88" s="3">
        <v>12.502000000000001</v>
      </c>
      <c r="BO88" s="3">
        <v>10.766</v>
      </c>
      <c r="BP88" s="2">
        <v>9.8770000000000007</v>
      </c>
      <c r="BQ88" s="2">
        <v>13.291</v>
      </c>
      <c r="BR88" s="3">
        <v>9.4009999999999998</v>
      </c>
      <c r="BS88" s="3">
        <v>19.795999999999999</v>
      </c>
      <c r="BT88" s="11">
        <v>93.75</v>
      </c>
      <c r="BU88" s="11">
        <v>93.75</v>
      </c>
      <c r="BV88" s="11">
        <v>75</v>
      </c>
      <c r="BW88" s="11">
        <v>60</v>
      </c>
      <c r="BX88" s="11">
        <v>90</v>
      </c>
      <c r="BY88" s="11">
        <v>100</v>
      </c>
      <c r="BZ88" s="11">
        <v>100</v>
      </c>
      <c r="CA88" s="11">
        <v>87.5</v>
      </c>
      <c r="CB88" s="11">
        <v>100</v>
      </c>
      <c r="CC88" s="11">
        <v>100</v>
      </c>
      <c r="CD88" s="11">
        <v>75</v>
      </c>
      <c r="CE88" s="11">
        <v>60</v>
      </c>
      <c r="CF88" s="11">
        <v>90</v>
      </c>
      <c r="CG88" s="11">
        <v>100</v>
      </c>
      <c r="CH88" s="11">
        <v>100</v>
      </c>
      <c r="CI88" s="11">
        <v>56.25</v>
      </c>
      <c r="CJ88" s="11">
        <v>78.75</v>
      </c>
      <c r="CK88" s="11">
        <v>100</v>
      </c>
      <c r="CL88" s="11">
        <v>83.332999999999998</v>
      </c>
      <c r="CM88" s="11">
        <v>85</v>
      </c>
      <c r="CN88" s="11">
        <v>100</v>
      </c>
      <c r="CO88" s="11">
        <v>100</v>
      </c>
      <c r="CP88" s="11">
        <v>100</v>
      </c>
      <c r="CQ88" s="11">
        <v>87.5</v>
      </c>
      <c r="CR88" s="3">
        <v>10</v>
      </c>
      <c r="CS88" s="3">
        <v>10</v>
      </c>
      <c r="CT88" s="3">
        <v>10</v>
      </c>
      <c r="CU88" s="2">
        <v>0</v>
      </c>
      <c r="CV88" s="21">
        <v>43028</v>
      </c>
      <c r="CW88" s="21"/>
      <c r="CX88" s="3">
        <v>0</v>
      </c>
      <c r="CZ88" s="2"/>
    </row>
    <row r="89" spans="1:104" ht="15.75" customHeight="1">
      <c r="A89" s="8" t="s">
        <v>257</v>
      </c>
      <c r="B89" s="9">
        <v>1</v>
      </c>
      <c r="C89" s="22">
        <v>43</v>
      </c>
      <c r="D89" s="25">
        <v>0</v>
      </c>
      <c r="E89" s="5">
        <v>55.2</v>
      </c>
      <c r="F89" s="7">
        <v>54.8</v>
      </c>
      <c r="G89" s="76">
        <v>54.9</v>
      </c>
      <c r="H89" s="5">
        <v>152</v>
      </c>
      <c r="I89" s="5">
        <v>24</v>
      </c>
      <c r="J89" s="5">
        <v>1</v>
      </c>
      <c r="K89" s="13">
        <v>5.7000000000000002E-2</v>
      </c>
      <c r="L89" s="13">
        <v>0.17599999999999999</v>
      </c>
      <c r="M89" s="13">
        <v>-3</v>
      </c>
      <c r="N89" s="13">
        <v>-3</v>
      </c>
      <c r="O89" s="7">
        <v>2</v>
      </c>
      <c r="P89" s="14">
        <v>1020</v>
      </c>
      <c r="Q89" s="14">
        <v>97.03</v>
      </c>
      <c r="R89" s="15">
        <v>5.7231076448172855</v>
      </c>
      <c r="S89" s="15">
        <v>5.3164556962025316</v>
      </c>
      <c r="T89" s="15">
        <v>8.8235294117647047</v>
      </c>
      <c r="U89" s="5">
        <v>1</v>
      </c>
      <c r="V89" s="5">
        <v>0</v>
      </c>
      <c r="W89" s="5">
        <v>0</v>
      </c>
      <c r="X89" s="5">
        <v>1</v>
      </c>
      <c r="Y89" s="5">
        <v>0</v>
      </c>
      <c r="Z89" s="7">
        <v>1</v>
      </c>
      <c r="AA89" s="7"/>
      <c r="AB89" s="7"/>
      <c r="AC89" s="7">
        <v>45</v>
      </c>
      <c r="AD89" s="7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7">
        <v>30</v>
      </c>
      <c r="BD89" s="7">
        <v>21</v>
      </c>
      <c r="BE89" s="7">
        <v>21</v>
      </c>
      <c r="BF89" s="7">
        <v>21</v>
      </c>
      <c r="BG89" s="7"/>
      <c r="BH89" s="7">
        <v>11.176</v>
      </c>
      <c r="BI89" s="7">
        <v>14.074</v>
      </c>
      <c r="BJ89" s="7">
        <v>14.836</v>
      </c>
      <c r="BK89" s="7">
        <v>12.273</v>
      </c>
      <c r="BL89" s="7">
        <v>9.49</v>
      </c>
      <c r="BM89" s="3">
        <v>19.085000000000001</v>
      </c>
      <c r="BN89" s="3">
        <v>16.27</v>
      </c>
      <c r="BO89" s="3">
        <v>17.271000000000001</v>
      </c>
      <c r="BP89" s="2">
        <v>10.877000000000001</v>
      </c>
      <c r="BQ89" s="2">
        <v>20.106000000000002</v>
      </c>
      <c r="BR89" s="3">
        <v>19.664999999999999</v>
      </c>
      <c r="BS89" s="3">
        <v>16.856000000000002</v>
      </c>
      <c r="BT89" s="11">
        <v>100</v>
      </c>
      <c r="BU89" s="11">
        <v>100</v>
      </c>
      <c r="BV89" s="11">
        <v>100</v>
      </c>
      <c r="BW89" s="11">
        <v>92.5</v>
      </c>
      <c r="BX89" s="11">
        <v>100</v>
      </c>
      <c r="BY89" s="11">
        <v>100</v>
      </c>
      <c r="BZ89" s="11">
        <v>87.5</v>
      </c>
      <c r="CA89" s="11">
        <v>87.5</v>
      </c>
      <c r="CB89" s="11">
        <v>100</v>
      </c>
      <c r="CC89" s="11">
        <v>100</v>
      </c>
      <c r="CD89" s="11">
        <v>83.332999999999998</v>
      </c>
      <c r="CE89" s="11">
        <v>85</v>
      </c>
      <c r="CF89" s="11">
        <v>100</v>
      </c>
      <c r="CG89" s="11">
        <v>100</v>
      </c>
      <c r="CH89" s="11">
        <v>100</v>
      </c>
      <c r="CI89" s="11">
        <v>81.25</v>
      </c>
      <c r="CJ89" s="11">
        <v>93.75</v>
      </c>
      <c r="CK89" s="11">
        <v>100</v>
      </c>
      <c r="CL89" s="11">
        <v>75</v>
      </c>
      <c r="CM89" s="11">
        <v>85</v>
      </c>
      <c r="CN89" s="11">
        <v>100</v>
      </c>
      <c r="CO89" s="11">
        <v>100</v>
      </c>
      <c r="CP89" s="11">
        <v>100</v>
      </c>
      <c r="CQ89" s="11">
        <v>62.5</v>
      </c>
      <c r="CR89" s="3">
        <v>9.5</v>
      </c>
      <c r="CS89" s="3">
        <v>9.5</v>
      </c>
      <c r="CT89" s="3">
        <v>9.5</v>
      </c>
      <c r="CU89" s="2">
        <v>0</v>
      </c>
      <c r="CV89" s="21">
        <v>43031</v>
      </c>
      <c r="CW89" s="21"/>
      <c r="CX89" s="3">
        <v>0</v>
      </c>
      <c r="CZ89" s="2"/>
    </row>
    <row r="90" spans="1:104" ht="15.75" customHeight="1">
      <c r="A90" s="8" t="s">
        <v>258</v>
      </c>
      <c r="B90" s="9">
        <v>0</v>
      </c>
      <c r="C90" s="22">
        <v>43</v>
      </c>
      <c r="D90" s="25">
        <v>0</v>
      </c>
      <c r="E90" s="5">
        <v>57</v>
      </c>
      <c r="F90" s="7">
        <v>56.7</v>
      </c>
      <c r="G90" s="76" t="s">
        <v>129</v>
      </c>
      <c r="H90" s="5">
        <v>162</v>
      </c>
      <c r="I90" s="5">
        <v>22</v>
      </c>
      <c r="J90" s="5">
        <v>0</v>
      </c>
      <c r="K90" s="13">
        <v>0.255</v>
      </c>
      <c r="L90" s="13">
        <v>0.254</v>
      </c>
      <c r="M90" s="13">
        <v>9</v>
      </c>
      <c r="N90" s="13">
        <v>8</v>
      </c>
      <c r="O90" s="7">
        <v>28</v>
      </c>
      <c r="P90" s="14"/>
      <c r="Q90" s="14"/>
      <c r="R90" s="15">
        <v>9.199863183836424</v>
      </c>
      <c r="S90" s="15">
        <v>7.0694864048338362</v>
      </c>
      <c r="T90" s="15">
        <v>13.487738419618527</v>
      </c>
      <c r="U90" s="5">
        <v>1</v>
      </c>
      <c r="V90" s="5">
        <v>1</v>
      </c>
      <c r="W90" s="5">
        <v>1</v>
      </c>
      <c r="X90" s="5">
        <v>0</v>
      </c>
      <c r="Y90" s="5">
        <v>1</v>
      </c>
      <c r="Z90" s="7">
        <v>0</v>
      </c>
      <c r="AA90" s="7" t="s">
        <v>259</v>
      </c>
      <c r="AB90" s="5"/>
      <c r="AC90" s="7">
        <v>10</v>
      </c>
      <c r="AD90" s="7">
        <v>0</v>
      </c>
      <c r="AE90" s="7">
        <v>100.37391304347828</v>
      </c>
      <c r="AF90" s="7">
        <v>83.00454545454545</v>
      </c>
      <c r="AG90" s="7">
        <v>111.61200000000001</v>
      </c>
      <c r="AH90" s="7">
        <v>145.1875</v>
      </c>
      <c r="AI90" s="7">
        <v>11543.000000000002</v>
      </c>
      <c r="AJ90" s="7">
        <v>9130.5</v>
      </c>
      <c r="AK90" s="7">
        <v>13951.5</v>
      </c>
      <c r="AL90" s="7">
        <v>11615</v>
      </c>
      <c r="AM90" s="7">
        <v>97.271428571428558</v>
      </c>
      <c r="AN90" s="7">
        <v>56.68181818181818</v>
      </c>
      <c r="AO90" s="7">
        <v>92.27272727272728</v>
      </c>
      <c r="AP90" s="7">
        <v>164.10000000000005</v>
      </c>
      <c r="AQ90" s="7">
        <v>10213.5</v>
      </c>
      <c r="AR90" s="7">
        <v>6235</v>
      </c>
      <c r="AS90" s="7">
        <v>10150.000000000002</v>
      </c>
      <c r="AT90" s="7">
        <v>11487.000000000004</v>
      </c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>
        <v>16.626000000000001</v>
      </c>
      <c r="BI90" s="7">
        <v>9.5709999999999997</v>
      </c>
      <c r="BJ90" s="7">
        <v>4.5620000000000003</v>
      </c>
      <c r="BK90" s="7">
        <v>14.379</v>
      </c>
      <c r="BL90" s="7">
        <v>7.2389999999999999</v>
      </c>
      <c r="BM90" s="3">
        <v>10.914</v>
      </c>
      <c r="BN90" s="3">
        <v>4.867</v>
      </c>
      <c r="BO90" s="3">
        <v>9.7230000000000008</v>
      </c>
      <c r="BP90" s="2"/>
      <c r="BQ90" s="2"/>
      <c r="BR90" s="3"/>
      <c r="BS90" s="3"/>
      <c r="BT90" s="11">
        <v>66.25</v>
      </c>
      <c r="BU90" s="11">
        <v>100</v>
      </c>
      <c r="BV90" s="11">
        <v>75</v>
      </c>
      <c r="BW90" s="11">
        <v>25</v>
      </c>
      <c r="BX90" s="11">
        <v>20</v>
      </c>
      <c r="BY90" s="11">
        <v>88.888999999999996</v>
      </c>
      <c r="BZ90" s="11">
        <v>100</v>
      </c>
      <c r="CA90" s="11">
        <v>93.75</v>
      </c>
      <c r="CB90" s="11">
        <v>68.75</v>
      </c>
      <c r="CC90" s="11">
        <v>100</v>
      </c>
      <c r="CD90" s="11">
        <v>0</v>
      </c>
      <c r="CE90" s="11">
        <v>0</v>
      </c>
      <c r="CF90" s="11">
        <v>70</v>
      </c>
      <c r="CG90" s="11">
        <v>94.444000000000003</v>
      </c>
      <c r="CH90" s="11">
        <v>100</v>
      </c>
      <c r="CI90" s="11">
        <v>75</v>
      </c>
      <c r="CJ90" s="11"/>
      <c r="CK90" s="11"/>
      <c r="CL90" s="11"/>
      <c r="CM90" s="11"/>
      <c r="CN90" s="11"/>
      <c r="CO90" s="11"/>
      <c r="CP90" s="11"/>
      <c r="CQ90" s="11"/>
      <c r="CR90" s="3">
        <v>10.5</v>
      </c>
      <c r="CS90" s="3">
        <v>10</v>
      </c>
      <c r="CU90" s="2">
        <v>0</v>
      </c>
      <c r="CV90" s="21">
        <v>43032</v>
      </c>
      <c r="CW90" s="21"/>
      <c r="CX90" s="3">
        <v>0</v>
      </c>
      <c r="CZ90" s="2"/>
    </row>
    <row r="91" spans="1:104" ht="15.75" customHeight="1">
      <c r="A91" s="8" t="s">
        <v>260</v>
      </c>
      <c r="B91" s="9">
        <v>1</v>
      </c>
      <c r="C91" s="22">
        <v>29</v>
      </c>
      <c r="D91" s="25">
        <v>0</v>
      </c>
      <c r="E91" s="5">
        <v>48</v>
      </c>
      <c r="F91" s="24">
        <v>50</v>
      </c>
      <c r="G91" s="76">
        <v>50</v>
      </c>
      <c r="H91" s="5">
        <v>168</v>
      </c>
      <c r="I91" s="5">
        <v>17</v>
      </c>
      <c r="J91" s="5">
        <v>1</v>
      </c>
      <c r="K91" s="13">
        <v>0.21299999999999999</v>
      </c>
      <c r="L91" s="13">
        <v>0.13600000000000001</v>
      </c>
      <c r="M91" s="13">
        <v>-5</v>
      </c>
      <c r="N91" s="13">
        <v>-3</v>
      </c>
      <c r="O91" s="7">
        <v>2</v>
      </c>
      <c r="P91" s="14">
        <v>143</v>
      </c>
      <c r="Q91" s="14"/>
      <c r="R91" s="15">
        <v>6.0925364316483055</v>
      </c>
      <c r="S91" s="15">
        <v>6.075949367088608</v>
      </c>
      <c r="T91" s="15">
        <v>13.487738419618527</v>
      </c>
      <c r="U91" s="5">
        <v>1</v>
      </c>
      <c r="V91" s="5">
        <v>0</v>
      </c>
      <c r="W91" s="5">
        <v>1</v>
      </c>
      <c r="X91" s="5">
        <v>1</v>
      </c>
      <c r="Y91" s="5">
        <v>0</v>
      </c>
      <c r="Z91" s="7">
        <v>1</v>
      </c>
      <c r="AA91" s="7"/>
      <c r="AB91" s="16">
        <v>39098</v>
      </c>
      <c r="AC91" s="7">
        <v>5</v>
      </c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>
        <v>12</v>
      </c>
      <c r="BD91" s="7">
        <v>10</v>
      </c>
      <c r="BE91" s="7">
        <v>7</v>
      </c>
      <c r="BF91" s="7">
        <v>0</v>
      </c>
      <c r="BG91" s="7"/>
      <c r="BH91" s="7">
        <v>10.888</v>
      </c>
      <c r="BI91" s="7">
        <v>9.4009999999999998</v>
      </c>
      <c r="BJ91" s="7">
        <v>14.512</v>
      </c>
      <c r="BK91" s="7">
        <v>5.59</v>
      </c>
      <c r="BL91" s="7">
        <v>10.567</v>
      </c>
      <c r="BM91" s="3">
        <v>6.8319999999999999</v>
      </c>
      <c r="BN91" s="3">
        <v>12.861000000000001</v>
      </c>
      <c r="BO91" s="3">
        <v>4.181</v>
      </c>
      <c r="BP91" s="2">
        <v>10.503</v>
      </c>
      <c r="BQ91" s="2">
        <v>10.452</v>
      </c>
      <c r="BR91" s="3">
        <v>14.289</v>
      </c>
      <c r="BS91" s="3">
        <v>4.1680000000000001</v>
      </c>
      <c r="BT91" s="11">
        <v>78.125</v>
      </c>
      <c r="BU91" s="11">
        <v>100</v>
      </c>
      <c r="BV91" s="11">
        <v>50</v>
      </c>
      <c r="BW91" s="11">
        <v>85</v>
      </c>
      <c r="BX91" s="11">
        <v>100</v>
      </c>
      <c r="BY91" s="11">
        <v>100</v>
      </c>
      <c r="BZ91" s="11">
        <v>100</v>
      </c>
      <c r="CA91" s="11">
        <v>93.75</v>
      </c>
      <c r="CB91" s="11">
        <v>78.125</v>
      </c>
      <c r="CC91" s="11">
        <v>93.75</v>
      </c>
      <c r="CD91" s="11">
        <v>100</v>
      </c>
      <c r="CE91" s="11">
        <v>85</v>
      </c>
      <c r="CF91" s="11">
        <v>90</v>
      </c>
      <c r="CG91" s="11">
        <v>100</v>
      </c>
      <c r="CH91" s="11">
        <v>100</v>
      </c>
      <c r="CI91" s="11">
        <v>81.25</v>
      </c>
      <c r="CJ91" s="11">
        <v>78.125</v>
      </c>
      <c r="CK91" s="11">
        <v>100</v>
      </c>
      <c r="CL91" s="11">
        <v>100</v>
      </c>
      <c r="CM91" s="11">
        <v>72.5</v>
      </c>
      <c r="CN91" s="11">
        <v>90</v>
      </c>
      <c r="CO91" s="11">
        <v>100</v>
      </c>
      <c r="CP91" s="11">
        <v>100</v>
      </c>
      <c r="CQ91" s="11">
        <v>81.25</v>
      </c>
      <c r="CR91" s="3">
        <v>10</v>
      </c>
      <c r="CS91" s="3">
        <v>10</v>
      </c>
      <c r="CT91" s="3">
        <v>10</v>
      </c>
      <c r="CU91" s="2">
        <v>0</v>
      </c>
      <c r="CV91" s="21">
        <v>43033</v>
      </c>
      <c r="CW91" s="21"/>
      <c r="CX91" s="3">
        <v>0</v>
      </c>
      <c r="CZ91" s="2"/>
    </row>
    <row r="92" spans="1:104" ht="15.75" customHeight="1">
      <c r="A92" s="8" t="s">
        <v>261</v>
      </c>
      <c r="B92" s="9">
        <v>0</v>
      </c>
      <c r="C92" s="22">
        <v>43</v>
      </c>
      <c r="D92" s="25">
        <v>1</v>
      </c>
      <c r="E92" s="5">
        <v>82.1</v>
      </c>
      <c r="F92" s="7">
        <v>80.5</v>
      </c>
      <c r="G92" s="76" t="s">
        <v>129</v>
      </c>
      <c r="H92" s="5">
        <v>175</v>
      </c>
      <c r="I92" s="5">
        <v>27</v>
      </c>
      <c r="J92" s="5"/>
      <c r="K92" s="13">
        <v>0.217</v>
      </c>
      <c r="L92" s="13">
        <v>2.9000000000000001E-2</v>
      </c>
      <c r="M92" s="13">
        <v>2</v>
      </c>
      <c r="N92" s="13">
        <v>2</v>
      </c>
      <c r="O92" s="7">
        <v>13</v>
      </c>
      <c r="P92" s="14">
        <v>461.1</v>
      </c>
      <c r="Q92" s="14">
        <v>41.8</v>
      </c>
      <c r="R92" s="15">
        <v>5.3308551616983939</v>
      </c>
      <c r="S92" s="15">
        <v>3.9534883720930232</v>
      </c>
      <c r="T92" s="15">
        <v>6.4485981308411215</v>
      </c>
      <c r="U92" s="5">
        <v>1</v>
      </c>
      <c r="V92" s="5">
        <v>0</v>
      </c>
      <c r="W92" s="5">
        <v>0</v>
      </c>
      <c r="X92" s="5">
        <v>0</v>
      </c>
      <c r="Y92" s="5">
        <v>1</v>
      </c>
      <c r="Z92" s="7">
        <v>0</v>
      </c>
      <c r="AA92" s="7" t="s">
        <v>262</v>
      </c>
      <c r="AB92" s="16">
        <v>42874</v>
      </c>
      <c r="AC92" s="7">
        <v>12</v>
      </c>
      <c r="AD92" s="7">
        <v>0</v>
      </c>
      <c r="AE92" s="7">
        <v>137.50416666666669</v>
      </c>
      <c r="AF92" s="7">
        <v>99.215384615384608</v>
      </c>
      <c r="AG92" s="7">
        <v>162.96666666666667</v>
      </c>
      <c r="AH92" s="7">
        <v>203.73571428571427</v>
      </c>
      <c r="AI92" s="7">
        <v>16500.5</v>
      </c>
      <c r="AJ92" s="7">
        <v>12898</v>
      </c>
      <c r="AK92" s="7">
        <v>19556</v>
      </c>
      <c r="AL92" s="7">
        <v>14261.499999999998</v>
      </c>
      <c r="AM92" s="7">
        <v>121.36190476190478</v>
      </c>
      <c r="AN92" s="7">
        <v>115.35416666666667</v>
      </c>
      <c r="AO92" s="7">
        <v>175.03749999999999</v>
      </c>
      <c r="AP92" s="7">
        <v>214.41874999999996</v>
      </c>
      <c r="AQ92" s="7">
        <v>12743.000000000002</v>
      </c>
      <c r="AR92" s="7">
        <v>13842.5</v>
      </c>
      <c r="AS92" s="7">
        <v>21004.5</v>
      </c>
      <c r="AT92" s="7">
        <v>17153.499999999996</v>
      </c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>
        <v>18.553000000000001</v>
      </c>
      <c r="BI92" s="7">
        <v>11.272</v>
      </c>
      <c r="BJ92" s="7">
        <v>20.494</v>
      </c>
      <c r="BK92" s="7">
        <v>15.611000000000001</v>
      </c>
      <c r="BL92" s="7">
        <v>20.940999999999999</v>
      </c>
      <c r="BM92" s="3">
        <v>16.808</v>
      </c>
      <c r="BN92" s="3">
        <v>15.795</v>
      </c>
      <c r="BO92" s="3">
        <v>20.442</v>
      </c>
      <c r="BP92" s="2"/>
      <c r="BQ92" s="2"/>
      <c r="BR92" s="3"/>
      <c r="BS92" s="3"/>
      <c r="BT92" s="11">
        <v>84.375</v>
      </c>
      <c r="BU92" s="11">
        <v>93.75</v>
      </c>
      <c r="BV92" s="11">
        <v>75</v>
      </c>
      <c r="BW92" s="11">
        <v>100</v>
      </c>
      <c r="BX92" s="11">
        <v>100</v>
      </c>
      <c r="BY92" s="11">
        <v>100</v>
      </c>
      <c r="BZ92" s="11">
        <v>100</v>
      </c>
      <c r="CA92" s="11">
        <v>75</v>
      </c>
      <c r="CB92" s="11">
        <v>90.625</v>
      </c>
      <c r="CC92" s="11">
        <v>100</v>
      </c>
      <c r="CD92" s="11">
        <v>75</v>
      </c>
      <c r="CE92" s="11">
        <v>100</v>
      </c>
      <c r="CF92" s="11">
        <v>100</v>
      </c>
      <c r="CG92" s="11">
        <v>100</v>
      </c>
      <c r="CH92" s="11">
        <v>100</v>
      </c>
      <c r="CI92" s="11">
        <v>81.25</v>
      </c>
      <c r="CJ92" s="11"/>
      <c r="CK92" s="11"/>
      <c r="CL92" s="11"/>
      <c r="CM92" s="11"/>
      <c r="CN92" s="11"/>
      <c r="CO92" s="11"/>
      <c r="CP92" s="11"/>
      <c r="CQ92" s="11"/>
      <c r="CR92" s="3">
        <v>10</v>
      </c>
      <c r="CS92" s="3">
        <v>10</v>
      </c>
      <c r="CU92" s="2">
        <v>0</v>
      </c>
      <c r="CV92" s="21">
        <v>43033</v>
      </c>
      <c r="CW92" s="21"/>
      <c r="CX92" s="3">
        <v>0</v>
      </c>
      <c r="CZ92" s="2"/>
    </row>
    <row r="93" spans="1:104" ht="15.75" customHeight="1">
      <c r="A93" s="8" t="s">
        <v>263</v>
      </c>
      <c r="B93" s="9">
        <v>0</v>
      </c>
      <c r="C93" s="22">
        <v>46</v>
      </c>
      <c r="D93" s="25">
        <v>0</v>
      </c>
      <c r="E93" s="5">
        <v>76.5</v>
      </c>
      <c r="F93" s="7">
        <v>77.400000000000006</v>
      </c>
      <c r="G93" s="76">
        <v>79</v>
      </c>
      <c r="H93" s="5">
        <v>162</v>
      </c>
      <c r="I93" s="5">
        <v>29</v>
      </c>
      <c r="J93" s="5">
        <v>0</v>
      </c>
      <c r="K93" s="13">
        <v>0.253</v>
      </c>
      <c r="L93" s="13">
        <v>0.24099999999999999</v>
      </c>
      <c r="M93" s="13">
        <v>1</v>
      </c>
      <c r="N93" s="13">
        <v>2</v>
      </c>
      <c r="O93" s="7">
        <v>13</v>
      </c>
      <c r="P93" s="13">
        <v>447</v>
      </c>
      <c r="Q93" s="14">
        <v>65.509999999999991</v>
      </c>
      <c r="R93" s="15">
        <v>10.513139985614888</v>
      </c>
      <c r="S93" s="15">
        <v>8.1315789473684212</v>
      </c>
      <c r="T93" s="15">
        <v>16.415094339622641</v>
      </c>
      <c r="U93" s="5">
        <v>1</v>
      </c>
      <c r="V93" s="5">
        <v>0</v>
      </c>
      <c r="W93" s="5">
        <v>1</v>
      </c>
      <c r="X93" s="5">
        <v>0</v>
      </c>
      <c r="Y93" s="5">
        <v>0</v>
      </c>
      <c r="Z93" s="7">
        <v>0</v>
      </c>
      <c r="AA93" s="7" t="s">
        <v>264</v>
      </c>
      <c r="AB93" s="16">
        <v>40280</v>
      </c>
      <c r="AC93" s="7">
        <v>20</v>
      </c>
      <c r="AD93" s="7">
        <v>0</v>
      </c>
      <c r="AE93" s="7">
        <v>74.825000000000017</v>
      </c>
      <c r="AF93" s="7">
        <v>99.615000000000023</v>
      </c>
      <c r="AG93" s="7">
        <v>84.5</v>
      </c>
      <c r="AH93" s="7">
        <v>146.65882352941176</v>
      </c>
      <c r="AI93" s="7">
        <v>7482.5000000000009</v>
      </c>
      <c r="AJ93" s="7">
        <v>9961.5000000000018</v>
      </c>
      <c r="AK93" s="7">
        <v>9717.5</v>
      </c>
      <c r="AL93" s="7">
        <v>12466</v>
      </c>
      <c r="AM93" s="7">
        <v>86.205263157894763</v>
      </c>
      <c r="AN93" s="7">
        <v>109.10526315789475</v>
      </c>
      <c r="AO93" s="7">
        <v>117.2681818181818</v>
      </c>
      <c r="AP93" s="7">
        <v>148.25555555555556</v>
      </c>
      <c r="AQ93" s="7">
        <v>8189.5000000000027</v>
      </c>
      <c r="AR93" s="7">
        <v>10365.000000000002</v>
      </c>
      <c r="AS93" s="7">
        <v>12899.499999999998</v>
      </c>
      <c r="AT93" s="7">
        <v>13343</v>
      </c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>
        <v>15.462</v>
      </c>
      <c r="BI93" s="7">
        <v>9.3559999999999999</v>
      </c>
      <c r="BJ93" s="7">
        <v>16.146000000000001</v>
      </c>
      <c r="BK93" s="7">
        <v>8.9809999999999999</v>
      </c>
      <c r="BL93" s="7">
        <v>15.414</v>
      </c>
      <c r="BM93" s="3">
        <v>11.124000000000001</v>
      </c>
      <c r="BN93" s="3">
        <v>21.408999999999999</v>
      </c>
      <c r="BO93" s="3">
        <v>11.701000000000001</v>
      </c>
      <c r="BP93" s="2">
        <v>15.667</v>
      </c>
      <c r="BQ93" s="2">
        <v>11.843</v>
      </c>
      <c r="BR93" s="3">
        <v>24.388000000000002</v>
      </c>
      <c r="BS93" s="3">
        <v>11.423</v>
      </c>
      <c r="BT93" s="11">
        <v>48.125</v>
      </c>
      <c r="BU93" s="11">
        <v>100</v>
      </c>
      <c r="BV93" s="11">
        <v>66.667000000000002</v>
      </c>
      <c r="BW93" s="11">
        <v>42.5</v>
      </c>
      <c r="BX93" s="11">
        <v>80</v>
      </c>
      <c r="BY93" s="11">
        <v>100</v>
      </c>
      <c r="BZ93" s="11">
        <v>100</v>
      </c>
      <c r="CA93" s="11">
        <v>100</v>
      </c>
      <c r="CB93" s="11">
        <v>66.25</v>
      </c>
      <c r="CC93" s="11">
        <v>100</v>
      </c>
      <c r="CD93" s="11">
        <v>75</v>
      </c>
      <c r="CE93" s="11">
        <v>100</v>
      </c>
      <c r="CF93" s="11">
        <v>100</v>
      </c>
      <c r="CG93" s="11">
        <v>100</v>
      </c>
      <c r="CH93" s="11">
        <v>100</v>
      </c>
      <c r="CI93" s="11">
        <v>100</v>
      </c>
      <c r="CJ93" s="11">
        <v>100</v>
      </c>
      <c r="CK93" s="11">
        <v>100</v>
      </c>
      <c r="CL93" s="11">
        <v>83.332999999999998</v>
      </c>
      <c r="CM93" s="11">
        <v>100</v>
      </c>
      <c r="CN93" s="11">
        <v>100</v>
      </c>
      <c r="CO93" s="11">
        <v>100</v>
      </c>
      <c r="CP93" s="11">
        <v>100</v>
      </c>
      <c r="CQ93" s="11">
        <v>87.5</v>
      </c>
      <c r="CR93" s="3">
        <v>8</v>
      </c>
      <c r="CS93" s="3">
        <v>8</v>
      </c>
      <c r="CT93" s="3">
        <v>8.5</v>
      </c>
      <c r="CU93" s="2">
        <v>1</v>
      </c>
      <c r="CV93" s="21">
        <v>43118</v>
      </c>
      <c r="CW93" s="21">
        <v>43374</v>
      </c>
      <c r="CX93" s="3">
        <v>0</v>
      </c>
      <c r="CY93" s="3">
        <v>9</v>
      </c>
      <c r="CZ93" s="2" t="e">
        <f t="shared" ref="CZ93:CZ94" ca="1" si="3">_xludf.DAYS(CW93,CV93)</f>
        <v>#NAME?</v>
      </c>
    </row>
    <row r="94" spans="1:104" ht="15.75" customHeight="1">
      <c r="A94" s="8" t="s">
        <v>265</v>
      </c>
      <c r="B94" s="9">
        <v>0</v>
      </c>
      <c r="C94" s="22">
        <v>44</v>
      </c>
      <c r="D94" s="25">
        <v>1</v>
      </c>
      <c r="E94" s="5">
        <v>82.8</v>
      </c>
      <c r="F94" s="7">
        <v>83.6</v>
      </c>
      <c r="G94" s="76">
        <v>83.6</v>
      </c>
      <c r="H94" s="5">
        <v>181</v>
      </c>
      <c r="I94" s="5">
        <v>25</v>
      </c>
      <c r="J94" s="5">
        <v>1</v>
      </c>
      <c r="K94" s="13">
        <v>0.24</v>
      </c>
      <c r="L94" s="13">
        <v>0.17599999999999999</v>
      </c>
      <c r="M94" s="13">
        <v>4</v>
      </c>
      <c r="N94" s="13">
        <v>1</v>
      </c>
      <c r="O94" s="7">
        <v>2</v>
      </c>
      <c r="P94" s="14">
        <v>2898.2</v>
      </c>
      <c r="Q94" s="14">
        <v>327.59999999999997</v>
      </c>
      <c r="R94" s="15">
        <v>6.8382636486973896</v>
      </c>
      <c r="S94" s="15">
        <v>5.9733777038269551</v>
      </c>
      <c r="T94" s="15">
        <v>16.415094339622641</v>
      </c>
      <c r="U94" s="5">
        <v>1</v>
      </c>
      <c r="V94" s="5">
        <v>1</v>
      </c>
      <c r="W94" s="5">
        <v>1</v>
      </c>
      <c r="X94" s="5">
        <v>1</v>
      </c>
      <c r="Y94" s="5">
        <v>0</v>
      </c>
      <c r="Z94" s="7">
        <v>1</v>
      </c>
      <c r="AA94" s="7"/>
      <c r="AB94" s="7"/>
      <c r="AC94" s="7">
        <v>22</v>
      </c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8"/>
      <c r="BD94" s="28"/>
      <c r="BE94" s="28"/>
      <c r="BF94" s="28"/>
      <c r="BG94" s="28"/>
      <c r="BH94" s="7">
        <v>18.172999999999998</v>
      </c>
      <c r="BI94" s="7">
        <v>7.351</v>
      </c>
      <c r="BJ94" s="7">
        <v>21.106000000000002</v>
      </c>
      <c r="BK94" s="7">
        <v>6.8739999999999997</v>
      </c>
      <c r="BL94" s="7">
        <v>15.353999999999999</v>
      </c>
      <c r="BM94" s="3">
        <v>7.1660000000000004</v>
      </c>
      <c r="BN94" s="3">
        <v>16.253</v>
      </c>
      <c r="BO94" s="3">
        <v>8.4770000000000003</v>
      </c>
      <c r="BP94" s="2">
        <v>20.233000000000001</v>
      </c>
      <c r="BQ94" s="2">
        <v>9.6359999999999992</v>
      </c>
      <c r="BR94" s="3">
        <v>15.46</v>
      </c>
      <c r="BS94" s="3">
        <v>11.87</v>
      </c>
      <c r="BT94" s="11">
        <v>66.875</v>
      </c>
      <c r="BU94" s="11">
        <v>68.75</v>
      </c>
      <c r="BV94" s="11">
        <v>58.332999999999998</v>
      </c>
      <c r="BW94" s="11">
        <v>25</v>
      </c>
      <c r="BX94" s="11">
        <v>80</v>
      </c>
      <c r="BY94" s="11">
        <v>77.778000000000006</v>
      </c>
      <c r="BZ94" s="11">
        <v>100</v>
      </c>
      <c r="CA94" s="11">
        <v>62.5</v>
      </c>
      <c r="CB94" s="11"/>
      <c r="CC94" s="11"/>
      <c r="CD94" s="11"/>
      <c r="CE94" s="11"/>
      <c r="CF94" s="11"/>
      <c r="CG94" s="11"/>
      <c r="CH94" s="11"/>
      <c r="CI94" s="11"/>
      <c r="CJ94" s="11">
        <v>0</v>
      </c>
      <c r="CK94" s="11">
        <v>0</v>
      </c>
      <c r="CL94" s="11">
        <v>0</v>
      </c>
      <c r="CM94" s="11">
        <v>0</v>
      </c>
      <c r="CN94" s="11">
        <v>0</v>
      </c>
      <c r="CO94" s="11">
        <v>0</v>
      </c>
      <c r="CP94" s="11">
        <v>0</v>
      </c>
      <c r="CQ94" s="11">
        <v>0</v>
      </c>
      <c r="CR94" s="3">
        <v>10</v>
      </c>
      <c r="CS94" s="3">
        <v>10</v>
      </c>
      <c r="CT94" s="3">
        <v>10</v>
      </c>
      <c r="CU94" s="2">
        <v>1</v>
      </c>
      <c r="CV94" s="21">
        <v>43119</v>
      </c>
      <c r="CW94" s="21">
        <v>43182</v>
      </c>
      <c r="CX94" s="3">
        <v>0</v>
      </c>
      <c r="CY94" s="3">
        <v>2</v>
      </c>
      <c r="CZ94" s="2" t="e">
        <f t="shared" ca="1" si="3"/>
        <v>#NAME?</v>
      </c>
    </row>
    <row r="95" spans="1:104" ht="15.75" customHeight="1">
      <c r="A95" s="8" t="s">
        <v>266</v>
      </c>
      <c r="B95" s="9">
        <v>1</v>
      </c>
      <c r="C95" s="10">
        <v>34</v>
      </c>
      <c r="D95" s="25">
        <v>0</v>
      </c>
      <c r="E95" s="5">
        <v>64</v>
      </c>
      <c r="F95" s="7">
        <v>62.7</v>
      </c>
      <c r="G95" s="76">
        <v>63.3</v>
      </c>
      <c r="H95" s="5">
        <v>163</v>
      </c>
      <c r="I95" s="5">
        <v>24</v>
      </c>
      <c r="J95" s="5">
        <v>0</v>
      </c>
      <c r="K95" s="13">
        <v>0.161</v>
      </c>
      <c r="L95" s="13">
        <v>0.14599999999999999</v>
      </c>
      <c r="M95" s="13">
        <v>-4</v>
      </c>
      <c r="N95" s="13">
        <v>-4</v>
      </c>
      <c r="O95" s="7">
        <v>1</v>
      </c>
      <c r="P95" s="14"/>
      <c r="Q95" s="14"/>
      <c r="R95" s="15">
        <v>7.3908408798136218</v>
      </c>
      <c r="S95" s="15">
        <v>7.0212765957446805</v>
      </c>
      <c r="T95" s="15">
        <v>7.7342718873735148</v>
      </c>
      <c r="U95" s="5">
        <v>1</v>
      </c>
      <c r="V95" s="5">
        <v>0</v>
      </c>
      <c r="W95" s="5">
        <v>0</v>
      </c>
      <c r="X95" s="5">
        <v>0</v>
      </c>
      <c r="Y95" s="5">
        <v>1</v>
      </c>
      <c r="Z95" s="7">
        <v>1</v>
      </c>
      <c r="AA95" s="7"/>
      <c r="AB95" s="16">
        <v>43069</v>
      </c>
      <c r="AC95" s="7">
        <v>8</v>
      </c>
      <c r="AD95" s="7">
        <v>0</v>
      </c>
      <c r="AE95" s="7">
        <v>96.715789473684211</v>
      </c>
      <c r="AF95" s="7">
        <v>93.318181818181813</v>
      </c>
      <c r="AG95" s="7">
        <v>95.688888888888897</v>
      </c>
      <c r="AH95" s="7">
        <v>157.13636363636363</v>
      </c>
      <c r="AI95" s="7">
        <v>9188</v>
      </c>
      <c r="AJ95" s="7">
        <v>10265</v>
      </c>
      <c r="AK95" s="7">
        <v>8612</v>
      </c>
      <c r="AL95" s="7">
        <v>8642.5</v>
      </c>
      <c r="AM95" s="7">
        <v>77.484999999999999</v>
      </c>
      <c r="AN95" s="7">
        <v>82.810526315789474</v>
      </c>
      <c r="AO95" s="7">
        <v>84.804999999999964</v>
      </c>
      <c r="AP95" s="7">
        <v>123.79166666666669</v>
      </c>
      <c r="AQ95" s="7">
        <v>7748.5</v>
      </c>
      <c r="AR95" s="7">
        <v>7867</v>
      </c>
      <c r="AS95" s="7">
        <v>8480.4999999999964</v>
      </c>
      <c r="AT95" s="7">
        <v>7427.5000000000009</v>
      </c>
      <c r="AU95" s="7"/>
      <c r="AV95" s="7"/>
      <c r="AW95" s="7"/>
      <c r="AX95" s="7"/>
      <c r="AY95" s="7"/>
      <c r="AZ95" s="7"/>
      <c r="BA95" s="7"/>
      <c r="BB95" s="7"/>
      <c r="BC95" s="7">
        <v>24</v>
      </c>
      <c r="BD95" s="7">
        <v>17</v>
      </c>
      <c r="BE95" s="7">
        <v>21</v>
      </c>
      <c r="BF95" s="7">
        <v>19</v>
      </c>
      <c r="BG95" s="7"/>
      <c r="BH95" s="7">
        <v>7.6680000000000001</v>
      </c>
      <c r="BI95" s="7">
        <v>13.882</v>
      </c>
      <c r="BJ95" s="7">
        <v>5.8449999999999998</v>
      </c>
      <c r="BK95" s="7">
        <v>14.28</v>
      </c>
      <c r="BL95" s="7">
        <v>12.898999999999999</v>
      </c>
      <c r="BM95" s="3">
        <v>15.003</v>
      </c>
      <c r="BN95" s="3">
        <v>7.4409999999999998</v>
      </c>
      <c r="BO95" s="3">
        <v>17.219000000000001</v>
      </c>
      <c r="BP95" s="2">
        <v>17.75</v>
      </c>
      <c r="BQ95" s="2">
        <v>17.850999999999999</v>
      </c>
      <c r="BR95" s="3">
        <v>10.803000000000001</v>
      </c>
      <c r="BS95" s="3">
        <v>8.3569999999999993</v>
      </c>
      <c r="BT95" s="11">
        <v>100</v>
      </c>
      <c r="BU95" s="11">
        <v>100</v>
      </c>
      <c r="BV95" s="11">
        <v>100</v>
      </c>
      <c r="BW95" s="11">
        <v>100</v>
      </c>
      <c r="BX95" s="11">
        <v>90</v>
      </c>
      <c r="BY95" s="11">
        <v>94.444000000000003</v>
      </c>
      <c r="BZ95" s="11">
        <v>100</v>
      </c>
      <c r="CA95" s="11">
        <v>68.75</v>
      </c>
      <c r="CB95" s="11">
        <v>100</v>
      </c>
      <c r="CC95" s="11">
        <v>100</v>
      </c>
      <c r="CD95" s="11">
        <v>100</v>
      </c>
      <c r="CE95" s="11">
        <v>100</v>
      </c>
      <c r="CF95" s="11">
        <v>90</v>
      </c>
      <c r="CG95" s="11">
        <v>100</v>
      </c>
      <c r="CH95" s="11">
        <v>100</v>
      </c>
      <c r="CI95" s="11">
        <v>68.75</v>
      </c>
      <c r="CJ95" s="11">
        <v>100</v>
      </c>
      <c r="CK95" s="11">
        <v>100</v>
      </c>
      <c r="CL95" s="11">
        <v>100</v>
      </c>
      <c r="CM95" s="11">
        <v>100</v>
      </c>
      <c r="CN95" s="11">
        <v>80</v>
      </c>
      <c r="CO95" s="11">
        <v>100</v>
      </c>
      <c r="CP95" s="11">
        <v>100</v>
      </c>
      <c r="CQ95" s="11">
        <v>62.5</v>
      </c>
      <c r="CR95" s="3">
        <v>9.5</v>
      </c>
      <c r="CS95" s="3">
        <v>9.5</v>
      </c>
      <c r="CT95" s="3">
        <v>9.5</v>
      </c>
      <c r="CU95" s="2">
        <v>0</v>
      </c>
      <c r="CV95" s="21">
        <v>43119</v>
      </c>
      <c r="CW95" s="21"/>
      <c r="CX95" s="3">
        <v>0</v>
      </c>
      <c r="CZ95" s="2"/>
    </row>
    <row r="96" spans="1:104" ht="15.75" customHeight="1">
      <c r="A96" s="40" t="s">
        <v>267</v>
      </c>
      <c r="B96" s="9">
        <v>1</v>
      </c>
      <c r="C96" s="10">
        <v>36</v>
      </c>
      <c r="D96" s="25">
        <v>1</v>
      </c>
      <c r="E96" s="5">
        <v>89.9</v>
      </c>
      <c r="F96" s="24">
        <v>89</v>
      </c>
      <c r="G96" s="76">
        <v>89.1</v>
      </c>
      <c r="H96" s="5">
        <v>180</v>
      </c>
      <c r="I96" s="5">
        <v>28</v>
      </c>
      <c r="J96" s="5">
        <v>1</v>
      </c>
      <c r="K96" s="13">
        <v>0.219</v>
      </c>
      <c r="L96" s="13">
        <v>9.0999999999999998E-2</v>
      </c>
      <c r="M96" s="13">
        <v>-3</v>
      </c>
      <c r="N96" s="13">
        <v>-2</v>
      </c>
      <c r="O96" s="7">
        <v>2</v>
      </c>
      <c r="P96" s="14">
        <v>412.31</v>
      </c>
      <c r="Q96" s="14">
        <v>72.5</v>
      </c>
      <c r="R96" s="15">
        <v>9.5382562247838401</v>
      </c>
      <c r="S96" s="15">
        <v>5.0510204081632653</v>
      </c>
      <c r="T96" s="15">
        <v>37.300177619893432</v>
      </c>
      <c r="U96" s="5">
        <v>1</v>
      </c>
      <c r="V96" s="5">
        <v>0</v>
      </c>
      <c r="W96" s="5">
        <v>0</v>
      </c>
      <c r="X96" s="5">
        <v>1</v>
      </c>
      <c r="Y96" s="5">
        <v>0</v>
      </c>
      <c r="Z96" s="7">
        <v>0</v>
      </c>
      <c r="AA96" s="7" t="s">
        <v>268</v>
      </c>
      <c r="AB96" s="16">
        <v>43078</v>
      </c>
      <c r="AC96" s="7">
        <v>45</v>
      </c>
      <c r="AD96" s="7">
        <v>0</v>
      </c>
      <c r="AE96" s="7">
        <v>124.9590909090909</v>
      </c>
      <c r="AF96" s="7">
        <v>122.5318181818182</v>
      </c>
      <c r="AG96" s="7">
        <v>158.47916666666666</v>
      </c>
      <c r="AH96" s="7">
        <v>159.27857142857144</v>
      </c>
      <c r="AI96" s="7">
        <v>13745.5</v>
      </c>
      <c r="AJ96" s="7">
        <v>13478.500000000002</v>
      </c>
      <c r="AK96" s="7">
        <v>19017.5</v>
      </c>
      <c r="AL96" s="7">
        <v>11149.5</v>
      </c>
      <c r="AM96" s="7">
        <v>142.92272727272726</v>
      </c>
      <c r="AN96" s="7">
        <v>114.79166666666669</v>
      </c>
      <c r="AO96" s="7">
        <v>157.19615384615386</v>
      </c>
      <c r="AP96" s="7">
        <v>145.18</v>
      </c>
      <c r="AQ96" s="7">
        <v>15721.499999999998</v>
      </c>
      <c r="AR96" s="7">
        <v>13775.000000000002</v>
      </c>
      <c r="AS96" s="7">
        <v>20435.5</v>
      </c>
      <c r="AT96" s="7">
        <v>10888.500000000002</v>
      </c>
      <c r="AU96" s="7"/>
      <c r="AV96" s="7"/>
      <c r="AW96" s="7"/>
      <c r="AX96" s="7"/>
      <c r="AY96" s="7"/>
      <c r="AZ96" s="7"/>
      <c r="BA96" s="7"/>
      <c r="BB96" s="7"/>
      <c r="BC96" s="7">
        <v>7</v>
      </c>
      <c r="BD96" s="7">
        <v>16</v>
      </c>
      <c r="BE96" s="7">
        <v>12</v>
      </c>
      <c r="BF96" s="7">
        <v>16</v>
      </c>
      <c r="BG96" s="7"/>
      <c r="BH96" s="7">
        <v>14.916</v>
      </c>
      <c r="BI96" s="7">
        <v>7.9260000000000002</v>
      </c>
      <c r="BJ96" s="7">
        <v>12.64</v>
      </c>
      <c r="BK96" s="7">
        <v>7.1529999999999996</v>
      </c>
      <c r="BL96" s="7">
        <v>26.968</v>
      </c>
      <c r="BM96" s="3">
        <v>15.661</v>
      </c>
      <c r="BN96" s="3">
        <v>22.027000000000001</v>
      </c>
      <c r="BO96" s="3">
        <v>7.9340000000000002</v>
      </c>
      <c r="BP96" s="2">
        <v>14.041</v>
      </c>
      <c r="BQ96" s="2">
        <v>9.8209999999999997</v>
      </c>
      <c r="BR96" s="3">
        <v>18.39</v>
      </c>
      <c r="BS96" s="3">
        <v>8.1039999999999992</v>
      </c>
      <c r="BT96" s="11">
        <v>100</v>
      </c>
      <c r="BU96" s="11">
        <v>100</v>
      </c>
      <c r="BV96" s="11">
        <v>91.667000000000002</v>
      </c>
      <c r="BW96" s="11">
        <v>100</v>
      </c>
      <c r="BX96" s="11">
        <v>90</v>
      </c>
      <c r="BY96" s="11">
        <v>100</v>
      </c>
      <c r="BZ96" s="11">
        <v>100</v>
      </c>
      <c r="CA96" s="11">
        <v>93.75</v>
      </c>
      <c r="CB96" s="11">
        <v>93.75</v>
      </c>
      <c r="CC96" s="11">
        <v>100</v>
      </c>
      <c r="CD96" s="11">
        <v>0</v>
      </c>
      <c r="CE96" s="11">
        <v>100</v>
      </c>
      <c r="CF96" s="11">
        <v>90</v>
      </c>
      <c r="CG96" s="11">
        <v>100</v>
      </c>
      <c r="CH96" s="11">
        <v>100</v>
      </c>
      <c r="CI96" s="11">
        <v>81.25</v>
      </c>
      <c r="CJ96" s="11">
        <v>100</v>
      </c>
      <c r="CK96" s="11">
        <v>100</v>
      </c>
      <c r="CL96" s="11">
        <v>91.667000000000002</v>
      </c>
      <c r="CM96" s="11">
        <v>100</v>
      </c>
      <c r="CN96" s="11">
        <v>100</v>
      </c>
      <c r="CO96" s="11">
        <v>100</v>
      </c>
      <c r="CP96" s="11">
        <v>100</v>
      </c>
      <c r="CQ96" s="11">
        <v>93.75</v>
      </c>
      <c r="CR96" s="3">
        <v>10</v>
      </c>
      <c r="CS96" s="3">
        <v>10</v>
      </c>
      <c r="CT96" s="3">
        <v>10</v>
      </c>
      <c r="CU96" s="2">
        <v>0</v>
      </c>
      <c r="CV96" s="21">
        <v>43122</v>
      </c>
      <c r="CW96" s="21"/>
      <c r="CX96" s="3">
        <v>0</v>
      </c>
      <c r="CZ96" s="2"/>
    </row>
    <row r="97" spans="1:104" ht="15.75" customHeight="1">
      <c r="A97" s="8" t="s">
        <v>269</v>
      </c>
      <c r="B97" s="9">
        <v>0</v>
      </c>
      <c r="C97" s="10">
        <v>39</v>
      </c>
      <c r="D97" s="25">
        <v>1</v>
      </c>
      <c r="E97" s="5">
        <v>75.7</v>
      </c>
      <c r="F97" s="38" t="s">
        <v>129</v>
      </c>
      <c r="G97" s="76" t="s">
        <v>129</v>
      </c>
      <c r="H97" s="5">
        <v>187</v>
      </c>
      <c r="I97" s="5">
        <v>22</v>
      </c>
      <c r="J97" s="5">
        <v>1</v>
      </c>
      <c r="K97" s="13">
        <v>0.106</v>
      </c>
      <c r="L97" s="13">
        <v>0.157</v>
      </c>
      <c r="M97" s="13">
        <v>-3</v>
      </c>
      <c r="N97" s="13">
        <v>-1</v>
      </c>
      <c r="O97" s="7">
        <v>2</v>
      </c>
      <c r="P97" s="14">
        <v>1420</v>
      </c>
      <c r="Q97" s="14">
        <v>124.88000000000001</v>
      </c>
      <c r="R97" s="15">
        <v>5.2618391538345488</v>
      </c>
      <c r="S97" s="15">
        <v>4.6296296296296298</v>
      </c>
      <c r="T97" s="15">
        <v>37.300177619893432</v>
      </c>
      <c r="U97" s="5">
        <v>1</v>
      </c>
      <c r="V97" s="5">
        <v>0</v>
      </c>
      <c r="W97" s="5">
        <v>1</v>
      </c>
      <c r="X97" s="5">
        <v>1</v>
      </c>
      <c r="Y97" s="5">
        <v>0</v>
      </c>
      <c r="Z97" s="7">
        <v>1</v>
      </c>
      <c r="AA97" s="7"/>
      <c r="AB97" s="7"/>
      <c r="AC97" s="7">
        <v>3</v>
      </c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>
        <v>14.279</v>
      </c>
      <c r="BI97" s="7">
        <v>4.9000000000000004</v>
      </c>
      <c r="BJ97" s="7">
        <v>15.776999999999999</v>
      </c>
      <c r="BK97" s="7">
        <v>11.096</v>
      </c>
      <c r="BL97" s="7"/>
      <c r="BM97" s="3"/>
      <c r="BN97" s="3"/>
      <c r="BO97" s="3"/>
      <c r="BP97" s="2"/>
      <c r="BQ97" s="2"/>
      <c r="BR97" s="3"/>
      <c r="BS97" s="3"/>
      <c r="BT97" s="11">
        <v>93.75</v>
      </c>
      <c r="BU97" s="11">
        <v>100</v>
      </c>
      <c r="BV97" s="11">
        <v>58.332999999999998</v>
      </c>
      <c r="BW97" s="11">
        <v>100</v>
      </c>
      <c r="BX97" s="11">
        <v>80</v>
      </c>
      <c r="BY97" s="11">
        <v>100</v>
      </c>
      <c r="BZ97" s="11">
        <v>62.5</v>
      </c>
      <c r="CA97" s="11">
        <v>93.75</v>
      </c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3">
        <v>10</v>
      </c>
      <c r="CU97" s="2">
        <v>0</v>
      </c>
      <c r="CV97" s="21">
        <v>43122</v>
      </c>
      <c r="CW97" s="21"/>
      <c r="CX97" s="3">
        <v>0</v>
      </c>
      <c r="CZ97" s="2"/>
    </row>
    <row r="98" spans="1:104" ht="15.75" customHeight="1">
      <c r="A98" s="8" t="s">
        <v>270</v>
      </c>
      <c r="B98" s="9">
        <v>1</v>
      </c>
      <c r="C98" s="22">
        <v>47</v>
      </c>
      <c r="D98" s="25">
        <v>0</v>
      </c>
      <c r="E98" s="5">
        <v>64.7</v>
      </c>
      <c r="F98" s="7">
        <v>62.8</v>
      </c>
      <c r="G98" s="76">
        <v>61.7</v>
      </c>
      <c r="H98" s="5">
        <v>164</v>
      </c>
      <c r="I98" s="5">
        <v>24</v>
      </c>
      <c r="J98" s="5">
        <v>0</v>
      </c>
      <c r="K98" s="13">
        <v>0.23200000000000001</v>
      </c>
      <c r="L98" s="13">
        <v>0.126</v>
      </c>
      <c r="M98" s="13">
        <v>2</v>
      </c>
      <c r="N98" s="13">
        <v>1</v>
      </c>
      <c r="O98" s="7">
        <v>2</v>
      </c>
      <c r="P98" s="13"/>
      <c r="Q98" s="14"/>
      <c r="R98" s="15">
        <v>5.8356450272416662</v>
      </c>
      <c r="S98" s="15">
        <v>5.2941176470588234</v>
      </c>
      <c r="T98" s="15">
        <v>6.9230769230769234</v>
      </c>
      <c r="U98" s="5">
        <v>1</v>
      </c>
      <c r="V98" s="5">
        <v>0</v>
      </c>
      <c r="W98" s="5">
        <v>0</v>
      </c>
      <c r="X98" s="5">
        <v>0</v>
      </c>
      <c r="Y98" s="5">
        <v>1</v>
      </c>
      <c r="Z98" s="7">
        <v>1</v>
      </c>
      <c r="AA98" s="7"/>
      <c r="AB98" s="7"/>
      <c r="AC98" s="7">
        <v>40</v>
      </c>
      <c r="AD98" s="7"/>
      <c r="AE98" s="7"/>
      <c r="AF98" s="7"/>
      <c r="AG98" s="7"/>
      <c r="AH98" s="7"/>
      <c r="AI98" s="7"/>
      <c r="AJ98" s="7"/>
      <c r="AK98" s="7"/>
      <c r="AL98" s="7"/>
      <c r="AM98" s="7">
        <v>93.22999999999999</v>
      </c>
      <c r="AN98" s="7">
        <v>79.989473684210509</v>
      </c>
      <c r="AO98" s="7">
        <v>99.090476190476167</v>
      </c>
      <c r="AP98" s="7">
        <v>108.92727272727274</v>
      </c>
      <c r="AQ98" s="7">
        <v>9323</v>
      </c>
      <c r="AR98" s="7">
        <v>7598.9999999999982</v>
      </c>
      <c r="AS98" s="7">
        <v>10404.499999999998</v>
      </c>
      <c r="AT98" s="7">
        <v>5991</v>
      </c>
      <c r="AU98" s="7">
        <v>98.58</v>
      </c>
      <c r="AV98" s="7">
        <v>92.960000000000008</v>
      </c>
      <c r="AW98" s="7">
        <v>103.8391304347826</v>
      </c>
      <c r="AX98" s="7">
        <v>114.35833333333333</v>
      </c>
      <c r="AY98" s="7">
        <v>9858</v>
      </c>
      <c r="AZ98" s="7">
        <v>9296</v>
      </c>
      <c r="BA98" s="7">
        <v>11941.499999999998</v>
      </c>
      <c r="BB98" s="7">
        <v>6861.5</v>
      </c>
      <c r="BC98" s="7">
        <v>26</v>
      </c>
      <c r="BD98" s="7">
        <v>12</v>
      </c>
      <c r="BE98" s="7">
        <v>36</v>
      </c>
      <c r="BF98" s="7">
        <v>0</v>
      </c>
      <c r="BG98" s="7"/>
      <c r="BH98" s="7">
        <v>8.6489999999999991</v>
      </c>
      <c r="BI98" s="7">
        <v>11.791</v>
      </c>
      <c r="BJ98" s="7">
        <v>7.0330000000000004</v>
      </c>
      <c r="BK98" s="7">
        <v>7.3390000000000004</v>
      </c>
      <c r="BL98" s="7">
        <v>7.0529999999999999</v>
      </c>
      <c r="BM98" s="3">
        <v>28.74</v>
      </c>
      <c r="BN98" s="3">
        <v>11.853</v>
      </c>
      <c r="BO98" s="3">
        <v>13.090999999999999</v>
      </c>
      <c r="BP98" s="2">
        <v>8.2940000000000005</v>
      </c>
      <c r="BQ98" s="2">
        <v>23.84</v>
      </c>
      <c r="BR98" s="3">
        <v>12.096</v>
      </c>
      <c r="BS98" s="3">
        <v>13.253</v>
      </c>
      <c r="BT98" s="11">
        <v>71.875</v>
      </c>
      <c r="BU98" s="11">
        <v>93.75</v>
      </c>
      <c r="BV98" s="11">
        <v>41.667000000000002</v>
      </c>
      <c r="BW98" s="11">
        <v>60</v>
      </c>
      <c r="BX98" s="11">
        <v>90</v>
      </c>
      <c r="BY98" s="11">
        <v>94.444000000000003</v>
      </c>
      <c r="BZ98" s="11">
        <v>62.5</v>
      </c>
      <c r="CA98" s="11">
        <v>56.25</v>
      </c>
      <c r="CB98" s="11">
        <v>73.125</v>
      </c>
      <c r="CC98" s="11">
        <v>93.75</v>
      </c>
      <c r="CD98" s="11">
        <v>41.667000000000002</v>
      </c>
      <c r="CE98" s="11">
        <v>85</v>
      </c>
      <c r="CF98" s="11">
        <v>90</v>
      </c>
      <c r="CG98" s="11">
        <v>88.888999999999996</v>
      </c>
      <c r="CH98" s="11">
        <v>75</v>
      </c>
      <c r="CI98" s="11">
        <v>68.75</v>
      </c>
      <c r="CJ98" s="11">
        <v>48.125</v>
      </c>
      <c r="CK98" s="11">
        <v>100</v>
      </c>
      <c r="CL98" s="11">
        <v>50</v>
      </c>
      <c r="CM98" s="11">
        <v>60</v>
      </c>
      <c r="CN98" s="11">
        <v>90</v>
      </c>
      <c r="CO98" s="11">
        <v>94.444000000000003</v>
      </c>
      <c r="CP98" s="11">
        <v>75</v>
      </c>
      <c r="CQ98" s="11">
        <v>75</v>
      </c>
      <c r="CR98" s="3">
        <v>9</v>
      </c>
      <c r="CS98" s="3">
        <v>9</v>
      </c>
      <c r="CU98" s="2">
        <v>0</v>
      </c>
      <c r="CV98" s="21">
        <v>43122</v>
      </c>
      <c r="CW98" s="21"/>
      <c r="CX98" s="3">
        <v>0</v>
      </c>
      <c r="CZ98" s="2"/>
    </row>
    <row r="99" spans="1:104" ht="15.75" customHeight="1">
      <c r="A99" s="8" t="s">
        <v>271</v>
      </c>
      <c r="B99" s="9">
        <v>0</v>
      </c>
      <c r="C99" s="22">
        <v>33</v>
      </c>
      <c r="D99" s="25">
        <v>1</v>
      </c>
      <c r="E99" s="5">
        <v>86</v>
      </c>
      <c r="F99" s="7">
        <v>83.7</v>
      </c>
      <c r="G99" s="76">
        <v>86.6</v>
      </c>
      <c r="H99" s="5">
        <v>174</v>
      </c>
      <c r="I99" s="5">
        <v>29</v>
      </c>
      <c r="J99" s="5">
        <v>0</v>
      </c>
      <c r="K99" s="13">
        <v>0.27400000000000002</v>
      </c>
      <c r="L99" s="13">
        <v>0.36899999999999999</v>
      </c>
      <c r="M99" s="13">
        <v>1</v>
      </c>
      <c r="N99" s="13">
        <v>9</v>
      </c>
      <c r="O99" s="7">
        <v>3</v>
      </c>
      <c r="P99" s="13"/>
      <c r="Q99" s="14"/>
      <c r="R99" s="15">
        <v>6.0106904094989968</v>
      </c>
      <c r="S99" s="15">
        <v>5.6872037914691944</v>
      </c>
      <c r="T99" s="15">
        <v>6.9230769230769234</v>
      </c>
      <c r="U99" s="5">
        <v>1</v>
      </c>
      <c r="V99" s="5">
        <v>0</v>
      </c>
      <c r="W99" s="5">
        <v>0</v>
      </c>
      <c r="X99" s="5">
        <v>0</v>
      </c>
      <c r="Y99" s="5">
        <v>1</v>
      </c>
      <c r="Z99" s="7">
        <v>0</v>
      </c>
      <c r="AA99" s="7" t="s">
        <v>272</v>
      </c>
      <c r="AB99" s="16">
        <v>41690</v>
      </c>
      <c r="AC99" s="7">
        <v>4</v>
      </c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>
        <v>20.341999999999999</v>
      </c>
      <c r="BI99" s="7">
        <v>12.746</v>
      </c>
      <c r="BJ99" s="7">
        <v>18.164000000000001</v>
      </c>
      <c r="BK99" s="7">
        <v>16.021999999999998</v>
      </c>
      <c r="BL99" s="7">
        <v>18.829999999999998</v>
      </c>
      <c r="BM99" s="3">
        <v>13.493</v>
      </c>
      <c r="BN99" s="3">
        <v>15</v>
      </c>
      <c r="BO99" s="3">
        <v>13.782</v>
      </c>
      <c r="BP99" s="2">
        <v>20.937000000000001</v>
      </c>
      <c r="BQ99" s="2">
        <v>13.85</v>
      </c>
      <c r="BR99" s="3">
        <v>18.553000000000001</v>
      </c>
      <c r="BS99" s="3">
        <v>13.615</v>
      </c>
      <c r="BT99" s="11">
        <v>78.125</v>
      </c>
      <c r="BU99" s="11">
        <v>87.5</v>
      </c>
      <c r="BV99" s="11">
        <v>41.667000000000002</v>
      </c>
      <c r="BW99" s="11">
        <v>85</v>
      </c>
      <c r="BX99" s="11">
        <v>80</v>
      </c>
      <c r="BY99" s="11">
        <v>100</v>
      </c>
      <c r="BZ99" s="11">
        <v>75</v>
      </c>
      <c r="CA99" s="11">
        <v>81.25</v>
      </c>
      <c r="CB99" s="11">
        <v>78.125</v>
      </c>
      <c r="CC99" s="11">
        <v>100</v>
      </c>
      <c r="CD99" s="11">
        <v>25</v>
      </c>
      <c r="CE99" s="11">
        <v>72.5</v>
      </c>
      <c r="CF99" s="11">
        <v>60</v>
      </c>
      <c r="CG99" s="11">
        <v>94.444000000000003</v>
      </c>
      <c r="CH99" s="11">
        <v>75</v>
      </c>
      <c r="CI99" s="11">
        <v>68.75</v>
      </c>
      <c r="CJ99" s="11">
        <v>81.25</v>
      </c>
      <c r="CK99" s="11">
        <v>100</v>
      </c>
      <c r="CL99" s="11">
        <v>58.332999999999998</v>
      </c>
      <c r="CM99" s="11">
        <v>85</v>
      </c>
      <c r="CN99" s="11">
        <v>70</v>
      </c>
      <c r="CO99" s="11">
        <v>94.444000000000003</v>
      </c>
      <c r="CP99" s="11">
        <v>75</v>
      </c>
      <c r="CQ99" s="11">
        <v>81.25</v>
      </c>
      <c r="CR99" s="3">
        <v>10</v>
      </c>
      <c r="CS99" s="3">
        <v>10</v>
      </c>
      <c r="CT99" s="3">
        <v>10</v>
      </c>
      <c r="CU99" s="2">
        <v>0</v>
      </c>
      <c r="CV99" s="21">
        <v>43122</v>
      </c>
      <c r="CW99" s="21"/>
      <c r="CX99" s="3">
        <v>0</v>
      </c>
      <c r="CZ99" s="2"/>
    </row>
    <row r="100" spans="1:104" ht="15.75" customHeight="1">
      <c r="A100" s="8" t="s">
        <v>273</v>
      </c>
      <c r="B100" s="9">
        <v>0</v>
      </c>
      <c r="C100" s="10">
        <v>44</v>
      </c>
      <c r="D100" s="25">
        <v>1</v>
      </c>
      <c r="E100" s="5">
        <v>75</v>
      </c>
      <c r="F100" s="7">
        <v>72.900000000000006</v>
      </c>
      <c r="G100" s="76">
        <v>72.599999999999994</v>
      </c>
      <c r="H100" s="5">
        <v>162</v>
      </c>
      <c r="I100" s="5">
        <v>29</v>
      </c>
      <c r="J100" s="5">
        <v>0</v>
      </c>
      <c r="K100" s="13">
        <v>0.26400000000000001</v>
      </c>
      <c r="L100" s="13">
        <v>0.16500000000000001</v>
      </c>
      <c r="M100" s="13">
        <v>4</v>
      </c>
      <c r="N100" s="13">
        <v>4</v>
      </c>
      <c r="O100" s="7">
        <v>3</v>
      </c>
      <c r="P100" s="14"/>
      <c r="Q100" s="14"/>
      <c r="R100" s="15"/>
      <c r="S100" s="15"/>
      <c r="T100" s="15"/>
      <c r="U100" s="5">
        <v>1</v>
      </c>
      <c r="V100" s="5">
        <v>0</v>
      </c>
      <c r="W100" s="5">
        <v>0</v>
      </c>
      <c r="X100" s="5">
        <v>0</v>
      </c>
      <c r="Y100" s="5">
        <v>1</v>
      </c>
      <c r="Z100" s="7">
        <v>0</v>
      </c>
      <c r="AA100" s="7" t="s">
        <v>274</v>
      </c>
      <c r="AB100" s="16">
        <v>43059</v>
      </c>
      <c r="AC100" s="7">
        <v>10</v>
      </c>
      <c r="AD100" s="7">
        <v>0</v>
      </c>
      <c r="AE100" s="7">
        <v>201.44347826086957</v>
      </c>
      <c r="AF100" s="7">
        <v>125.65652173913043</v>
      </c>
      <c r="AG100" s="7">
        <v>148.76</v>
      </c>
      <c r="AH100" s="7">
        <v>202.87692307692305</v>
      </c>
      <c r="AI100" s="7">
        <v>23166</v>
      </c>
      <c r="AJ100" s="7">
        <v>14450.5</v>
      </c>
      <c r="AK100" s="7">
        <v>18910.5</v>
      </c>
      <c r="AL100" s="7">
        <v>14355.999999999996</v>
      </c>
      <c r="AM100" s="7">
        <v>155.21499999999997</v>
      </c>
      <c r="AN100" s="7">
        <v>90.545454545454561</v>
      </c>
      <c r="AO100" s="7">
        <v>111.49199999999999</v>
      </c>
      <c r="AP100" s="7">
        <v>163.68000000000004</v>
      </c>
      <c r="AQ100" s="7">
        <v>15521.499999999998</v>
      </c>
      <c r="AR100" s="7">
        <v>9960.0000000000018</v>
      </c>
      <c r="AS100" s="7">
        <v>13936.499999999998</v>
      </c>
      <c r="AT100" s="7">
        <v>12276.000000000004</v>
      </c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>
        <v>12.942</v>
      </c>
      <c r="BI100" s="7">
        <v>16.783000000000001</v>
      </c>
      <c r="BJ100" s="7">
        <v>17.055</v>
      </c>
      <c r="BK100" s="7">
        <v>19.484999999999999</v>
      </c>
      <c r="BL100" s="7">
        <v>19.390999999999998</v>
      </c>
      <c r="BM100" s="3">
        <v>21.305</v>
      </c>
      <c r="BN100" s="3">
        <v>16.637</v>
      </c>
      <c r="BO100" s="3">
        <v>21.664000000000001</v>
      </c>
      <c r="BP100" s="2">
        <v>15.406000000000001</v>
      </c>
      <c r="BQ100" s="2">
        <v>17.187999999999999</v>
      </c>
      <c r="BR100" s="3">
        <v>14.845000000000001</v>
      </c>
      <c r="BS100" s="3">
        <v>21.550999999999998</v>
      </c>
      <c r="BT100" s="11">
        <v>100</v>
      </c>
      <c r="BU100" s="11">
        <v>100</v>
      </c>
      <c r="BV100" s="11">
        <v>75</v>
      </c>
      <c r="BW100" s="11">
        <v>85</v>
      </c>
      <c r="BX100" s="11">
        <v>80</v>
      </c>
      <c r="BY100" s="11">
        <v>100</v>
      </c>
      <c r="BZ100" s="11">
        <v>100</v>
      </c>
      <c r="CA100" s="11">
        <v>75</v>
      </c>
      <c r="CB100" s="11">
        <v>100</v>
      </c>
      <c r="CC100" s="11">
        <v>100</v>
      </c>
      <c r="CD100" s="11">
        <v>100</v>
      </c>
      <c r="CE100" s="11">
        <v>100</v>
      </c>
      <c r="CF100" s="11">
        <v>80</v>
      </c>
      <c r="CG100" s="11">
        <v>100</v>
      </c>
      <c r="CH100" s="11">
        <v>87.5</v>
      </c>
      <c r="CI100" s="11">
        <v>75</v>
      </c>
      <c r="CJ100" s="11">
        <v>100</v>
      </c>
      <c r="CK100" s="11">
        <v>100</v>
      </c>
      <c r="CL100" s="11">
        <v>100</v>
      </c>
      <c r="CM100" s="11">
        <v>55</v>
      </c>
      <c r="CN100" s="11">
        <v>90</v>
      </c>
      <c r="CO100" s="11">
        <v>100</v>
      </c>
      <c r="CP100" s="11">
        <v>100</v>
      </c>
      <c r="CQ100" s="11">
        <v>68.75</v>
      </c>
      <c r="CR100" s="3">
        <v>10</v>
      </c>
      <c r="CS100" s="3">
        <v>10</v>
      </c>
      <c r="CT100" s="3">
        <v>10</v>
      </c>
      <c r="CU100" s="2">
        <v>0</v>
      </c>
      <c r="CV100" s="21">
        <v>43123</v>
      </c>
      <c r="CW100" s="21"/>
      <c r="CX100" s="3">
        <v>0</v>
      </c>
      <c r="CZ100" s="2"/>
    </row>
    <row r="101" spans="1:104" ht="15.75" customHeight="1">
      <c r="A101" s="8" t="s">
        <v>275</v>
      </c>
      <c r="B101" s="9">
        <v>1</v>
      </c>
      <c r="C101" s="22">
        <v>40</v>
      </c>
      <c r="D101" s="25">
        <v>0</v>
      </c>
      <c r="E101" s="5">
        <v>71</v>
      </c>
      <c r="F101" s="38" t="s">
        <v>129</v>
      </c>
      <c r="G101" s="76" t="s">
        <v>129</v>
      </c>
      <c r="H101" s="5">
        <v>156</v>
      </c>
      <c r="I101" s="5">
        <v>29</v>
      </c>
      <c r="J101" s="5">
        <v>0</v>
      </c>
      <c r="K101" s="13">
        <v>0.17899999999999999</v>
      </c>
      <c r="L101" s="13">
        <v>0.154</v>
      </c>
      <c r="M101" s="13">
        <v>4</v>
      </c>
      <c r="N101" s="13">
        <v>4</v>
      </c>
      <c r="O101" s="7">
        <v>15</v>
      </c>
      <c r="P101" s="14"/>
      <c r="Q101" s="14"/>
      <c r="R101" s="15">
        <v>6.5794814592287203</v>
      </c>
      <c r="S101" s="15">
        <v>5.6249999999999991</v>
      </c>
      <c r="T101" s="15">
        <v>7.4597757191613852</v>
      </c>
      <c r="U101" s="5">
        <v>1</v>
      </c>
      <c r="V101" s="5">
        <v>0</v>
      </c>
      <c r="W101" s="5">
        <v>0</v>
      </c>
      <c r="X101" s="5">
        <v>1</v>
      </c>
      <c r="Y101" s="5">
        <v>1</v>
      </c>
      <c r="Z101" s="7">
        <v>0</v>
      </c>
      <c r="AA101" s="7" t="s">
        <v>276</v>
      </c>
      <c r="AB101" s="16">
        <v>43035</v>
      </c>
      <c r="AC101" s="7">
        <v>10</v>
      </c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>
        <v>32</v>
      </c>
      <c r="BD101" s="7">
        <v>24</v>
      </c>
      <c r="BE101" s="7">
        <v>24</v>
      </c>
      <c r="BF101" s="7">
        <v>24</v>
      </c>
      <c r="BG101" s="7">
        <v>24</v>
      </c>
      <c r="BH101" s="7">
        <v>6.1130000000000004</v>
      </c>
      <c r="BI101" s="7">
        <v>9.0389999999999997</v>
      </c>
      <c r="BJ101" s="7">
        <v>8.8870000000000005</v>
      </c>
      <c r="BK101" s="7">
        <v>8.4290000000000003</v>
      </c>
      <c r="BL101" s="7"/>
      <c r="BM101" s="3"/>
      <c r="BN101" s="3"/>
      <c r="BO101" s="3"/>
      <c r="BP101" s="2"/>
      <c r="BQ101" s="2"/>
      <c r="BR101" s="3"/>
      <c r="BS101" s="3"/>
      <c r="BT101" s="11">
        <v>100</v>
      </c>
      <c r="BU101" s="11">
        <v>100</v>
      </c>
      <c r="BV101" s="11">
        <v>16.667000000000002</v>
      </c>
      <c r="BW101" s="11">
        <v>100</v>
      </c>
      <c r="BX101" s="11">
        <v>90</v>
      </c>
      <c r="BY101" s="11">
        <v>100</v>
      </c>
      <c r="BZ101" s="11">
        <v>100</v>
      </c>
      <c r="CA101" s="11">
        <v>68.75</v>
      </c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3">
        <v>9</v>
      </c>
      <c r="CU101" s="2">
        <v>0</v>
      </c>
      <c r="CV101" s="21">
        <v>43123</v>
      </c>
      <c r="CW101" s="21"/>
      <c r="CX101" s="3">
        <v>0</v>
      </c>
      <c r="CZ101" s="2"/>
    </row>
    <row r="102" spans="1:104" ht="15.75" customHeight="1">
      <c r="A102" s="8" t="s">
        <v>277</v>
      </c>
      <c r="B102" s="9">
        <v>1</v>
      </c>
      <c r="C102" s="10">
        <v>45</v>
      </c>
      <c r="D102" s="25">
        <v>1</v>
      </c>
      <c r="E102" s="5">
        <v>54</v>
      </c>
      <c r="F102" s="7">
        <v>52.9</v>
      </c>
      <c r="G102" s="76">
        <v>52.9</v>
      </c>
      <c r="H102" s="5">
        <v>164</v>
      </c>
      <c r="I102" s="5">
        <v>20</v>
      </c>
      <c r="J102" s="5">
        <v>0</v>
      </c>
      <c r="K102" s="13">
        <v>0.106</v>
      </c>
      <c r="L102" s="13">
        <v>3.5000000000000003E-2</v>
      </c>
      <c r="M102" s="13">
        <v>-3</v>
      </c>
      <c r="N102" s="13">
        <v>-3</v>
      </c>
      <c r="O102" s="7">
        <v>20</v>
      </c>
      <c r="P102" s="14">
        <v>2151.15</v>
      </c>
      <c r="Q102" s="14">
        <v>202.60000000000002</v>
      </c>
      <c r="R102" s="15">
        <v>5.6948810377491927</v>
      </c>
      <c r="S102" s="15">
        <v>4.9887031179394485</v>
      </c>
      <c r="T102" s="15">
        <v>7.4597757191613852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7">
        <v>0</v>
      </c>
      <c r="AA102" s="7" t="s">
        <v>278</v>
      </c>
      <c r="AB102" s="16">
        <v>42979</v>
      </c>
      <c r="AC102" s="7">
        <v>20</v>
      </c>
      <c r="AD102" s="7">
        <v>0</v>
      </c>
      <c r="AE102" s="7">
        <v>102.96315789473684</v>
      </c>
      <c r="AF102" s="7">
        <v>89.368749999999991</v>
      </c>
      <c r="AG102" s="7">
        <v>142.53333333333336</v>
      </c>
      <c r="AH102" s="7">
        <v>148.32499999999999</v>
      </c>
      <c r="AI102" s="7">
        <v>9781.5</v>
      </c>
      <c r="AJ102" s="7">
        <v>7149.4999999999991</v>
      </c>
      <c r="AK102" s="7">
        <v>14966.000000000002</v>
      </c>
      <c r="AL102" s="7">
        <v>8899.5</v>
      </c>
      <c r="AM102" s="7">
        <v>102.23684210526316</v>
      </c>
      <c r="AN102" s="7">
        <v>87.847368421052636</v>
      </c>
      <c r="AO102" s="7">
        <v>137.15833333333333</v>
      </c>
      <c r="AP102" s="7">
        <v>151.43333333333331</v>
      </c>
      <c r="AQ102" s="7">
        <v>9712.5000000000018</v>
      </c>
      <c r="AR102" s="7">
        <v>8345.5</v>
      </c>
      <c r="AS102" s="7">
        <v>16459</v>
      </c>
      <c r="AT102" s="7">
        <v>9086</v>
      </c>
      <c r="AU102" s="7"/>
      <c r="AV102" s="7"/>
      <c r="AW102" s="7"/>
      <c r="AX102" s="7"/>
      <c r="AY102" s="7"/>
      <c r="AZ102" s="7"/>
      <c r="BA102" s="7"/>
      <c r="BB102" s="7"/>
      <c r="BC102" s="7">
        <v>24</v>
      </c>
      <c r="BD102" s="7">
        <v>24</v>
      </c>
      <c r="BE102" s="7">
        <v>13</v>
      </c>
      <c r="BF102" s="7">
        <v>24</v>
      </c>
      <c r="BG102" s="7"/>
      <c r="BH102" s="7">
        <v>16.948</v>
      </c>
      <c r="BI102" s="7">
        <v>21.067</v>
      </c>
      <c r="BJ102" s="7">
        <v>18.789000000000001</v>
      </c>
      <c r="BK102" s="7">
        <v>17.137</v>
      </c>
      <c r="BL102" s="7">
        <v>22.975000000000001</v>
      </c>
      <c r="BM102" s="3">
        <v>15.132</v>
      </c>
      <c r="BN102" s="3">
        <v>30.288</v>
      </c>
      <c r="BO102" s="3">
        <v>19.239999999999998</v>
      </c>
      <c r="BP102" s="2">
        <v>25.408999999999999</v>
      </c>
      <c r="BQ102" s="2">
        <v>15.867000000000001</v>
      </c>
      <c r="BR102" s="3">
        <v>7.65</v>
      </c>
      <c r="BS102" s="3">
        <v>9.1440000000000001</v>
      </c>
      <c r="BT102" s="11">
        <v>78.125</v>
      </c>
      <c r="BU102" s="11">
        <v>93.75</v>
      </c>
      <c r="BV102" s="11">
        <v>16.667000000000002</v>
      </c>
      <c r="BW102" s="11">
        <v>25</v>
      </c>
      <c r="BX102" s="11">
        <v>70</v>
      </c>
      <c r="BY102" s="11">
        <v>38.889000000000003</v>
      </c>
      <c r="BZ102" s="11">
        <v>50</v>
      </c>
      <c r="CA102" s="11">
        <v>62.5</v>
      </c>
      <c r="CB102" s="11">
        <v>66.875</v>
      </c>
      <c r="CC102" s="11">
        <v>93.75</v>
      </c>
      <c r="CD102" s="11">
        <v>58.332999999999998</v>
      </c>
      <c r="CE102" s="11">
        <v>25</v>
      </c>
      <c r="CF102" s="11">
        <v>70</v>
      </c>
      <c r="CG102" s="11">
        <v>100</v>
      </c>
      <c r="CH102" s="11">
        <v>87.5</v>
      </c>
      <c r="CI102" s="11">
        <v>81.25</v>
      </c>
      <c r="CJ102" s="11">
        <v>84.375</v>
      </c>
      <c r="CK102" s="11">
        <v>93.75</v>
      </c>
      <c r="CL102" s="11">
        <v>83.332999999999998</v>
      </c>
      <c r="CM102" s="11">
        <v>60</v>
      </c>
      <c r="CN102" s="11">
        <v>80</v>
      </c>
      <c r="CO102" s="11">
        <v>100</v>
      </c>
      <c r="CP102" s="11">
        <v>100</v>
      </c>
      <c r="CQ102" s="11">
        <v>93.75</v>
      </c>
      <c r="CR102" s="3">
        <v>10</v>
      </c>
      <c r="CS102" s="3">
        <v>10</v>
      </c>
      <c r="CT102" s="3">
        <v>10</v>
      </c>
      <c r="CU102" s="2">
        <v>0</v>
      </c>
      <c r="CV102" s="21">
        <v>43123</v>
      </c>
      <c r="CW102" s="21"/>
      <c r="CX102" s="3">
        <v>0</v>
      </c>
      <c r="CZ102" s="2"/>
    </row>
    <row r="103" spans="1:104" ht="15.75" customHeight="1">
      <c r="A103" s="8" t="s">
        <v>279</v>
      </c>
      <c r="B103" s="9">
        <v>0</v>
      </c>
      <c r="C103" s="10">
        <v>49</v>
      </c>
      <c r="D103" s="25">
        <v>0</v>
      </c>
      <c r="E103" s="5">
        <v>73</v>
      </c>
      <c r="F103" s="38" t="s">
        <v>129</v>
      </c>
      <c r="G103" s="76" t="s">
        <v>129</v>
      </c>
      <c r="H103" s="5">
        <v>178</v>
      </c>
      <c r="I103" s="5">
        <v>23</v>
      </c>
      <c r="J103" s="5">
        <v>0</v>
      </c>
      <c r="K103" s="13">
        <v>5.6000000000000001E-2</v>
      </c>
      <c r="L103" s="13">
        <v>0.22800000000000001</v>
      </c>
      <c r="M103" s="13">
        <v>-3</v>
      </c>
      <c r="N103" s="13">
        <v>-2</v>
      </c>
      <c r="O103" s="7"/>
      <c r="P103" s="14"/>
      <c r="Q103" s="14"/>
      <c r="R103" s="15">
        <v>8.0234947163543602</v>
      </c>
      <c r="S103" s="15">
        <v>7.5</v>
      </c>
      <c r="T103" s="15">
        <v>8.3076923076923084</v>
      </c>
      <c r="U103" s="5">
        <v>1</v>
      </c>
      <c r="V103" s="5">
        <v>0</v>
      </c>
      <c r="W103" s="5">
        <v>1</v>
      </c>
      <c r="X103" s="5">
        <v>1</v>
      </c>
      <c r="Y103" s="5">
        <v>0</v>
      </c>
      <c r="Z103" s="7"/>
      <c r="AA103" s="7"/>
      <c r="AB103" s="16"/>
      <c r="AC103" s="7">
        <v>30</v>
      </c>
      <c r="AD103" s="7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7"/>
      <c r="BD103" s="7"/>
      <c r="BE103" s="7"/>
      <c r="BF103" s="7"/>
      <c r="BG103" s="7"/>
      <c r="BH103" s="7">
        <v>13.523</v>
      </c>
      <c r="BI103" s="7">
        <v>10.8</v>
      </c>
      <c r="BJ103" s="7">
        <v>9.9610000000000003</v>
      </c>
      <c r="BK103" s="7">
        <v>10.677</v>
      </c>
      <c r="BL103" s="7"/>
      <c r="BM103" s="3"/>
      <c r="BN103" s="3"/>
      <c r="BO103" s="3"/>
      <c r="BP103" s="2"/>
      <c r="BQ103" s="2"/>
      <c r="BR103" s="3"/>
      <c r="BS103" s="3"/>
      <c r="BT103" s="11">
        <v>84.375</v>
      </c>
      <c r="BU103" s="11">
        <v>100</v>
      </c>
      <c r="BV103" s="11">
        <v>91.667000000000002</v>
      </c>
      <c r="BW103" s="11">
        <v>60</v>
      </c>
      <c r="BX103" s="11">
        <v>80</v>
      </c>
      <c r="BY103" s="11">
        <v>100</v>
      </c>
      <c r="BZ103" s="11">
        <v>75</v>
      </c>
      <c r="CA103" s="11">
        <v>62.5</v>
      </c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3">
        <v>9.5</v>
      </c>
      <c r="CU103" s="2">
        <v>1</v>
      </c>
      <c r="CV103" s="21">
        <v>43123</v>
      </c>
      <c r="CW103" s="21">
        <v>43132</v>
      </c>
      <c r="CX103" s="3">
        <v>0</v>
      </c>
      <c r="CY103" s="3">
        <v>1</v>
      </c>
      <c r="CZ103" s="2" t="e">
        <f ca="1">_xludf.DAYS(CW103,CV103)</f>
        <v>#NAME?</v>
      </c>
    </row>
    <row r="104" spans="1:104" ht="15.75" customHeight="1">
      <c r="A104" s="8" t="s">
        <v>280</v>
      </c>
      <c r="B104" s="9">
        <v>0</v>
      </c>
      <c r="C104" s="10">
        <v>39</v>
      </c>
      <c r="D104" s="25">
        <v>0</v>
      </c>
      <c r="E104" s="5">
        <v>54</v>
      </c>
      <c r="F104" s="7">
        <v>52.2</v>
      </c>
      <c r="G104" s="76">
        <v>53.9</v>
      </c>
      <c r="H104" s="5">
        <v>162</v>
      </c>
      <c r="I104" s="5">
        <v>21</v>
      </c>
      <c r="J104" s="5">
        <v>0</v>
      </c>
      <c r="K104" s="13">
        <v>0.217</v>
      </c>
      <c r="L104" s="13">
        <v>0.23100000000000001</v>
      </c>
      <c r="M104" s="13">
        <v>-1</v>
      </c>
      <c r="N104" s="13">
        <v>-1</v>
      </c>
      <c r="O104" s="7">
        <v>2</v>
      </c>
      <c r="P104" s="14">
        <v>2968</v>
      </c>
      <c r="Q104" s="14">
        <v>210.91000000000003</v>
      </c>
      <c r="R104" s="15">
        <v>4.1357225037257823</v>
      </c>
      <c r="S104" s="15">
        <v>3.418032786885246</v>
      </c>
      <c r="T104" s="15">
        <v>8.3076923076923084</v>
      </c>
      <c r="U104" s="5">
        <v>1</v>
      </c>
      <c r="V104" s="5">
        <v>0</v>
      </c>
      <c r="W104" s="5">
        <v>1</v>
      </c>
      <c r="X104" s="5">
        <v>0</v>
      </c>
      <c r="Y104" s="5">
        <v>0</v>
      </c>
      <c r="Z104" s="7">
        <v>0</v>
      </c>
      <c r="AA104" s="7" t="s">
        <v>281</v>
      </c>
      <c r="AB104" s="16">
        <v>42449</v>
      </c>
      <c r="AC104" s="7">
        <v>15</v>
      </c>
      <c r="AD104" s="7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7"/>
      <c r="BD104" s="7"/>
      <c r="BE104" s="7"/>
      <c r="BF104" s="7"/>
      <c r="BG104" s="7"/>
      <c r="BH104" s="7">
        <v>6.173</v>
      </c>
      <c r="BI104" s="7">
        <v>5.2279999999999998</v>
      </c>
      <c r="BJ104" s="7">
        <v>13.042</v>
      </c>
      <c r="BK104" s="7">
        <v>6.0780000000000003</v>
      </c>
      <c r="BL104" s="7">
        <v>12.759</v>
      </c>
      <c r="BM104" s="3">
        <v>9.0960000000000001</v>
      </c>
      <c r="BN104" s="3">
        <v>11.709</v>
      </c>
      <c r="BO104" s="3">
        <v>4.6760000000000002</v>
      </c>
      <c r="BP104" s="2">
        <v>13.183999999999999</v>
      </c>
      <c r="BQ104" s="2">
        <v>8.8330000000000002</v>
      </c>
      <c r="BR104" s="3">
        <v>11.753</v>
      </c>
      <c r="BS104" s="3">
        <v>6.03</v>
      </c>
      <c r="BT104" s="11">
        <v>100</v>
      </c>
      <c r="BU104" s="11">
        <v>100</v>
      </c>
      <c r="BV104" s="11">
        <v>16.667000000000002</v>
      </c>
      <c r="BW104" s="11">
        <v>92.5</v>
      </c>
      <c r="BX104" s="11">
        <v>100</v>
      </c>
      <c r="BY104" s="11">
        <v>94.444000000000003</v>
      </c>
      <c r="BZ104" s="11">
        <v>62.5</v>
      </c>
      <c r="CA104" s="11">
        <v>56.25</v>
      </c>
      <c r="CB104" s="11">
        <v>93.75</v>
      </c>
      <c r="CC104" s="11">
        <v>100</v>
      </c>
      <c r="CD104" s="11">
        <v>91.667000000000002</v>
      </c>
      <c r="CE104" s="11">
        <v>100</v>
      </c>
      <c r="CF104" s="11">
        <v>50</v>
      </c>
      <c r="CG104" s="11">
        <v>100</v>
      </c>
      <c r="CH104" s="11">
        <v>75</v>
      </c>
      <c r="CI104" s="11">
        <v>56.25</v>
      </c>
      <c r="CJ104" s="11">
        <v>78.125</v>
      </c>
      <c r="CK104" s="11">
        <v>100</v>
      </c>
      <c r="CL104" s="11">
        <v>75</v>
      </c>
      <c r="CM104" s="11">
        <v>85</v>
      </c>
      <c r="CN104" s="11">
        <v>80</v>
      </c>
      <c r="CO104" s="11">
        <v>100</v>
      </c>
      <c r="CP104" s="11">
        <v>87.5</v>
      </c>
      <c r="CQ104" s="11">
        <v>75</v>
      </c>
      <c r="CR104" s="3">
        <v>10</v>
      </c>
      <c r="CS104" s="3">
        <v>10</v>
      </c>
      <c r="CT104" s="3">
        <v>10</v>
      </c>
      <c r="CU104" s="2">
        <v>0</v>
      </c>
      <c r="CV104" s="21">
        <v>43124</v>
      </c>
      <c r="CW104" s="21"/>
      <c r="CX104" s="3">
        <v>0</v>
      </c>
      <c r="CZ104" s="2"/>
    </row>
    <row r="105" spans="1:104" ht="15.75" customHeight="1">
      <c r="A105" s="8" t="s">
        <v>282</v>
      </c>
      <c r="B105" s="9">
        <v>1</v>
      </c>
      <c r="C105" s="10">
        <v>52</v>
      </c>
      <c r="D105" s="25">
        <v>1</v>
      </c>
      <c r="E105" s="5">
        <v>82.9</v>
      </c>
      <c r="F105" s="7">
        <v>83.7</v>
      </c>
      <c r="G105" s="76">
        <v>82.4</v>
      </c>
      <c r="H105" s="5">
        <v>171</v>
      </c>
      <c r="I105" s="5">
        <v>28</v>
      </c>
      <c r="J105" s="5">
        <v>0</v>
      </c>
      <c r="K105" s="13">
        <v>0.18099999999999999</v>
      </c>
      <c r="L105" s="13">
        <v>0.16600000000000001</v>
      </c>
      <c r="M105" s="13">
        <v>0</v>
      </c>
      <c r="N105" s="13">
        <v>-1</v>
      </c>
      <c r="O105" s="7">
        <v>7</v>
      </c>
      <c r="P105" s="14"/>
      <c r="Q105" s="14"/>
      <c r="R105" s="15">
        <v>6.4184749027397485</v>
      </c>
      <c r="S105" s="15">
        <v>4.7619047619047619</v>
      </c>
      <c r="T105" s="15">
        <v>7.397260273972603</v>
      </c>
      <c r="U105" s="5">
        <v>1</v>
      </c>
      <c r="V105" s="5">
        <v>0</v>
      </c>
      <c r="W105" s="5">
        <v>0</v>
      </c>
      <c r="X105" s="5">
        <v>0</v>
      </c>
      <c r="Y105" s="5">
        <v>1</v>
      </c>
      <c r="Z105" s="7">
        <v>1</v>
      </c>
      <c r="AA105" s="7"/>
      <c r="AB105" s="7"/>
      <c r="AC105" s="7">
        <v>8</v>
      </c>
      <c r="AD105" s="7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7">
        <v>21</v>
      </c>
      <c r="BD105" s="7">
        <v>20</v>
      </c>
      <c r="BE105" s="7">
        <v>3</v>
      </c>
      <c r="BF105" s="7">
        <v>12</v>
      </c>
      <c r="BG105" s="7"/>
      <c r="BH105" s="7">
        <v>10.848000000000001</v>
      </c>
      <c r="BI105" s="7">
        <v>8.4339999999999993</v>
      </c>
      <c r="BJ105" s="7">
        <v>13.669</v>
      </c>
      <c r="BK105" s="7">
        <v>6.335</v>
      </c>
      <c r="BL105" s="7">
        <v>10.85</v>
      </c>
      <c r="BM105" s="3">
        <v>11.292</v>
      </c>
      <c r="BN105" s="3">
        <v>7.1189999999999998</v>
      </c>
      <c r="BO105" s="3">
        <v>4.4539999999999997</v>
      </c>
      <c r="BP105" s="2">
        <v>8.7010000000000005</v>
      </c>
      <c r="BQ105" s="2">
        <v>6.056</v>
      </c>
      <c r="BR105" s="3">
        <v>6.5510000000000002</v>
      </c>
      <c r="BS105" s="3">
        <v>2.839</v>
      </c>
      <c r="BT105" s="11">
        <v>100</v>
      </c>
      <c r="BU105" s="11">
        <v>100</v>
      </c>
      <c r="BV105" s="11">
        <v>75</v>
      </c>
      <c r="BW105" s="11">
        <v>85</v>
      </c>
      <c r="BX105" s="11">
        <v>60</v>
      </c>
      <c r="BY105" s="11">
        <v>22.222000000000001</v>
      </c>
      <c r="BZ105" s="11">
        <v>87.5</v>
      </c>
      <c r="CA105" s="11">
        <v>75</v>
      </c>
      <c r="CB105" s="11">
        <v>100</v>
      </c>
      <c r="CC105" s="11">
        <v>100</v>
      </c>
      <c r="CD105" s="11">
        <v>91.667000000000002</v>
      </c>
      <c r="CE105" s="11">
        <v>85</v>
      </c>
      <c r="CF105" s="11">
        <v>90</v>
      </c>
      <c r="CG105" s="11">
        <v>100</v>
      </c>
      <c r="CH105" s="11">
        <v>100</v>
      </c>
      <c r="CI105" s="11">
        <v>75</v>
      </c>
      <c r="CJ105" s="11">
        <v>100</v>
      </c>
      <c r="CK105" s="11">
        <v>100</v>
      </c>
      <c r="CL105" s="11">
        <v>100</v>
      </c>
      <c r="CM105" s="11">
        <v>85</v>
      </c>
      <c r="CN105" s="11">
        <v>50</v>
      </c>
      <c r="CO105" s="11">
        <v>100</v>
      </c>
      <c r="CP105" s="11">
        <v>100</v>
      </c>
      <c r="CQ105" s="11">
        <v>68.75</v>
      </c>
      <c r="CR105" s="3">
        <v>9</v>
      </c>
      <c r="CS105" s="3">
        <v>9</v>
      </c>
      <c r="CT105" s="3">
        <v>9</v>
      </c>
      <c r="CU105" s="2">
        <v>0</v>
      </c>
      <c r="CV105" s="21">
        <v>43124</v>
      </c>
      <c r="CW105" s="21"/>
      <c r="CX105" s="3">
        <v>0</v>
      </c>
      <c r="CZ105" s="2"/>
    </row>
    <row r="106" spans="1:104" ht="15.75" customHeight="1">
      <c r="A106" s="8" t="s">
        <v>283</v>
      </c>
      <c r="B106" s="9">
        <v>0</v>
      </c>
      <c r="C106" s="10">
        <v>54</v>
      </c>
      <c r="D106" s="25">
        <v>0</v>
      </c>
      <c r="E106" s="5">
        <v>50</v>
      </c>
      <c r="F106" s="7">
        <v>50.9</v>
      </c>
      <c r="G106" s="76">
        <v>52</v>
      </c>
      <c r="H106" s="5">
        <v>166</v>
      </c>
      <c r="I106" s="5">
        <v>18</v>
      </c>
      <c r="J106" s="5">
        <v>1</v>
      </c>
      <c r="K106" s="13">
        <v>4.2999999999999997E-2</v>
      </c>
      <c r="L106" s="13">
        <v>1.2E-2</v>
      </c>
      <c r="M106" s="13">
        <v>1</v>
      </c>
      <c r="N106" s="13">
        <v>1</v>
      </c>
      <c r="O106" s="7">
        <v>15</v>
      </c>
      <c r="P106" s="14"/>
      <c r="Q106" s="14"/>
      <c r="R106" s="15">
        <v>6.3848533144042925</v>
      </c>
      <c r="S106" s="15">
        <v>4.6753246753246751</v>
      </c>
      <c r="T106" s="15">
        <v>7.7272727272727275</v>
      </c>
      <c r="U106" s="5">
        <v>1</v>
      </c>
      <c r="V106" s="5">
        <v>0</v>
      </c>
      <c r="W106" s="5">
        <v>0</v>
      </c>
      <c r="X106" s="5">
        <v>1</v>
      </c>
      <c r="Y106" s="5">
        <v>0</v>
      </c>
      <c r="Z106" s="7">
        <v>1</v>
      </c>
      <c r="AA106" s="7"/>
      <c r="AB106" s="16">
        <v>42998</v>
      </c>
      <c r="AC106" s="7">
        <v>0</v>
      </c>
      <c r="AD106" s="7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28"/>
      <c r="BH106" s="7">
        <v>5.9020000000000001</v>
      </c>
      <c r="BI106" s="7">
        <v>7.5330000000000004</v>
      </c>
      <c r="BJ106" s="7">
        <v>10.401</v>
      </c>
      <c r="BK106" s="7">
        <v>7.9390000000000001</v>
      </c>
      <c r="BL106" s="6">
        <v>16.603000000000002</v>
      </c>
      <c r="BM106" s="3">
        <v>16.866</v>
      </c>
      <c r="BN106" s="3">
        <v>21.536000000000001</v>
      </c>
      <c r="BO106" s="3">
        <v>20.922999999999998</v>
      </c>
      <c r="BP106" s="2">
        <v>15.198</v>
      </c>
      <c r="BQ106" s="2">
        <v>15.148999999999999</v>
      </c>
      <c r="BR106" s="3">
        <v>18.702999999999999</v>
      </c>
      <c r="BS106" s="3">
        <v>20.565999999999999</v>
      </c>
      <c r="BT106" s="11">
        <v>100</v>
      </c>
      <c r="BU106" s="11">
        <v>100</v>
      </c>
      <c r="BV106" s="11">
        <v>100</v>
      </c>
      <c r="BW106" s="11">
        <v>85</v>
      </c>
      <c r="BX106" s="11">
        <v>90</v>
      </c>
      <c r="BY106" s="11">
        <v>100</v>
      </c>
      <c r="BZ106" s="11">
        <v>100</v>
      </c>
      <c r="CA106" s="11">
        <v>93.75</v>
      </c>
      <c r="CB106" s="11">
        <v>87.5</v>
      </c>
      <c r="CC106" s="11">
        <v>100</v>
      </c>
      <c r="CD106" s="11">
        <v>66.667000000000002</v>
      </c>
      <c r="CE106" s="11">
        <v>85</v>
      </c>
      <c r="CF106" s="11">
        <v>70</v>
      </c>
      <c r="CG106" s="11">
        <v>0</v>
      </c>
      <c r="CH106" s="11">
        <v>75</v>
      </c>
      <c r="CI106" s="11">
        <v>62.5</v>
      </c>
      <c r="CJ106" s="11">
        <v>90.625</v>
      </c>
      <c r="CK106" s="11">
        <v>100</v>
      </c>
      <c r="CL106" s="11">
        <v>83.332999999999998</v>
      </c>
      <c r="CM106" s="11">
        <v>85</v>
      </c>
      <c r="CN106" s="11">
        <v>60</v>
      </c>
      <c r="CO106" s="11">
        <v>100</v>
      </c>
      <c r="CP106" s="11">
        <v>100</v>
      </c>
      <c r="CQ106" s="11">
        <v>56.25</v>
      </c>
      <c r="CR106" s="3">
        <v>7</v>
      </c>
      <c r="CS106" s="3">
        <v>7</v>
      </c>
      <c r="CT106" s="3">
        <v>7</v>
      </c>
      <c r="CU106" s="2">
        <v>1</v>
      </c>
      <c r="CV106" s="21">
        <v>43130</v>
      </c>
      <c r="CW106" s="21">
        <v>43280</v>
      </c>
      <c r="CX106" s="3">
        <v>0</v>
      </c>
      <c r="CY106" s="3">
        <v>5</v>
      </c>
      <c r="CZ106" s="2" t="e">
        <f ca="1">_xludf.DAYS(CW106,CV106)</f>
        <v>#NAME?</v>
      </c>
    </row>
    <row r="107" spans="1:104" ht="15.75" customHeight="1">
      <c r="A107" s="8" t="s">
        <v>284</v>
      </c>
      <c r="B107" s="9">
        <v>0</v>
      </c>
      <c r="C107" s="10">
        <v>30</v>
      </c>
      <c r="D107" s="25">
        <v>0</v>
      </c>
      <c r="E107" s="5">
        <v>68</v>
      </c>
      <c r="F107" s="24">
        <v>67</v>
      </c>
      <c r="G107" s="76" t="s">
        <v>129</v>
      </c>
      <c r="H107" s="5">
        <v>167</v>
      </c>
      <c r="I107" s="5">
        <v>24</v>
      </c>
      <c r="J107" s="5"/>
      <c r="K107" s="13">
        <v>0.17</v>
      </c>
      <c r="L107" s="13">
        <v>0.14899999999999999</v>
      </c>
      <c r="M107" s="13">
        <v>-2</v>
      </c>
      <c r="N107" s="13">
        <v>-2</v>
      </c>
      <c r="O107" s="7">
        <v>10</v>
      </c>
      <c r="P107" s="14"/>
      <c r="Q107" s="14"/>
      <c r="R107" s="15"/>
      <c r="S107" s="15"/>
      <c r="T107" s="15"/>
      <c r="U107" s="5">
        <v>1</v>
      </c>
      <c r="V107" s="5">
        <v>0</v>
      </c>
      <c r="W107" s="5">
        <v>0</v>
      </c>
      <c r="X107" s="5">
        <v>0</v>
      </c>
      <c r="Y107" s="5">
        <v>1</v>
      </c>
      <c r="Z107" s="7">
        <v>0</v>
      </c>
      <c r="AA107" s="7" t="s">
        <v>285</v>
      </c>
      <c r="AB107" s="16">
        <v>41779</v>
      </c>
      <c r="AC107" s="7">
        <v>5</v>
      </c>
      <c r="AD107" s="7">
        <v>0</v>
      </c>
      <c r="AE107" s="7">
        <v>109.88235294117646</v>
      </c>
      <c r="AF107" s="7">
        <v>99.572727272727263</v>
      </c>
      <c r="AG107" s="7">
        <v>97.6</v>
      </c>
      <c r="AH107" s="7">
        <v>169.4375</v>
      </c>
      <c r="AI107" s="7">
        <v>9445</v>
      </c>
      <c r="AJ107" s="7">
        <v>11365</v>
      </c>
      <c r="AK107" s="7">
        <v>9795</v>
      </c>
      <c r="AL107" s="7">
        <v>13540</v>
      </c>
      <c r="AM107" s="7">
        <v>111.11764705882354</v>
      </c>
      <c r="AN107" s="7">
        <v>103.31818181818181</v>
      </c>
      <c r="AO107" s="7">
        <v>97.95</v>
      </c>
      <c r="AP107" s="7">
        <v>169.25</v>
      </c>
      <c r="AQ107" s="7">
        <v>9340</v>
      </c>
      <c r="AR107" s="7">
        <v>10953</v>
      </c>
      <c r="AS107" s="7">
        <v>9760</v>
      </c>
      <c r="AT107" s="7">
        <v>13555</v>
      </c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>
        <v>15.510999999999999</v>
      </c>
      <c r="BI107" s="7">
        <v>8.0229999999999997</v>
      </c>
      <c r="BJ107" s="7">
        <v>19.832000000000001</v>
      </c>
      <c r="BK107" s="7">
        <v>12.952999999999999</v>
      </c>
      <c r="BL107" s="6">
        <v>20.536999999999999</v>
      </c>
      <c r="BM107" s="3">
        <v>10.776999999999999</v>
      </c>
      <c r="BN107" s="3">
        <v>19.177</v>
      </c>
      <c r="BO107" s="3">
        <v>15.4</v>
      </c>
      <c r="BP107" s="2"/>
      <c r="BQ107" s="2"/>
      <c r="BR107" s="3"/>
      <c r="BS107" s="3"/>
      <c r="BT107" s="11">
        <v>72.5</v>
      </c>
      <c r="BU107" s="11">
        <v>100</v>
      </c>
      <c r="BV107" s="11">
        <v>91.667000000000002</v>
      </c>
      <c r="BW107" s="11">
        <v>72.5</v>
      </c>
      <c r="BX107" s="11">
        <v>90</v>
      </c>
      <c r="BY107" s="11">
        <v>100</v>
      </c>
      <c r="BZ107" s="11">
        <v>100</v>
      </c>
      <c r="CA107" s="11">
        <v>81.25</v>
      </c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3">
        <v>9.5</v>
      </c>
      <c r="CS107" s="3">
        <v>9.5</v>
      </c>
      <c r="CU107" s="2">
        <v>0</v>
      </c>
      <c r="CV107" s="21">
        <v>43130</v>
      </c>
      <c r="CW107" s="21"/>
      <c r="CX107" s="3">
        <v>0</v>
      </c>
      <c r="CZ107" s="2"/>
    </row>
    <row r="108" spans="1:104" ht="15.75" customHeight="1">
      <c r="A108" s="8" t="s">
        <v>286</v>
      </c>
      <c r="B108" s="9">
        <v>0</v>
      </c>
      <c r="C108" s="22">
        <v>44</v>
      </c>
      <c r="D108" s="25">
        <v>0</v>
      </c>
      <c r="E108" s="5">
        <v>53.9</v>
      </c>
      <c r="F108" s="24">
        <v>55</v>
      </c>
      <c r="G108" s="76">
        <v>54.5</v>
      </c>
      <c r="H108" s="5">
        <v>152</v>
      </c>
      <c r="I108" s="5">
        <v>23</v>
      </c>
      <c r="J108" s="5"/>
      <c r="K108" s="13">
        <v>0.20200000000000001</v>
      </c>
      <c r="L108" s="13">
        <v>6.3E-2</v>
      </c>
      <c r="M108" s="13">
        <v>-1</v>
      </c>
      <c r="N108" s="13">
        <v>-1</v>
      </c>
      <c r="O108" s="7">
        <v>3</v>
      </c>
      <c r="P108" s="14">
        <v>927.80000000000007</v>
      </c>
      <c r="Q108" s="14">
        <v>136.19999999999999</v>
      </c>
      <c r="R108" s="15">
        <v>6.95569153903085</v>
      </c>
      <c r="S108" s="15">
        <v>6.0086642599277971</v>
      </c>
      <c r="T108" s="15">
        <v>7.9285714285714288</v>
      </c>
      <c r="U108" s="5">
        <v>1</v>
      </c>
      <c r="V108" s="5">
        <v>0</v>
      </c>
      <c r="W108" s="5">
        <v>1</v>
      </c>
      <c r="X108" s="5">
        <v>1</v>
      </c>
      <c r="Y108" s="5">
        <v>0</v>
      </c>
      <c r="Z108" s="7">
        <v>0</v>
      </c>
      <c r="AA108" s="7" t="s">
        <v>287</v>
      </c>
      <c r="AB108" s="7"/>
      <c r="AC108" s="7">
        <v>20</v>
      </c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>
        <v>11.268000000000001</v>
      </c>
      <c r="BI108" s="7">
        <v>7.9930000000000003</v>
      </c>
      <c r="BJ108" s="7">
        <v>7.8159999999999998</v>
      </c>
      <c r="BK108" s="7">
        <v>4.0439999999999996</v>
      </c>
      <c r="BL108" s="6">
        <v>11.275</v>
      </c>
      <c r="BM108" s="3">
        <v>10.196999999999999</v>
      </c>
      <c r="BN108" s="3">
        <v>7.37</v>
      </c>
      <c r="BO108" s="3">
        <v>6.3620000000000001</v>
      </c>
      <c r="BP108" s="2">
        <v>8.0570000000000004</v>
      </c>
      <c r="BQ108" s="2">
        <v>11.167999999999999</v>
      </c>
      <c r="BR108" s="3">
        <v>7.7409999999999997</v>
      </c>
      <c r="BS108" s="3">
        <v>5.5659999999999998</v>
      </c>
      <c r="BT108" s="11">
        <v>100</v>
      </c>
      <c r="BU108" s="11">
        <v>100</v>
      </c>
      <c r="BV108" s="11">
        <v>41.667000000000002</v>
      </c>
      <c r="BW108" s="11">
        <v>85</v>
      </c>
      <c r="BX108" s="11">
        <v>90</v>
      </c>
      <c r="BY108" s="11">
        <v>100</v>
      </c>
      <c r="BZ108" s="11">
        <v>75</v>
      </c>
      <c r="CA108" s="11">
        <v>81.25</v>
      </c>
      <c r="CB108" s="11">
        <v>93.75</v>
      </c>
      <c r="CC108" s="11">
        <v>100</v>
      </c>
      <c r="CD108" s="11">
        <v>25</v>
      </c>
      <c r="CE108" s="11">
        <v>85</v>
      </c>
      <c r="CF108" s="11">
        <v>80</v>
      </c>
      <c r="CG108" s="11">
        <v>100</v>
      </c>
      <c r="CH108" s="11">
        <v>100</v>
      </c>
      <c r="CI108" s="11">
        <v>81.25</v>
      </c>
      <c r="CJ108" s="11"/>
      <c r="CK108" s="11"/>
      <c r="CL108" s="11"/>
      <c r="CM108" s="11"/>
      <c r="CN108" s="11"/>
      <c r="CO108" s="11"/>
      <c r="CP108" s="11"/>
      <c r="CQ108" s="11"/>
      <c r="CR108" s="3">
        <v>10</v>
      </c>
      <c r="CS108" s="3">
        <v>10</v>
      </c>
      <c r="CT108" s="3">
        <v>10</v>
      </c>
      <c r="CU108" s="2">
        <v>0</v>
      </c>
      <c r="CV108" s="21">
        <v>43130</v>
      </c>
      <c r="CW108" s="21"/>
      <c r="CX108" s="3">
        <v>0</v>
      </c>
      <c r="CZ108" s="2"/>
    </row>
    <row r="109" spans="1:104" ht="15.75" customHeight="1">
      <c r="A109" s="8" t="s">
        <v>288</v>
      </c>
      <c r="B109" s="9">
        <v>1</v>
      </c>
      <c r="C109" s="10">
        <v>34</v>
      </c>
      <c r="D109" s="25">
        <v>1</v>
      </c>
      <c r="E109" s="5">
        <v>76.099999999999994</v>
      </c>
      <c r="F109" s="7">
        <v>74.900000000000006</v>
      </c>
      <c r="G109" s="76" t="s">
        <v>129</v>
      </c>
      <c r="H109" s="5">
        <v>179</v>
      </c>
      <c r="I109" s="5">
        <v>24</v>
      </c>
      <c r="J109" s="5">
        <v>0</v>
      </c>
      <c r="K109" s="13">
        <v>0.129</v>
      </c>
      <c r="L109" s="13">
        <v>6.8000000000000005E-2</v>
      </c>
      <c r="M109" s="13">
        <v>-4</v>
      </c>
      <c r="N109" s="13">
        <v>-3</v>
      </c>
      <c r="O109" s="7">
        <v>15</v>
      </c>
      <c r="P109" s="14"/>
      <c r="Q109" s="14"/>
      <c r="R109" s="15">
        <v>4.492786132177395</v>
      </c>
      <c r="S109" s="15">
        <v>2.7317073170731709</v>
      </c>
      <c r="T109" s="15">
        <v>7.9285714285714288</v>
      </c>
      <c r="U109" s="5">
        <v>1</v>
      </c>
      <c r="V109" s="5">
        <v>0</v>
      </c>
      <c r="W109" s="5">
        <v>1</v>
      </c>
      <c r="X109" s="5">
        <v>1</v>
      </c>
      <c r="Y109" s="5">
        <v>1</v>
      </c>
      <c r="Z109" s="7">
        <v>0</v>
      </c>
      <c r="AA109" s="7" t="s">
        <v>289</v>
      </c>
      <c r="AB109" s="7"/>
      <c r="AC109" s="7">
        <v>50</v>
      </c>
      <c r="AD109" s="7">
        <v>0</v>
      </c>
      <c r="AE109" s="6">
        <v>110.95909090909093</v>
      </c>
      <c r="AF109" s="6">
        <v>77.260869565217391</v>
      </c>
      <c r="AG109" s="6">
        <v>84.26400000000001</v>
      </c>
      <c r="AH109" s="6">
        <v>112.51428571428571</v>
      </c>
      <c r="AI109" s="6">
        <v>12205.500000000002</v>
      </c>
      <c r="AJ109" s="6">
        <v>8885</v>
      </c>
      <c r="AK109" s="6">
        <v>10533.000000000002</v>
      </c>
      <c r="AL109" s="6">
        <v>7875.9999999999991</v>
      </c>
      <c r="AM109" s="6"/>
      <c r="AN109" s="6"/>
      <c r="AO109" s="6"/>
      <c r="AP109" s="6"/>
      <c r="AQ109" s="6"/>
      <c r="AR109" s="6"/>
      <c r="AS109" s="6"/>
      <c r="AT109" s="6"/>
      <c r="AU109" s="6">
        <v>124.7782608695652</v>
      </c>
      <c r="AV109" s="6">
        <v>99.091304347826082</v>
      </c>
      <c r="AW109" s="6">
        <v>116.16538461538461</v>
      </c>
      <c r="AX109" s="6">
        <v>136.96153846153845</v>
      </c>
      <c r="AY109" s="6">
        <v>14349.499999999998</v>
      </c>
      <c r="AZ109" s="6">
        <v>11395.5</v>
      </c>
      <c r="BA109" s="6">
        <v>15101.499999999998</v>
      </c>
      <c r="BB109" s="6">
        <v>8902.5</v>
      </c>
      <c r="BC109" s="7">
        <v>24</v>
      </c>
      <c r="BD109" s="7">
        <v>23</v>
      </c>
      <c r="BE109" s="7">
        <v>25</v>
      </c>
      <c r="BF109" s="7">
        <v>23</v>
      </c>
      <c r="BG109" s="7"/>
      <c r="BH109" s="7">
        <v>18.306999999999999</v>
      </c>
      <c r="BI109" s="7">
        <v>7.7220000000000004</v>
      </c>
      <c r="BJ109" s="7">
        <v>24.646999999999998</v>
      </c>
      <c r="BK109" s="7">
        <v>7.9640000000000004</v>
      </c>
      <c r="BL109" s="6">
        <v>16.933</v>
      </c>
      <c r="BM109" s="3">
        <v>8.9849999999999994</v>
      </c>
      <c r="BN109" s="3">
        <v>27.952000000000002</v>
      </c>
      <c r="BO109" s="3">
        <v>8.1519999999999992</v>
      </c>
      <c r="BP109" s="2"/>
      <c r="BQ109" s="2"/>
      <c r="BR109" s="3"/>
      <c r="BS109" s="3"/>
      <c r="BT109" s="11">
        <v>72.5</v>
      </c>
      <c r="BU109" s="11">
        <v>100</v>
      </c>
      <c r="BV109" s="11">
        <v>91.667000000000002</v>
      </c>
      <c r="BW109" s="11">
        <v>72.5</v>
      </c>
      <c r="BX109" s="11">
        <v>90</v>
      </c>
      <c r="BY109" s="11">
        <v>100</v>
      </c>
      <c r="BZ109" s="11">
        <v>75</v>
      </c>
      <c r="CA109" s="11">
        <v>68.75</v>
      </c>
      <c r="CB109" s="11">
        <v>84.375</v>
      </c>
      <c r="CC109" s="11">
        <v>100</v>
      </c>
      <c r="CD109" s="11">
        <v>100</v>
      </c>
      <c r="CE109" s="11">
        <v>85</v>
      </c>
      <c r="CF109" s="11">
        <v>100</v>
      </c>
      <c r="CG109" s="11">
        <v>100</v>
      </c>
      <c r="CH109" s="11">
        <v>100</v>
      </c>
      <c r="CI109" s="11">
        <v>87.5</v>
      </c>
      <c r="CJ109" s="11"/>
      <c r="CK109" s="11"/>
      <c r="CL109" s="11"/>
      <c r="CM109" s="11"/>
      <c r="CN109" s="11"/>
      <c r="CO109" s="11"/>
      <c r="CP109" s="11"/>
      <c r="CQ109" s="11"/>
      <c r="CR109" s="3">
        <v>10</v>
      </c>
      <c r="CS109" s="3">
        <v>10</v>
      </c>
      <c r="CU109" s="2">
        <v>0</v>
      </c>
      <c r="CV109" s="21">
        <v>43131</v>
      </c>
      <c r="CW109" s="21"/>
      <c r="CX109" s="3">
        <v>0</v>
      </c>
      <c r="CZ109" s="2"/>
    </row>
    <row r="110" spans="1:104" ht="15.75" customHeight="1">
      <c r="A110" s="8" t="s">
        <v>290</v>
      </c>
      <c r="B110" s="9">
        <v>1</v>
      </c>
      <c r="C110" s="22">
        <v>32</v>
      </c>
      <c r="D110" s="25">
        <v>0</v>
      </c>
      <c r="E110" s="5">
        <v>59.9</v>
      </c>
      <c r="F110" s="7">
        <v>58.2</v>
      </c>
      <c r="G110" s="76">
        <v>59.5</v>
      </c>
      <c r="H110" s="5">
        <v>166</v>
      </c>
      <c r="I110" s="5">
        <v>22</v>
      </c>
      <c r="J110" s="5"/>
      <c r="K110" s="13">
        <v>0.123</v>
      </c>
      <c r="L110" s="13">
        <v>4.8000000000000001E-2</v>
      </c>
      <c r="M110" s="13">
        <v>-4</v>
      </c>
      <c r="N110" s="13">
        <v>-3</v>
      </c>
      <c r="O110" s="7">
        <v>1</v>
      </c>
      <c r="P110" s="14">
        <v>1152.5</v>
      </c>
      <c r="Q110" s="14">
        <v>134.5</v>
      </c>
      <c r="R110" s="15">
        <v>7.3692446342142448</v>
      </c>
      <c r="S110" s="15">
        <v>5.7364341085271313</v>
      </c>
      <c r="T110" s="15">
        <v>9.9095022624434375</v>
      </c>
      <c r="U110" s="5">
        <v>1</v>
      </c>
      <c r="V110" s="5">
        <v>0</v>
      </c>
      <c r="W110" s="5">
        <v>1</v>
      </c>
      <c r="X110" s="5">
        <v>1</v>
      </c>
      <c r="Y110" s="5">
        <v>1</v>
      </c>
      <c r="Z110" s="7">
        <v>0</v>
      </c>
      <c r="AA110" s="7" t="s">
        <v>291</v>
      </c>
      <c r="AB110" s="16">
        <v>42967</v>
      </c>
      <c r="AC110" s="7">
        <v>45</v>
      </c>
      <c r="AD110" s="7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28">
        <v>27</v>
      </c>
      <c r="BD110" s="28">
        <v>16</v>
      </c>
      <c r="BE110" s="28">
        <v>0</v>
      </c>
      <c r="BF110" s="28">
        <v>0</v>
      </c>
      <c r="BG110" s="28"/>
      <c r="BH110" s="7">
        <v>20.236999999999998</v>
      </c>
      <c r="BI110" s="7">
        <v>21.609000000000002</v>
      </c>
      <c r="BJ110" s="7">
        <v>29.376000000000001</v>
      </c>
      <c r="BK110" s="7">
        <v>18.471</v>
      </c>
      <c r="BL110" s="6">
        <v>22.021999999999998</v>
      </c>
      <c r="BM110" s="3">
        <v>19.196000000000002</v>
      </c>
      <c r="BN110" s="3">
        <v>23.664000000000001</v>
      </c>
      <c r="BO110" s="3">
        <v>20.542999999999999</v>
      </c>
      <c r="BP110" s="2">
        <v>23.103999999999999</v>
      </c>
      <c r="BQ110" s="2">
        <v>23.521999999999998</v>
      </c>
      <c r="BR110" s="3">
        <v>24.465</v>
      </c>
      <c r="BS110" s="3">
        <v>16.838000000000001</v>
      </c>
      <c r="BT110" s="11">
        <v>100</v>
      </c>
      <c r="BU110" s="11">
        <v>100</v>
      </c>
      <c r="BV110" s="11">
        <v>75</v>
      </c>
      <c r="BW110" s="11">
        <v>92.5</v>
      </c>
      <c r="BX110" s="11">
        <v>90</v>
      </c>
      <c r="BY110" s="11">
        <v>100</v>
      </c>
      <c r="BZ110" s="11">
        <v>75</v>
      </c>
      <c r="CA110" s="11">
        <v>75</v>
      </c>
      <c r="CB110" s="11">
        <v>100</v>
      </c>
      <c r="CC110" s="11">
        <v>100</v>
      </c>
      <c r="CD110" s="11">
        <v>83.332999999999998</v>
      </c>
      <c r="CE110" s="11">
        <v>92.5</v>
      </c>
      <c r="CF110" s="11">
        <v>70</v>
      </c>
      <c r="CG110" s="11">
        <v>100</v>
      </c>
      <c r="CH110" s="11">
        <v>75</v>
      </c>
      <c r="CI110" s="11">
        <v>68.75</v>
      </c>
      <c r="CJ110" s="11">
        <v>100</v>
      </c>
      <c r="CK110" s="11">
        <v>100</v>
      </c>
      <c r="CL110" s="11">
        <v>100</v>
      </c>
      <c r="CM110" s="11">
        <v>85</v>
      </c>
      <c r="CN110" s="11">
        <v>100</v>
      </c>
      <c r="CO110" s="11">
        <v>100</v>
      </c>
      <c r="CP110" s="11">
        <v>75</v>
      </c>
      <c r="CQ110" s="11">
        <v>75</v>
      </c>
      <c r="CR110" s="3">
        <v>11</v>
      </c>
      <c r="CS110" s="3">
        <v>11</v>
      </c>
      <c r="CT110" s="3">
        <v>12</v>
      </c>
      <c r="CU110" s="2">
        <v>1</v>
      </c>
      <c r="CV110" s="21">
        <v>43131</v>
      </c>
      <c r="CW110" s="21">
        <v>43269</v>
      </c>
      <c r="CX110" s="3">
        <v>0</v>
      </c>
      <c r="CY110" s="3">
        <v>5</v>
      </c>
      <c r="CZ110" s="2" t="e">
        <f ca="1">_xludf.DAYS(CW110,CV110)</f>
        <v>#NAME?</v>
      </c>
    </row>
    <row r="111" spans="1:104" ht="15.75" customHeight="1">
      <c r="A111" s="8" t="s">
        <v>292</v>
      </c>
      <c r="B111" s="9">
        <v>0</v>
      </c>
      <c r="C111" s="10">
        <v>42</v>
      </c>
      <c r="D111" s="25">
        <v>0</v>
      </c>
      <c r="E111" s="5">
        <v>50.2</v>
      </c>
      <c r="F111" s="7">
        <v>49.1</v>
      </c>
      <c r="G111" s="76">
        <v>49</v>
      </c>
      <c r="H111" s="5">
        <v>155</v>
      </c>
      <c r="I111" s="5">
        <v>21</v>
      </c>
      <c r="J111" s="5">
        <v>0</v>
      </c>
      <c r="K111" s="13">
        <v>0.26200000000000001</v>
      </c>
      <c r="L111" s="13">
        <v>0.20699999999999999</v>
      </c>
      <c r="M111" s="13">
        <v>2</v>
      </c>
      <c r="N111" s="13">
        <v>1</v>
      </c>
      <c r="O111" s="7">
        <v>15</v>
      </c>
      <c r="P111" s="14">
        <v>620.79999999999995</v>
      </c>
      <c r="Q111" s="14">
        <v>56.34</v>
      </c>
      <c r="R111" s="15">
        <v>5.441859267328212</v>
      </c>
      <c r="S111" s="15">
        <v>5.384615384615385</v>
      </c>
      <c r="T111" s="15">
        <v>9.9095022624434375</v>
      </c>
      <c r="U111" s="5">
        <v>1</v>
      </c>
      <c r="V111" s="5">
        <v>0</v>
      </c>
      <c r="W111" s="5">
        <v>1</v>
      </c>
      <c r="X111" s="5">
        <v>1</v>
      </c>
      <c r="Y111" s="5">
        <v>0</v>
      </c>
      <c r="Z111" s="7">
        <v>0</v>
      </c>
      <c r="AA111" s="7" t="s">
        <v>293</v>
      </c>
      <c r="AB111" s="16">
        <v>42830</v>
      </c>
      <c r="AC111" s="7">
        <v>40</v>
      </c>
      <c r="AD111" s="7">
        <v>0</v>
      </c>
      <c r="AE111" s="48">
        <v>77.058819999999997</v>
      </c>
      <c r="AF111" s="48">
        <v>81.526319999999998</v>
      </c>
      <c r="AG111" s="48">
        <v>101.8235</v>
      </c>
      <c r="AH111" s="48">
        <v>112.2727</v>
      </c>
      <c r="AI111" s="49">
        <v>6550</v>
      </c>
      <c r="AJ111" s="49">
        <v>7745</v>
      </c>
      <c r="AK111" s="49">
        <v>8655</v>
      </c>
      <c r="AL111" s="49">
        <v>6175</v>
      </c>
      <c r="AM111" s="48">
        <v>75.176469999999995</v>
      </c>
      <c r="AN111" s="49">
        <v>76</v>
      </c>
      <c r="AO111" s="48">
        <v>99.058819999999997</v>
      </c>
      <c r="AP111" s="49">
        <v>115</v>
      </c>
      <c r="AQ111" s="49">
        <v>6390</v>
      </c>
      <c r="AR111" s="49">
        <v>7220</v>
      </c>
      <c r="AS111" s="49">
        <v>8420</v>
      </c>
      <c r="AT111" s="49">
        <v>6900</v>
      </c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>
        <v>12.467000000000001</v>
      </c>
      <c r="BI111" s="7">
        <v>14.231999999999999</v>
      </c>
      <c r="BJ111" s="7">
        <v>21.227</v>
      </c>
      <c r="BK111" s="7">
        <v>25.911999999999999</v>
      </c>
      <c r="BL111" s="6">
        <v>10.955</v>
      </c>
      <c r="BM111" s="3">
        <v>18.094000000000001</v>
      </c>
      <c r="BN111" s="3">
        <v>13.382</v>
      </c>
      <c r="BO111" s="3">
        <v>21.067</v>
      </c>
      <c r="BP111" s="2">
        <v>12.981</v>
      </c>
      <c r="BQ111" s="2">
        <v>20.016999999999999</v>
      </c>
      <c r="BR111" s="3">
        <v>16.024000000000001</v>
      </c>
      <c r="BS111" s="3">
        <v>22.033000000000001</v>
      </c>
      <c r="BT111" s="11">
        <v>100</v>
      </c>
      <c r="BU111" s="11">
        <v>100</v>
      </c>
      <c r="BV111" s="11">
        <v>58.332999999999998</v>
      </c>
      <c r="BW111" s="11">
        <v>85</v>
      </c>
      <c r="BX111" s="11">
        <v>70</v>
      </c>
      <c r="BY111" s="11">
        <v>100</v>
      </c>
      <c r="BZ111" s="11">
        <v>75</v>
      </c>
      <c r="CA111" s="11">
        <v>75</v>
      </c>
      <c r="CB111" s="11">
        <v>100</v>
      </c>
      <c r="CC111" s="11">
        <v>100</v>
      </c>
      <c r="CD111" s="11">
        <v>66.667000000000002</v>
      </c>
      <c r="CE111" s="11">
        <v>85</v>
      </c>
      <c r="CF111" s="11">
        <v>90</v>
      </c>
      <c r="CG111" s="11">
        <v>100</v>
      </c>
      <c r="CH111" s="11">
        <v>100</v>
      </c>
      <c r="CI111" s="11">
        <v>75</v>
      </c>
      <c r="CJ111" s="11">
        <v>100</v>
      </c>
      <c r="CK111" s="11">
        <v>100</v>
      </c>
      <c r="CL111" s="11">
        <v>50</v>
      </c>
      <c r="CM111" s="11">
        <v>85</v>
      </c>
      <c r="CN111" s="11">
        <v>100</v>
      </c>
      <c r="CO111" s="11">
        <v>100</v>
      </c>
      <c r="CP111" s="11">
        <v>100</v>
      </c>
      <c r="CQ111" s="11">
        <v>75</v>
      </c>
      <c r="CR111" s="3">
        <v>9.5</v>
      </c>
      <c r="CS111" s="3">
        <v>9.5</v>
      </c>
      <c r="CT111" s="3">
        <v>9.5</v>
      </c>
      <c r="CU111" s="2">
        <v>0</v>
      </c>
      <c r="CV111" s="21">
        <v>43131</v>
      </c>
      <c r="CW111" s="21"/>
      <c r="CX111" s="3">
        <v>0</v>
      </c>
      <c r="CZ111" s="2"/>
    </row>
    <row r="112" spans="1:104" ht="15.75" customHeight="1">
      <c r="A112" s="8" t="s">
        <v>294</v>
      </c>
      <c r="B112" s="9">
        <v>0</v>
      </c>
      <c r="C112" s="10">
        <v>50</v>
      </c>
      <c r="D112" s="25">
        <v>1</v>
      </c>
      <c r="E112" s="5">
        <v>90</v>
      </c>
      <c r="F112" s="24">
        <v>89</v>
      </c>
      <c r="G112" s="76">
        <v>91.9</v>
      </c>
      <c r="H112" s="5">
        <v>180</v>
      </c>
      <c r="I112" s="5">
        <v>28</v>
      </c>
      <c r="J112" s="5"/>
      <c r="K112" s="13">
        <v>0.23599999999999999</v>
      </c>
      <c r="L112" s="13">
        <v>0.112</v>
      </c>
      <c r="M112" s="13">
        <v>1</v>
      </c>
      <c r="N112" s="13">
        <v>3</v>
      </c>
      <c r="O112" s="7">
        <v>10</v>
      </c>
      <c r="P112" s="14">
        <v>870</v>
      </c>
      <c r="Q112" s="14">
        <v>97.6</v>
      </c>
      <c r="R112" s="15">
        <v>6.7443079440529159</v>
      </c>
      <c r="S112" s="15">
        <v>6.666666666666667</v>
      </c>
      <c r="T112" s="15">
        <v>6.8</v>
      </c>
      <c r="U112" s="5">
        <v>1</v>
      </c>
      <c r="V112" s="5">
        <v>0</v>
      </c>
      <c r="W112" s="5">
        <v>0</v>
      </c>
      <c r="X112" s="5">
        <v>1</v>
      </c>
      <c r="Y112" s="5">
        <v>1</v>
      </c>
      <c r="Z112" s="7">
        <v>0</v>
      </c>
      <c r="AA112" s="7" t="s">
        <v>295</v>
      </c>
      <c r="AB112" s="7"/>
      <c r="AC112" s="7">
        <v>50</v>
      </c>
      <c r="AD112" s="7">
        <v>0</v>
      </c>
      <c r="AE112" s="7">
        <v>140.09583333333333</v>
      </c>
      <c r="AF112" s="7">
        <v>123.91153846153846</v>
      </c>
      <c r="AG112" s="7">
        <v>118.70370370370368</v>
      </c>
      <c r="AH112" s="7">
        <v>197.34615384615384</v>
      </c>
      <c r="AI112" s="7">
        <v>16811.5</v>
      </c>
      <c r="AJ112" s="7">
        <v>16108.5</v>
      </c>
      <c r="AK112" s="7">
        <v>16024.999999999998</v>
      </c>
      <c r="AL112" s="7">
        <v>12827.5</v>
      </c>
      <c r="AM112" s="7">
        <v>127.68400000000001</v>
      </c>
      <c r="AN112" s="7">
        <v>122.068</v>
      </c>
      <c r="AO112" s="7">
        <v>112.91785714285712</v>
      </c>
      <c r="AP112" s="7">
        <v>186.58</v>
      </c>
      <c r="AQ112" s="7">
        <v>15960.500000000002</v>
      </c>
      <c r="AR112" s="7">
        <v>15258.5</v>
      </c>
      <c r="AS112" s="7">
        <v>15808.499999999996</v>
      </c>
      <c r="AT112" s="7">
        <v>13993.500000000002</v>
      </c>
      <c r="AU112" s="7">
        <v>128.91428571428574</v>
      </c>
      <c r="AV112" s="7">
        <v>113.14782608695654</v>
      </c>
      <c r="AW112" s="7">
        <v>112.29629629629629</v>
      </c>
      <c r="AX112" s="7">
        <v>137.97333333333336</v>
      </c>
      <c r="AY112" s="7">
        <v>13536.000000000004</v>
      </c>
      <c r="AZ112" s="7">
        <v>13012.000000000004</v>
      </c>
      <c r="BA112" s="7">
        <v>15160</v>
      </c>
      <c r="BB112" s="7">
        <v>10348.000000000002</v>
      </c>
      <c r="BC112" s="7"/>
      <c r="BD112" s="7"/>
      <c r="BE112" s="7"/>
      <c r="BF112" s="7"/>
      <c r="BG112" s="7"/>
      <c r="BH112" s="7">
        <v>11.981999999999999</v>
      </c>
      <c r="BI112" s="7">
        <v>18.227</v>
      </c>
      <c r="BJ112" s="7">
        <v>13.759</v>
      </c>
      <c r="BK112" s="7">
        <v>18.850999999999999</v>
      </c>
      <c r="BL112" s="6">
        <v>6.6879999999999997</v>
      </c>
      <c r="BM112" s="3">
        <v>12.725</v>
      </c>
      <c r="BN112" s="3">
        <v>9.5670000000000002</v>
      </c>
      <c r="BO112" s="3">
        <v>13.685</v>
      </c>
      <c r="BP112" s="2">
        <v>12.712</v>
      </c>
      <c r="BQ112" s="2">
        <v>19.113</v>
      </c>
      <c r="BR112" s="3">
        <v>13.419</v>
      </c>
      <c r="BS112" s="3">
        <v>17.039000000000001</v>
      </c>
      <c r="BT112" s="11">
        <v>87.5</v>
      </c>
      <c r="BU112" s="11">
        <v>100</v>
      </c>
      <c r="BV112" s="11">
        <v>75</v>
      </c>
      <c r="BW112" s="11">
        <v>85</v>
      </c>
      <c r="BX112" s="11">
        <v>90</v>
      </c>
      <c r="BY112" s="11">
        <v>100</v>
      </c>
      <c r="BZ112" s="11">
        <v>62.5</v>
      </c>
      <c r="CA112" s="11">
        <v>93.75</v>
      </c>
      <c r="CB112" s="11">
        <v>100</v>
      </c>
      <c r="CC112" s="11">
        <v>100</v>
      </c>
      <c r="CD112" s="11">
        <v>100</v>
      </c>
      <c r="CE112" s="11">
        <v>85</v>
      </c>
      <c r="CF112" s="11">
        <v>90</v>
      </c>
      <c r="CG112" s="11">
        <v>100</v>
      </c>
      <c r="CH112" s="11">
        <v>100</v>
      </c>
      <c r="CI112" s="11">
        <v>87.5</v>
      </c>
      <c r="CJ112" s="11">
        <v>100</v>
      </c>
      <c r="CK112" s="11">
        <v>100</v>
      </c>
      <c r="CL112" s="11">
        <v>83.332999999999998</v>
      </c>
      <c r="CM112" s="11">
        <v>85</v>
      </c>
      <c r="CN112" s="11">
        <v>50</v>
      </c>
      <c r="CO112" s="11">
        <v>100</v>
      </c>
      <c r="CP112" s="11">
        <v>87.5</v>
      </c>
      <c r="CQ112" s="11">
        <v>75</v>
      </c>
      <c r="CR112" s="3">
        <v>10</v>
      </c>
      <c r="CS112" s="3">
        <v>10</v>
      </c>
      <c r="CT112" s="3">
        <v>10</v>
      </c>
      <c r="CU112" s="2">
        <v>0</v>
      </c>
      <c r="CV112" s="21">
        <v>43132</v>
      </c>
      <c r="CW112" s="21"/>
      <c r="CX112" s="3">
        <v>0</v>
      </c>
      <c r="CZ112" s="2"/>
    </row>
    <row r="113" spans="1:104" ht="15.75" customHeight="1">
      <c r="A113" s="8" t="s">
        <v>296</v>
      </c>
      <c r="B113" s="9">
        <v>1</v>
      </c>
      <c r="C113" s="10">
        <v>31</v>
      </c>
      <c r="D113" s="25">
        <v>0</v>
      </c>
      <c r="E113" s="5">
        <v>66</v>
      </c>
      <c r="F113" s="7">
        <v>67.400000000000006</v>
      </c>
      <c r="G113" s="76">
        <v>68</v>
      </c>
      <c r="H113" s="5">
        <v>166.5</v>
      </c>
      <c r="I113" s="5">
        <v>24</v>
      </c>
      <c r="J113" s="5">
        <v>0</v>
      </c>
      <c r="K113" s="13">
        <v>0.248</v>
      </c>
      <c r="L113" s="13">
        <v>0.23</v>
      </c>
      <c r="M113" s="13">
        <v>3</v>
      </c>
      <c r="N113" s="13">
        <v>5</v>
      </c>
      <c r="O113" s="7">
        <v>8</v>
      </c>
      <c r="P113" s="14"/>
      <c r="Q113" s="14"/>
      <c r="R113" s="15">
        <v>5.6611069489114376</v>
      </c>
      <c r="S113" s="15">
        <v>5.1336898395721926</v>
      </c>
      <c r="T113" s="15">
        <v>6.8</v>
      </c>
      <c r="U113" s="5">
        <v>1</v>
      </c>
      <c r="V113" s="5">
        <v>1</v>
      </c>
      <c r="W113" s="5">
        <v>0</v>
      </c>
      <c r="X113" s="5">
        <v>0</v>
      </c>
      <c r="Y113" s="5">
        <v>0</v>
      </c>
      <c r="Z113" s="7">
        <v>0</v>
      </c>
      <c r="AA113" s="7" t="s">
        <v>297</v>
      </c>
      <c r="AB113" s="16">
        <v>42628</v>
      </c>
      <c r="AC113" s="7">
        <v>0</v>
      </c>
      <c r="AD113" s="7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7">
        <v>24</v>
      </c>
      <c r="BD113" s="7">
        <v>22</v>
      </c>
      <c r="BE113" s="7">
        <v>24</v>
      </c>
      <c r="BF113" s="7">
        <v>23</v>
      </c>
      <c r="BG113" s="7"/>
      <c r="BH113" s="7">
        <v>7.6959999999999997</v>
      </c>
      <c r="BI113" s="7">
        <v>25.048999999999999</v>
      </c>
      <c r="BJ113" s="7">
        <v>12.128</v>
      </c>
      <c r="BK113" s="7">
        <v>22.084</v>
      </c>
      <c r="BL113" s="6">
        <v>15.734</v>
      </c>
      <c r="BM113" s="3">
        <v>18.004000000000001</v>
      </c>
      <c r="BN113" s="3">
        <v>13.484</v>
      </c>
      <c r="BO113" s="3">
        <v>20.387</v>
      </c>
      <c r="BP113" s="2">
        <v>14.048999999999999</v>
      </c>
      <c r="BQ113" s="2">
        <v>16.149000000000001</v>
      </c>
      <c r="BR113" s="3">
        <v>13.103</v>
      </c>
      <c r="BS113" s="3">
        <v>14.63</v>
      </c>
      <c r="BT113" s="11">
        <v>100</v>
      </c>
      <c r="BU113" s="11">
        <v>100</v>
      </c>
      <c r="BV113" s="11">
        <v>25</v>
      </c>
      <c r="BW113" s="11">
        <v>60</v>
      </c>
      <c r="BX113" s="11">
        <v>90</v>
      </c>
      <c r="BY113" s="11">
        <v>100</v>
      </c>
      <c r="BZ113" s="11">
        <v>75</v>
      </c>
      <c r="CA113" s="11">
        <v>68.75</v>
      </c>
      <c r="CB113" s="11">
        <v>78.75</v>
      </c>
      <c r="CC113" s="11">
        <v>87.5</v>
      </c>
      <c r="CD113" s="11">
        <v>16.667000000000002</v>
      </c>
      <c r="CE113" s="11">
        <v>60</v>
      </c>
      <c r="CF113" s="11">
        <v>80</v>
      </c>
      <c r="CG113" s="11">
        <v>100</v>
      </c>
      <c r="CH113" s="11">
        <v>87.5</v>
      </c>
      <c r="CI113" s="11">
        <v>43.75</v>
      </c>
      <c r="CJ113" s="11">
        <v>100</v>
      </c>
      <c r="CK113" s="11">
        <v>100</v>
      </c>
      <c r="CL113" s="11">
        <v>66.667000000000002</v>
      </c>
      <c r="CM113" s="11">
        <v>85</v>
      </c>
      <c r="CN113" s="11">
        <v>90</v>
      </c>
      <c r="CO113" s="11">
        <v>100</v>
      </c>
      <c r="CP113" s="11">
        <v>100</v>
      </c>
      <c r="CQ113" s="11">
        <v>68.75</v>
      </c>
      <c r="CR113" s="3">
        <v>10</v>
      </c>
      <c r="CS113" s="3">
        <v>9.5</v>
      </c>
      <c r="CT113" s="3">
        <v>10</v>
      </c>
      <c r="CU113" s="2">
        <v>0</v>
      </c>
      <c r="CV113" s="21">
        <v>43132</v>
      </c>
      <c r="CW113" s="21"/>
      <c r="CX113" s="3">
        <v>0</v>
      </c>
      <c r="CZ113" s="2"/>
    </row>
    <row r="114" spans="1:104" ht="15.75" customHeight="1">
      <c r="A114" s="8" t="s">
        <v>298</v>
      </c>
      <c r="B114" s="9">
        <v>1</v>
      </c>
      <c r="C114" s="10">
        <v>43</v>
      </c>
      <c r="D114" s="25">
        <v>0</v>
      </c>
      <c r="E114" s="5">
        <v>58.9</v>
      </c>
      <c r="F114" s="38" t="s">
        <v>129</v>
      </c>
      <c r="G114" s="76" t="s">
        <v>129</v>
      </c>
      <c r="H114" s="5">
        <v>167</v>
      </c>
      <c r="I114" s="5">
        <v>21</v>
      </c>
      <c r="J114" s="5"/>
      <c r="K114" s="13">
        <v>0.18</v>
      </c>
      <c r="L114" s="13">
        <v>0.14899999999999999</v>
      </c>
      <c r="M114" s="13">
        <v>4</v>
      </c>
      <c r="N114" s="13">
        <v>4</v>
      </c>
      <c r="O114" s="7">
        <v>2</v>
      </c>
      <c r="P114" s="14"/>
      <c r="Q114" s="14"/>
      <c r="R114" s="15">
        <v>8.3593824682775768</v>
      </c>
      <c r="S114" s="15">
        <v>5.5555555555555554</v>
      </c>
      <c r="T114" s="15">
        <v>11.830985915492958</v>
      </c>
      <c r="U114" s="5">
        <v>1</v>
      </c>
      <c r="V114" s="5">
        <v>0</v>
      </c>
      <c r="W114" s="5">
        <v>1</v>
      </c>
      <c r="X114" s="5">
        <v>1</v>
      </c>
      <c r="Y114" s="5">
        <v>0</v>
      </c>
      <c r="Z114" s="7">
        <v>0</v>
      </c>
      <c r="AA114" s="7" t="s">
        <v>299</v>
      </c>
      <c r="AB114" s="7"/>
      <c r="AC114" s="7">
        <v>100</v>
      </c>
      <c r="AD114" s="7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43">
        <v>3</v>
      </c>
      <c r="BD114" s="43">
        <v>0</v>
      </c>
      <c r="BE114" s="43">
        <v>0</v>
      </c>
      <c r="BF114" s="43">
        <v>0</v>
      </c>
      <c r="BG114" s="43"/>
      <c r="BH114" s="6">
        <v>15.234999999999999</v>
      </c>
      <c r="BI114" s="6">
        <v>22.149000000000001</v>
      </c>
      <c r="BJ114" s="6">
        <v>4.8579999999999997</v>
      </c>
      <c r="BK114" s="6">
        <v>26.64</v>
      </c>
      <c r="BL114" s="6"/>
      <c r="BM114" s="3"/>
      <c r="BN114" s="3"/>
      <c r="BO114" s="3"/>
      <c r="BP114" s="2"/>
      <c r="BQ114" s="2"/>
      <c r="BR114" s="3"/>
      <c r="BS114" s="3"/>
      <c r="BT114" s="11">
        <v>78.125</v>
      </c>
      <c r="BU114" s="11">
        <v>100</v>
      </c>
      <c r="BV114" s="11">
        <v>75</v>
      </c>
      <c r="BW114" s="11">
        <v>60</v>
      </c>
      <c r="BX114" s="11">
        <v>90</v>
      </c>
      <c r="BY114" s="11">
        <v>94.444000000000003</v>
      </c>
      <c r="BZ114" s="11">
        <v>100</v>
      </c>
      <c r="CA114" s="11">
        <v>62.5</v>
      </c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3">
        <v>9.5</v>
      </c>
      <c r="CU114" s="2">
        <v>0</v>
      </c>
      <c r="CV114" s="21">
        <v>43132</v>
      </c>
      <c r="CW114" s="21">
        <v>43165</v>
      </c>
      <c r="CX114" s="3">
        <v>1</v>
      </c>
      <c r="CY114" s="3">
        <v>1</v>
      </c>
      <c r="CZ114" s="2" t="e">
        <f t="shared" ref="CZ114:CZ115" ca="1" si="4">_xludf.DAYS(CW114,CV114)</f>
        <v>#NAME?</v>
      </c>
    </row>
    <row r="115" spans="1:104" ht="15.75" customHeight="1">
      <c r="A115" s="8" t="s">
        <v>300</v>
      </c>
      <c r="B115" s="9">
        <v>0</v>
      </c>
      <c r="C115" s="10">
        <v>41</v>
      </c>
      <c r="D115" s="25">
        <v>0</v>
      </c>
      <c r="E115" s="5">
        <v>75.2</v>
      </c>
      <c r="F115" s="38" t="s">
        <v>129</v>
      </c>
      <c r="G115" s="76" t="s">
        <v>129</v>
      </c>
      <c r="H115" s="5">
        <v>167</v>
      </c>
      <c r="I115" s="5">
        <v>27</v>
      </c>
      <c r="J115" s="5">
        <v>0</v>
      </c>
      <c r="K115" s="13">
        <v>0.23499999999999999</v>
      </c>
      <c r="L115" s="13">
        <v>0.108</v>
      </c>
      <c r="M115" s="13">
        <v>-1</v>
      </c>
      <c r="N115" s="13">
        <v>-1</v>
      </c>
      <c r="O115" s="7">
        <v>3</v>
      </c>
      <c r="P115" s="14">
        <v>642.5</v>
      </c>
      <c r="Q115" s="14">
        <v>73.839999999999989</v>
      </c>
      <c r="R115" s="15">
        <v>6.8879415648802009</v>
      </c>
      <c r="S115" s="15">
        <v>6.2068965517241379</v>
      </c>
      <c r="T115" s="15">
        <v>11.830985915492958</v>
      </c>
      <c r="U115" s="5">
        <v>1</v>
      </c>
      <c r="V115" s="5">
        <v>0</v>
      </c>
      <c r="W115" s="5">
        <v>0</v>
      </c>
      <c r="X115" s="5">
        <v>1</v>
      </c>
      <c r="Y115" s="5">
        <v>0</v>
      </c>
      <c r="Z115" s="7">
        <v>0</v>
      </c>
      <c r="AA115" s="7" t="s">
        <v>174</v>
      </c>
      <c r="AB115" s="16">
        <v>42685</v>
      </c>
      <c r="AC115" s="7">
        <v>60</v>
      </c>
      <c r="AD115" s="7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7"/>
      <c r="BD115" s="7"/>
      <c r="BE115" s="7"/>
      <c r="BF115" s="7"/>
      <c r="BG115" s="7"/>
      <c r="BH115" s="6">
        <v>9.6530000000000005</v>
      </c>
      <c r="BI115" s="6">
        <v>10.06</v>
      </c>
      <c r="BJ115" s="6">
        <v>7.5090000000000003</v>
      </c>
      <c r="BK115" s="6">
        <v>7.2290000000000001</v>
      </c>
      <c r="BL115" s="6"/>
      <c r="BM115" s="3"/>
      <c r="BN115" s="3"/>
      <c r="BO115" s="3"/>
      <c r="BP115" s="2"/>
      <c r="BQ115" s="2"/>
      <c r="BR115" s="3"/>
      <c r="BS115" s="3"/>
      <c r="BT115" s="11">
        <v>87.5</v>
      </c>
      <c r="BU115" s="11">
        <v>100</v>
      </c>
      <c r="BV115" s="11">
        <v>91.667000000000002</v>
      </c>
      <c r="BW115" s="11">
        <v>60</v>
      </c>
      <c r="BX115" s="11">
        <v>90</v>
      </c>
      <c r="BY115" s="11">
        <v>100</v>
      </c>
      <c r="BZ115" s="11">
        <v>100</v>
      </c>
      <c r="CA115" s="11">
        <v>81.25</v>
      </c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3">
        <v>9.5</v>
      </c>
      <c r="CU115" s="2">
        <v>1</v>
      </c>
      <c r="CV115" s="21">
        <v>43133</v>
      </c>
      <c r="CW115" s="21">
        <v>43171</v>
      </c>
      <c r="CX115" s="3">
        <v>0</v>
      </c>
      <c r="CY115" s="3">
        <v>1</v>
      </c>
      <c r="CZ115" s="2" t="e">
        <f t="shared" ca="1" si="4"/>
        <v>#NAME?</v>
      </c>
    </row>
    <row r="116" spans="1:104" ht="15.75" customHeight="1">
      <c r="A116" s="8" t="s">
        <v>301</v>
      </c>
      <c r="B116" s="9">
        <v>1</v>
      </c>
      <c r="C116" s="10">
        <v>27</v>
      </c>
      <c r="D116" s="25">
        <v>1</v>
      </c>
      <c r="E116" s="5">
        <v>67.5</v>
      </c>
      <c r="F116" s="7">
        <v>64.099999999999994</v>
      </c>
      <c r="G116" s="76">
        <v>66.5</v>
      </c>
      <c r="H116" s="5">
        <v>168</v>
      </c>
      <c r="I116" s="5">
        <v>24</v>
      </c>
      <c r="J116" s="5">
        <v>1</v>
      </c>
      <c r="K116" s="13">
        <v>6.4000000000000001E-2</v>
      </c>
      <c r="L116" s="13">
        <v>7.9000000000000001E-2</v>
      </c>
      <c r="M116" s="13">
        <v>-4</v>
      </c>
      <c r="N116" s="13">
        <v>-3</v>
      </c>
      <c r="O116" s="7">
        <v>10</v>
      </c>
      <c r="P116" s="13"/>
      <c r="Q116" s="14"/>
      <c r="R116" s="15"/>
      <c r="S116" s="15"/>
      <c r="T116" s="15"/>
      <c r="U116" s="5">
        <v>1</v>
      </c>
      <c r="V116" s="5">
        <v>0</v>
      </c>
      <c r="W116" s="5">
        <v>0</v>
      </c>
      <c r="X116" s="5">
        <v>1</v>
      </c>
      <c r="Y116" s="5">
        <v>1</v>
      </c>
      <c r="Z116" s="7">
        <v>0</v>
      </c>
      <c r="AA116" s="7" t="s">
        <v>302</v>
      </c>
      <c r="AB116" s="16">
        <v>42988</v>
      </c>
      <c r="AC116" s="7">
        <v>0</v>
      </c>
      <c r="AD116" s="7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7">
        <v>3</v>
      </c>
      <c r="BD116" s="7">
        <v>21</v>
      </c>
      <c r="BE116" s="7">
        <v>11</v>
      </c>
      <c r="BF116" s="7">
        <v>0</v>
      </c>
      <c r="BG116" s="7"/>
      <c r="BH116" s="6">
        <v>17.779</v>
      </c>
      <c r="BI116" s="6">
        <v>19.866</v>
      </c>
      <c r="BJ116" s="6">
        <v>28.542999999999999</v>
      </c>
      <c r="BK116" s="6">
        <v>18.846</v>
      </c>
      <c r="BL116" s="6">
        <v>24.061</v>
      </c>
      <c r="BM116" s="3">
        <v>21.466000000000001</v>
      </c>
      <c r="BN116" s="3">
        <v>28.744</v>
      </c>
      <c r="BO116" s="3">
        <v>22.042999999999999</v>
      </c>
      <c r="BP116" s="2">
        <v>21.832000000000001</v>
      </c>
      <c r="BQ116" s="2">
        <v>26.097000000000001</v>
      </c>
      <c r="BR116" s="3">
        <v>20.452000000000002</v>
      </c>
      <c r="BS116" s="3">
        <v>28.224</v>
      </c>
      <c r="BT116" s="11">
        <v>93.75</v>
      </c>
      <c r="BU116" s="11">
        <v>100</v>
      </c>
      <c r="BV116" s="11">
        <v>91.667000000000002</v>
      </c>
      <c r="BW116" s="11">
        <v>72.5</v>
      </c>
      <c r="BX116" s="11">
        <v>100</v>
      </c>
      <c r="BY116" s="11">
        <v>94.444000000000003</v>
      </c>
      <c r="BZ116" s="11">
        <v>87.5</v>
      </c>
      <c r="CA116" s="11">
        <v>62.5</v>
      </c>
      <c r="CB116" s="11">
        <v>90.625</v>
      </c>
      <c r="CC116" s="11">
        <v>100</v>
      </c>
      <c r="CD116" s="11">
        <v>91.667000000000002</v>
      </c>
      <c r="CE116" s="11">
        <v>85</v>
      </c>
      <c r="CF116" s="11">
        <v>100</v>
      </c>
      <c r="CG116" s="11">
        <v>100</v>
      </c>
      <c r="CH116" s="11">
        <v>75</v>
      </c>
      <c r="CI116" s="11">
        <v>62.5</v>
      </c>
      <c r="CJ116" s="11"/>
      <c r="CK116" s="11"/>
      <c r="CL116" s="11"/>
      <c r="CM116" s="11"/>
      <c r="CN116" s="11"/>
      <c r="CO116" s="11"/>
      <c r="CP116" s="11"/>
      <c r="CQ116" s="11"/>
      <c r="CR116" s="3">
        <v>10</v>
      </c>
      <c r="CS116" s="3">
        <v>10</v>
      </c>
      <c r="CU116" s="2">
        <v>0</v>
      </c>
      <c r="CV116" s="21">
        <v>43133</v>
      </c>
      <c r="CW116" s="21"/>
      <c r="CX116" s="3">
        <v>0</v>
      </c>
      <c r="CZ116" s="2"/>
    </row>
    <row r="117" spans="1:104" ht="15.75" customHeight="1">
      <c r="A117" s="8" t="s">
        <v>303</v>
      </c>
      <c r="B117" s="9">
        <v>1</v>
      </c>
      <c r="C117" s="22">
        <v>51</v>
      </c>
      <c r="D117" s="25">
        <v>1</v>
      </c>
      <c r="E117" s="5">
        <v>71</v>
      </c>
      <c r="F117" s="38" t="s">
        <v>129</v>
      </c>
      <c r="G117" s="76" t="s">
        <v>129</v>
      </c>
      <c r="H117" s="5">
        <v>171</v>
      </c>
      <c r="I117" s="5">
        <v>24</v>
      </c>
      <c r="J117" s="5">
        <v>0</v>
      </c>
      <c r="K117" s="13">
        <v>0.27600000000000002</v>
      </c>
      <c r="L117" s="13">
        <v>0.20899999999999999</v>
      </c>
      <c r="M117" s="13">
        <v>6</v>
      </c>
      <c r="N117" s="13">
        <v>7</v>
      </c>
      <c r="O117" s="7">
        <v>11</v>
      </c>
      <c r="P117" s="14"/>
      <c r="Q117" s="13"/>
      <c r="R117" s="15">
        <v>5.3078812100950561</v>
      </c>
      <c r="S117" s="15">
        <v>4.9286936679977176</v>
      </c>
      <c r="T117" s="15">
        <v>5.6359550561797755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7">
        <v>0</v>
      </c>
      <c r="AA117" s="7" t="s">
        <v>304</v>
      </c>
      <c r="AB117" s="16">
        <v>42402</v>
      </c>
      <c r="AC117" s="7">
        <v>10</v>
      </c>
      <c r="AD117" s="7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6">
        <v>12</v>
      </c>
      <c r="BD117" s="6">
        <v>1</v>
      </c>
      <c r="BE117" s="6">
        <v>0</v>
      </c>
      <c r="BF117" s="6">
        <v>0</v>
      </c>
      <c r="BG117" s="28"/>
      <c r="BH117" s="6">
        <v>14.936999999999999</v>
      </c>
      <c r="BI117" s="6">
        <v>12.504</v>
      </c>
      <c r="BJ117" s="6">
        <v>14.685</v>
      </c>
      <c r="BK117" s="6">
        <v>15.709</v>
      </c>
      <c r="BL117" s="6"/>
      <c r="BM117" s="3"/>
      <c r="BN117" s="3"/>
      <c r="BO117" s="3"/>
      <c r="BP117" s="2"/>
      <c r="BQ117" s="2"/>
      <c r="BR117" s="3"/>
      <c r="BS117" s="3"/>
      <c r="BT117" s="11">
        <v>87.5</v>
      </c>
      <c r="BU117" s="11">
        <v>100</v>
      </c>
      <c r="BV117" s="11">
        <v>75</v>
      </c>
      <c r="BW117" s="11">
        <v>85</v>
      </c>
      <c r="BX117" s="11">
        <v>100</v>
      </c>
      <c r="BY117" s="11">
        <v>100</v>
      </c>
      <c r="BZ117" s="11">
        <v>100</v>
      </c>
      <c r="CA117" s="11">
        <v>75</v>
      </c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S117" s="3">
        <v>10</v>
      </c>
      <c r="CU117" s="2">
        <v>1</v>
      </c>
      <c r="CV117" s="21">
        <v>43138</v>
      </c>
      <c r="CW117" s="21">
        <v>43221</v>
      </c>
      <c r="CX117" s="3">
        <v>0</v>
      </c>
      <c r="CY117" s="3">
        <v>3</v>
      </c>
      <c r="CZ117" s="2" t="e">
        <f ca="1">_xludf.DAYS(CW117,CV117)</f>
        <v>#NAME?</v>
      </c>
    </row>
    <row r="118" spans="1:104" ht="15.75" customHeight="1">
      <c r="A118" s="8" t="s">
        <v>305</v>
      </c>
      <c r="B118" s="9">
        <v>1</v>
      </c>
      <c r="C118" s="22">
        <v>37</v>
      </c>
      <c r="D118" s="25">
        <v>0</v>
      </c>
      <c r="E118" s="5">
        <v>61.9</v>
      </c>
      <c r="F118" s="24">
        <v>60</v>
      </c>
      <c r="G118" s="76">
        <v>61</v>
      </c>
      <c r="H118" s="5">
        <v>158</v>
      </c>
      <c r="I118" s="5">
        <v>25</v>
      </c>
      <c r="J118" s="5">
        <v>0</v>
      </c>
      <c r="K118" s="13">
        <v>0.22900000000000001</v>
      </c>
      <c r="L118" s="13">
        <v>0.17299999999999999</v>
      </c>
      <c r="M118" s="13">
        <v>-2</v>
      </c>
      <c r="N118" s="13">
        <v>-1</v>
      </c>
      <c r="O118" s="7">
        <v>5</v>
      </c>
      <c r="P118" s="14">
        <v>1459</v>
      </c>
      <c r="Q118" s="14">
        <v>145.9</v>
      </c>
      <c r="R118" s="15">
        <v>6</v>
      </c>
      <c r="S118" s="15">
        <v>6</v>
      </c>
      <c r="T118" s="15">
        <v>6</v>
      </c>
      <c r="U118" s="5">
        <v>1</v>
      </c>
      <c r="V118" s="5">
        <v>0</v>
      </c>
      <c r="W118" s="5">
        <v>0</v>
      </c>
      <c r="X118" s="5">
        <v>1</v>
      </c>
      <c r="Y118" s="5">
        <v>0</v>
      </c>
      <c r="Z118" s="7">
        <v>1</v>
      </c>
      <c r="AA118" s="7"/>
      <c r="AB118" s="7"/>
      <c r="AC118" s="7">
        <v>200</v>
      </c>
      <c r="AD118" s="7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7">
        <v>32</v>
      </c>
      <c r="BD118" s="7">
        <v>32</v>
      </c>
      <c r="BE118" s="7">
        <v>24</v>
      </c>
      <c r="BF118" s="7">
        <v>24</v>
      </c>
      <c r="BG118" s="7"/>
      <c r="BH118" s="6">
        <v>19.077999999999999</v>
      </c>
      <c r="BI118" s="6">
        <v>11.737</v>
      </c>
      <c r="BJ118" s="6">
        <v>21.405000000000001</v>
      </c>
      <c r="BK118" s="6">
        <v>11.861000000000001</v>
      </c>
      <c r="BL118" s="6">
        <v>4.9290000000000003</v>
      </c>
      <c r="BM118" s="3">
        <v>14.01</v>
      </c>
      <c r="BN118" s="3">
        <v>15.891</v>
      </c>
      <c r="BO118" s="3">
        <v>11.651999999999999</v>
      </c>
      <c r="BP118" s="2">
        <v>11.597</v>
      </c>
      <c r="BQ118" s="2">
        <v>12.808999999999999</v>
      </c>
      <c r="BR118" s="3">
        <v>13.363</v>
      </c>
      <c r="BS118" s="3">
        <v>11.221</v>
      </c>
      <c r="BT118" s="11">
        <v>100</v>
      </c>
      <c r="BU118" s="11">
        <v>100</v>
      </c>
      <c r="BV118" s="11">
        <v>75</v>
      </c>
      <c r="BW118" s="11">
        <v>100</v>
      </c>
      <c r="BX118" s="11">
        <v>100</v>
      </c>
      <c r="BY118" s="11">
        <v>100</v>
      </c>
      <c r="BZ118" s="11">
        <v>100</v>
      </c>
      <c r="CA118" s="11">
        <v>62.5</v>
      </c>
      <c r="CB118" s="11">
        <v>84.375</v>
      </c>
      <c r="CC118" s="11">
        <v>100</v>
      </c>
      <c r="CD118" s="11">
        <v>75</v>
      </c>
      <c r="CE118" s="11">
        <v>92.5</v>
      </c>
      <c r="CF118" s="11">
        <v>100</v>
      </c>
      <c r="CG118" s="11">
        <v>100</v>
      </c>
      <c r="CH118" s="11">
        <v>100</v>
      </c>
      <c r="CI118" s="11">
        <v>68.75</v>
      </c>
      <c r="CJ118" s="11">
        <v>29.375</v>
      </c>
      <c r="CK118" s="11">
        <v>37.5</v>
      </c>
      <c r="CL118" s="11">
        <v>58.332999999999998</v>
      </c>
      <c r="CM118" s="11">
        <v>60</v>
      </c>
      <c r="CN118" s="11">
        <v>100</v>
      </c>
      <c r="CO118" s="11">
        <v>100</v>
      </c>
      <c r="CP118" s="11">
        <v>100</v>
      </c>
      <c r="CQ118" s="11">
        <v>37.5</v>
      </c>
      <c r="CR118" s="3">
        <v>10</v>
      </c>
      <c r="CT118" s="3">
        <v>10</v>
      </c>
      <c r="CU118" s="2">
        <v>0</v>
      </c>
      <c r="CV118" s="21">
        <v>43138</v>
      </c>
      <c r="CW118" s="21"/>
      <c r="CX118" s="3">
        <v>0</v>
      </c>
      <c r="CZ118" s="2"/>
    </row>
    <row r="119" spans="1:104" ht="15.75" customHeight="1">
      <c r="A119" s="8" t="s">
        <v>306</v>
      </c>
      <c r="B119" s="9">
        <v>0</v>
      </c>
      <c r="C119" s="10">
        <v>50</v>
      </c>
      <c r="D119" s="12">
        <v>1</v>
      </c>
      <c r="E119" s="5">
        <v>80</v>
      </c>
      <c r="F119" s="24">
        <v>79</v>
      </c>
      <c r="G119" s="76">
        <v>79.8</v>
      </c>
      <c r="H119" s="5">
        <v>172</v>
      </c>
      <c r="I119" s="5">
        <v>27</v>
      </c>
      <c r="J119" s="5">
        <v>0</v>
      </c>
      <c r="K119" s="13">
        <v>0.16600000000000001</v>
      </c>
      <c r="L119" s="13">
        <v>6.4000000000000001E-2</v>
      </c>
      <c r="M119" s="13">
        <v>3</v>
      </c>
      <c r="N119" s="13">
        <v>2</v>
      </c>
      <c r="O119" s="7">
        <v>10</v>
      </c>
      <c r="P119" s="13">
        <v>643.21999999999991</v>
      </c>
      <c r="Q119" s="14">
        <v>90.38000000000001</v>
      </c>
      <c r="R119" s="15">
        <v>8.2627845163069065</v>
      </c>
      <c r="S119" s="15">
        <v>6.2222222222222223</v>
      </c>
      <c r="T119" s="15">
        <v>12.861806311207834</v>
      </c>
      <c r="U119" s="5">
        <v>1</v>
      </c>
      <c r="V119" s="5">
        <v>0</v>
      </c>
      <c r="W119" s="5">
        <v>0</v>
      </c>
      <c r="X119" s="5">
        <v>0</v>
      </c>
      <c r="Y119" s="5">
        <v>1</v>
      </c>
      <c r="Z119" s="7">
        <v>0</v>
      </c>
      <c r="AA119" s="7" t="s">
        <v>307</v>
      </c>
      <c r="AB119" s="16">
        <v>42917</v>
      </c>
      <c r="AC119" s="7">
        <v>5</v>
      </c>
      <c r="AD119" s="7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7"/>
      <c r="BD119" s="7"/>
      <c r="BE119" s="7"/>
      <c r="BF119" s="7"/>
      <c r="BG119" s="7"/>
      <c r="BH119" s="6">
        <v>12.993</v>
      </c>
      <c r="BI119" s="6">
        <v>13.24</v>
      </c>
      <c r="BJ119" s="6">
        <v>18.084</v>
      </c>
      <c r="BK119" s="6">
        <v>14.348000000000001</v>
      </c>
      <c r="BL119" s="6">
        <v>4.9290000000000003</v>
      </c>
      <c r="BM119" s="3">
        <v>17.489999999999998</v>
      </c>
      <c r="BN119" s="3">
        <v>11.609</v>
      </c>
      <c r="BO119" s="3">
        <v>15.304</v>
      </c>
      <c r="BP119" s="2">
        <v>2.867</v>
      </c>
      <c r="BQ119" s="2">
        <v>21.564</v>
      </c>
      <c r="BR119" s="3">
        <v>7.7549999999999999</v>
      </c>
      <c r="BS119" s="3">
        <v>16.954999999999998</v>
      </c>
      <c r="BT119" s="11">
        <v>81.25</v>
      </c>
      <c r="BU119" s="11">
        <v>100</v>
      </c>
      <c r="BV119" s="11">
        <v>83.332999999999998</v>
      </c>
      <c r="BW119" s="11">
        <v>85</v>
      </c>
      <c r="BX119" s="11">
        <v>90</v>
      </c>
      <c r="BY119" s="11">
        <v>100</v>
      </c>
      <c r="BZ119" s="11">
        <v>62.5</v>
      </c>
      <c r="CA119" s="11">
        <v>68.75</v>
      </c>
      <c r="CB119" s="11"/>
      <c r="CC119" s="11"/>
      <c r="CD119" s="11"/>
      <c r="CE119" s="11"/>
      <c r="CF119" s="11"/>
      <c r="CG119" s="11"/>
      <c r="CH119" s="11"/>
      <c r="CI119" s="11"/>
      <c r="CJ119" s="11">
        <v>90.625</v>
      </c>
      <c r="CK119" s="11">
        <v>100</v>
      </c>
      <c r="CL119" s="11">
        <v>66.667000000000002</v>
      </c>
      <c r="CM119" s="11">
        <v>92.5</v>
      </c>
      <c r="CN119" s="11">
        <v>100</v>
      </c>
      <c r="CO119" s="11">
        <v>100</v>
      </c>
      <c r="CP119" s="11">
        <v>75</v>
      </c>
      <c r="CQ119" s="11">
        <v>50</v>
      </c>
      <c r="CR119" s="3">
        <v>10</v>
      </c>
      <c r="CS119" s="3">
        <v>10</v>
      </c>
      <c r="CT119" s="3">
        <v>10</v>
      </c>
      <c r="CU119" s="2">
        <v>0</v>
      </c>
      <c r="CV119" s="21">
        <v>43138</v>
      </c>
      <c r="CW119" s="21"/>
      <c r="CX119" s="3">
        <v>0</v>
      </c>
      <c r="CZ119" s="2"/>
    </row>
    <row r="120" spans="1:104" ht="15.75" hidden="1" customHeight="1">
      <c r="A120" s="3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7"/>
      <c r="Q120" s="7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P120" s="2"/>
      <c r="BQ120" s="2"/>
      <c r="BR120" s="2"/>
      <c r="BS120" s="2"/>
      <c r="CU120">
        <f>SUM(CU2:CU119)</f>
        <v>28</v>
      </c>
      <c r="CV120" s="21"/>
      <c r="CW120" s="21"/>
      <c r="CZ120" s="2" t="e">
        <f ca="1">_xludf.DAYS(CW120,CV120)</f>
        <v>#NAME?</v>
      </c>
    </row>
    <row r="121" spans="1:104" ht="15.75" hidden="1" customHeight="1">
      <c r="A121" s="3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7"/>
      <c r="Q121" s="7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P121" s="2"/>
      <c r="BQ121" s="2"/>
      <c r="BR121" s="2"/>
      <c r="BS121" s="2"/>
    </row>
    <row r="122" spans="1:104" ht="15.75" hidden="1" customHeight="1">
      <c r="A122" s="3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7"/>
      <c r="Q122" s="7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P122" s="2"/>
      <c r="BQ122" s="2"/>
      <c r="BR122" s="2"/>
      <c r="BS122" s="2"/>
    </row>
    <row r="123" spans="1:104" ht="15.75" hidden="1" customHeight="1">
      <c r="A123" s="3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7"/>
      <c r="Q123" s="7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P123" s="2"/>
      <c r="BQ123" s="2"/>
      <c r="BR123" s="2"/>
      <c r="BS123" s="2"/>
    </row>
    <row r="124" spans="1:104" ht="15.75" hidden="1" customHeight="1">
      <c r="A124" s="3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7"/>
      <c r="Q124" s="7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P124" s="2"/>
      <c r="BQ124" s="2"/>
      <c r="BR124" s="2"/>
      <c r="BS124" s="2"/>
    </row>
    <row r="125" spans="1:104" ht="15.75" hidden="1" customHeight="1">
      <c r="A125" s="3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7"/>
      <c r="Q125" s="7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P125" s="2"/>
      <c r="BQ125" s="2"/>
      <c r="BR125" s="2"/>
      <c r="BS125" s="2"/>
    </row>
    <row r="126" spans="1:104" ht="15.75" hidden="1" customHeight="1">
      <c r="A126" s="3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7"/>
      <c r="Q126" s="7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P126" s="2"/>
      <c r="BQ126" s="2"/>
      <c r="BR126" s="2"/>
      <c r="BS126" s="2"/>
    </row>
    <row r="127" spans="1:104" ht="15.75" hidden="1" customHeight="1">
      <c r="A127" s="3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7"/>
      <c r="Q127" s="7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P127" s="2"/>
      <c r="BQ127" s="2"/>
      <c r="BR127" s="2"/>
      <c r="BS127" s="2"/>
    </row>
    <row r="128" spans="1:104" ht="15.75" hidden="1" customHeight="1">
      <c r="A128" s="3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7"/>
      <c r="Q128" s="7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P128" s="2"/>
      <c r="BQ128" s="2"/>
      <c r="BR128" s="2"/>
      <c r="BS128" s="2"/>
    </row>
    <row r="129" spans="1:71" ht="15.75" hidden="1" customHeight="1">
      <c r="A129" s="3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7"/>
      <c r="Q129" s="7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P129" s="2"/>
      <c r="BQ129" s="2"/>
      <c r="BR129" s="2"/>
      <c r="BS129" s="2"/>
    </row>
    <row r="130" spans="1:71" ht="15.75" hidden="1" customHeight="1">
      <c r="A130" s="3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7"/>
      <c r="Q130" s="7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P130" s="2"/>
      <c r="BQ130" s="2"/>
      <c r="BR130" s="2"/>
      <c r="BS130" s="2"/>
    </row>
    <row r="131" spans="1:71" ht="15.75" hidden="1" customHeight="1">
      <c r="A131" s="3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7"/>
      <c r="Q131" s="7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P131" s="2"/>
      <c r="BQ131" s="2"/>
      <c r="BR131" s="2"/>
      <c r="BS131" s="2"/>
    </row>
    <row r="132" spans="1:71" ht="15.75" hidden="1" customHeight="1">
      <c r="A132" s="3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7"/>
      <c r="Q132" s="7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P132" s="2"/>
      <c r="BQ132" s="2"/>
      <c r="BR132" s="2"/>
      <c r="BS132" s="2"/>
    </row>
    <row r="133" spans="1:71" ht="15.75" hidden="1" customHeight="1">
      <c r="A133" s="3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7"/>
      <c r="Q133" s="7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P133" s="2"/>
      <c r="BQ133" s="2"/>
      <c r="BR133" s="2"/>
      <c r="BS133" s="2"/>
    </row>
    <row r="134" spans="1:71" ht="15.75" hidden="1" customHeight="1">
      <c r="A134" s="3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7"/>
      <c r="Q134" s="7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P134" s="2"/>
      <c r="BQ134" s="2"/>
      <c r="BR134" s="2"/>
      <c r="BS134" s="2"/>
    </row>
    <row r="135" spans="1:71" ht="15.75" hidden="1" customHeight="1">
      <c r="A135" s="3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7"/>
      <c r="Q135" s="7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P135" s="2"/>
      <c r="BQ135" s="2"/>
      <c r="BR135" s="2"/>
      <c r="BS135" s="2"/>
    </row>
    <row r="136" spans="1:71" ht="15.75" hidden="1" customHeight="1">
      <c r="A136" s="3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7"/>
      <c r="Q136" s="7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P136" s="2"/>
      <c r="BQ136" s="2"/>
      <c r="BR136" s="2"/>
      <c r="BS136" s="2"/>
    </row>
    <row r="137" spans="1:71" ht="15.75" hidden="1" customHeight="1">
      <c r="A137" s="3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7"/>
      <c r="Q137" s="7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P137" s="2"/>
      <c r="BQ137" s="2"/>
      <c r="BR137" s="2"/>
      <c r="BS137" s="2"/>
    </row>
    <row r="138" spans="1:71" ht="15.75" hidden="1" customHeight="1">
      <c r="A138" s="3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7"/>
      <c r="Q138" s="7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P138" s="2"/>
      <c r="BQ138" s="2"/>
      <c r="BR138" s="2"/>
      <c r="BS138" s="2"/>
    </row>
    <row r="139" spans="1:71" ht="15.75" hidden="1" customHeight="1">
      <c r="A139" s="3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7"/>
      <c r="Q139" s="7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P139" s="2"/>
      <c r="BQ139" s="2"/>
      <c r="BR139" s="2"/>
      <c r="BS139" s="2"/>
    </row>
    <row r="140" spans="1:71" ht="15.75" hidden="1" customHeight="1">
      <c r="A140" s="3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7"/>
      <c r="Q140" s="7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P140" s="2"/>
      <c r="BQ140" s="2"/>
      <c r="BR140" s="2"/>
      <c r="BS140" s="2"/>
    </row>
    <row r="141" spans="1:71" ht="15.75" hidden="1" customHeight="1">
      <c r="A141" s="3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7"/>
      <c r="Q141" s="7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P141" s="2"/>
      <c r="BQ141" s="2"/>
      <c r="BR141" s="2"/>
      <c r="BS141" s="2"/>
    </row>
    <row r="142" spans="1:71" ht="15.75" hidden="1" customHeight="1">
      <c r="A142" s="3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7"/>
      <c r="Q142" s="7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P142" s="2"/>
      <c r="BQ142" s="2"/>
      <c r="BR142" s="2"/>
      <c r="BS142" s="2"/>
    </row>
    <row r="143" spans="1:71" ht="15.75" hidden="1" customHeight="1">
      <c r="A143" s="3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7"/>
      <c r="Q143" s="7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P143" s="2"/>
      <c r="BQ143" s="2"/>
      <c r="BR143" s="2"/>
      <c r="BS143" s="2"/>
    </row>
    <row r="144" spans="1:71" ht="15.75" hidden="1" customHeight="1">
      <c r="A144" s="3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7"/>
      <c r="Q144" s="7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P144" s="2"/>
      <c r="BQ144" s="2"/>
      <c r="BR144" s="2"/>
      <c r="BS144" s="2"/>
    </row>
    <row r="145" spans="1:71" ht="15.75" hidden="1" customHeight="1">
      <c r="A145" s="3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7"/>
      <c r="Q145" s="7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P145" s="2"/>
      <c r="BQ145" s="2"/>
      <c r="BR145" s="2"/>
      <c r="BS145" s="2"/>
    </row>
    <row r="146" spans="1:71" ht="15.75" hidden="1" customHeight="1">
      <c r="A146" s="3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7"/>
      <c r="Q146" s="7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P146" s="2"/>
      <c r="BQ146" s="2"/>
      <c r="BR146" s="2"/>
      <c r="BS146" s="2"/>
    </row>
    <row r="147" spans="1:71" ht="15.75" hidden="1" customHeight="1">
      <c r="A147" s="3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7"/>
      <c r="Q147" s="7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P147" s="2"/>
      <c r="BQ147" s="2"/>
      <c r="BR147" s="2"/>
      <c r="BS147" s="2"/>
    </row>
    <row r="148" spans="1:71" ht="15.75" hidden="1" customHeight="1">
      <c r="A148" s="3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7"/>
      <c r="Q148" s="7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P148" s="2"/>
      <c r="BQ148" s="2"/>
      <c r="BR148" s="2"/>
      <c r="BS148" s="2"/>
    </row>
    <row r="149" spans="1:71" ht="15.75" hidden="1" customHeight="1">
      <c r="A149" s="3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7"/>
      <c r="Q149" s="7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P149" s="2"/>
      <c r="BQ149" s="2"/>
      <c r="BR149" s="2"/>
      <c r="BS149" s="2"/>
    </row>
    <row r="150" spans="1:71" ht="15.75" hidden="1" customHeight="1">
      <c r="A150" s="3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7"/>
      <c r="Q150" s="7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P150" s="2"/>
      <c r="BQ150" s="2"/>
      <c r="BR150" s="2"/>
      <c r="BS150" s="2"/>
    </row>
    <row r="151" spans="1:71" ht="15.75" hidden="1" customHeight="1">
      <c r="A151" s="3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7"/>
      <c r="Q151" s="7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P151" s="2"/>
      <c r="BQ151" s="2"/>
      <c r="BR151" s="2"/>
      <c r="BS151" s="2"/>
    </row>
    <row r="152" spans="1:71" ht="15.75" hidden="1" customHeight="1">
      <c r="A152" s="3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7"/>
      <c r="Q152" s="7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P152" s="2"/>
      <c r="BQ152" s="2"/>
      <c r="BR152" s="2"/>
      <c r="BS152" s="2"/>
    </row>
    <row r="153" spans="1:71" ht="15.75" hidden="1" customHeight="1">
      <c r="A153" s="3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7"/>
      <c r="Q153" s="7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P153" s="2"/>
      <c r="BQ153" s="2"/>
      <c r="BR153" s="2"/>
      <c r="BS153" s="2"/>
    </row>
    <row r="154" spans="1:71" ht="15.75" hidden="1" customHeight="1">
      <c r="A154" s="3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7"/>
      <c r="Q154" s="7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P154" s="2"/>
      <c r="BQ154" s="2"/>
      <c r="BR154" s="2"/>
      <c r="BS154" s="2"/>
    </row>
    <row r="155" spans="1:71" ht="15.75" hidden="1" customHeight="1">
      <c r="A155" s="3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7"/>
      <c r="Q155" s="7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P155" s="2"/>
      <c r="BQ155" s="2"/>
      <c r="BR155" s="2"/>
      <c r="BS155" s="2"/>
    </row>
    <row r="156" spans="1:71" ht="15.75" hidden="1" customHeight="1">
      <c r="A156" s="3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7"/>
      <c r="Q156" s="7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P156" s="2"/>
      <c r="BQ156" s="2"/>
      <c r="BR156" s="2"/>
      <c r="BS156" s="2"/>
    </row>
    <row r="157" spans="1:71" ht="15.75" hidden="1" customHeight="1">
      <c r="A157" s="3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7"/>
      <c r="Q157" s="7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P157" s="2"/>
      <c r="BQ157" s="2"/>
      <c r="BR157" s="2"/>
      <c r="BS157" s="2"/>
    </row>
    <row r="158" spans="1:71" ht="15.75" hidden="1" customHeight="1">
      <c r="A158" s="3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7"/>
      <c r="Q158" s="7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P158" s="2"/>
      <c r="BQ158" s="2"/>
      <c r="BR158" s="2"/>
      <c r="BS158" s="2"/>
    </row>
    <row r="159" spans="1:71" ht="15.75" hidden="1" customHeight="1">
      <c r="A159" s="3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7"/>
      <c r="Q159" s="7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P159" s="2"/>
      <c r="BQ159" s="2"/>
      <c r="BR159" s="2"/>
      <c r="BS159" s="2"/>
    </row>
    <row r="160" spans="1:71" ht="15.75" hidden="1" customHeight="1">
      <c r="A160" s="3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7"/>
      <c r="Q160" s="7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P160" s="2"/>
      <c r="BQ160" s="2"/>
      <c r="BR160" s="2"/>
      <c r="BS160" s="2"/>
    </row>
    <row r="161" spans="1:71" ht="15.75" hidden="1" customHeight="1">
      <c r="A161" s="3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7"/>
      <c r="Q161" s="7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P161" s="2"/>
      <c r="BQ161" s="2"/>
      <c r="BR161" s="2"/>
      <c r="BS161" s="2"/>
    </row>
    <row r="162" spans="1:71" ht="15.75" hidden="1" customHeight="1">
      <c r="A162" s="3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7"/>
      <c r="Q162" s="7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P162" s="2"/>
      <c r="BQ162" s="2"/>
      <c r="BR162" s="2"/>
      <c r="BS162" s="2"/>
    </row>
    <row r="163" spans="1:71" ht="15.75" hidden="1" customHeight="1">
      <c r="A163" s="3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7"/>
      <c r="Q163" s="7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P163" s="2"/>
      <c r="BQ163" s="2"/>
      <c r="BR163" s="2"/>
      <c r="BS163" s="2"/>
    </row>
    <row r="164" spans="1:71" ht="15.75" hidden="1" customHeight="1">
      <c r="A164" s="3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7"/>
      <c r="Q164" s="7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P164" s="2"/>
      <c r="BQ164" s="2"/>
      <c r="BR164" s="2"/>
      <c r="BS164" s="2"/>
    </row>
    <row r="165" spans="1:71" ht="15.75" hidden="1" customHeight="1">
      <c r="A165" s="3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7"/>
      <c r="Q165" s="7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P165" s="2"/>
      <c r="BQ165" s="2"/>
      <c r="BR165" s="2"/>
      <c r="BS165" s="2"/>
    </row>
    <row r="166" spans="1:71" ht="15.75" hidden="1" customHeight="1">
      <c r="A166" s="3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7"/>
      <c r="Q166" s="7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P166" s="2"/>
      <c r="BQ166" s="2"/>
      <c r="BR166" s="2"/>
      <c r="BS166" s="2"/>
    </row>
    <row r="167" spans="1:71" ht="15.75" hidden="1" customHeight="1">
      <c r="A167" s="3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7"/>
      <c r="Q167" s="7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P167" s="2"/>
      <c r="BQ167" s="2"/>
      <c r="BR167" s="2"/>
      <c r="BS167" s="2"/>
    </row>
    <row r="168" spans="1:71" ht="15.75" hidden="1" customHeight="1">
      <c r="A168" s="3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7"/>
      <c r="Q168" s="7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P168" s="2"/>
      <c r="BQ168" s="2"/>
      <c r="BR168" s="2"/>
      <c r="BS168" s="2"/>
    </row>
    <row r="169" spans="1:71" ht="15.75" hidden="1" customHeight="1">
      <c r="A169" s="3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7"/>
      <c r="Q169" s="7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P169" s="2"/>
      <c r="BQ169" s="2"/>
      <c r="BR169" s="2"/>
      <c r="BS169" s="2"/>
    </row>
    <row r="170" spans="1:71" ht="15.75" hidden="1" customHeight="1">
      <c r="A170" s="3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7"/>
      <c r="Q170" s="7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P170" s="2"/>
      <c r="BQ170" s="2"/>
      <c r="BR170" s="2"/>
      <c r="BS170" s="2"/>
    </row>
    <row r="171" spans="1:71" ht="15.75" hidden="1" customHeight="1">
      <c r="A171" s="3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7"/>
      <c r="Q171" s="7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P171" s="2"/>
      <c r="BQ171" s="2"/>
      <c r="BR171" s="2"/>
      <c r="BS171" s="2"/>
    </row>
    <row r="172" spans="1:71" ht="15.75" hidden="1" customHeight="1">
      <c r="A172" s="3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7"/>
      <c r="Q172" s="7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P172" s="2"/>
      <c r="BQ172" s="2"/>
      <c r="BR172" s="2"/>
      <c r="BS172" s="2"/>
    </row>
    <row r="173" spans="1:71" ht="15.75" hidden="1" customHeight="1">
      <c r="A173" s="3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7"/>
      <c r="Q173" s="7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P173" s="2"/>
      <c r="BQ173" s="2"/>
      <c r="BR173" s="2"/>
      <c r="BS173" s="2"/>
    </row>
    <row r="174" spans="1:71" ht="15.75" hidden="1" customHeight="1">
      <c r="A174" s="3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7"/>
      <c r="Q174" s="7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P174" s="2"/>
      <c r="BQ174" s="2"/>
      <c r="BR174" s="2"/>
      <c r="BS174" s="2"/>
    </row>
    <row r="175" spans="1:71" ht="15.75" hidden="1" customHeight="1">
      <c r="A175" s="3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7"/>
      <c r="Q175" s="7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P175" s="2"/>
      <c r="BQ175" s="2"/>
      <c r="BR175" s="2"/>
      <c r="BS175" s="2"/>
    </row>
    <row r="176" spans="1:71" ht="15.75" hidden="1" customHeight="1">
      <c r="A176" s="3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7"/>
      <c r="Q176" s="7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P176" s="2"/>
      <c r="BQ176" s="2"/>
      <c r="BR176" s="2"/>
      <c r="BS176" s="2"/>
    </row>
    <row r="177" spans="1:71" ht="15.75" hidden="1" customHeight="1">
      <c r="A177" s="3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7"/>
      <c r="Q177" s="7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P177" s="2"/>
      <c r="BQ177" s="2"/>
      <c r="BR177" s="2"/>
      <c r="BS177" s="2"/>
    </row>
    <row r="178" spans="1:71" ht="15.75" hidden="1" customHeight="1">
      <c r="A178" s="3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7"/>
      <c r="Q178" s="7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P178" s="2"/>
      <c r="BQ178" s="2"/>
      <c r="BR178" s="2"/>
      <c r="BS178" s="2"/>
    </row>
    <row r="179" spans="1:71" ht="15.75" hidden="1" customHeight="1">
      <c r="A179" s="3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7"/>
      <c r="Q179" s="7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P179" s="2"/>
      <c r="BQ179" s="2"/>
      <c r="BR179" s="2"/>
      <c r="BS179" s="2"/>
    </row>
    <row r="180" spans="1:71" ht="15.75" hidden="1" customHeight="1">
      <c r="A180" s="3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7"/>
      <c r="Q180" s="7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P180" s="2"/>
      <c r="BQ180" s="2"/>
      <c r="BR180" s="2"/>
      <c r="BS180" s="2"/>
    </row>
    <row r="181" spans="1:71" ht="15.75" hidden="1" customHeight="1">
      <c r="A181" s="3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7"/>
      <c r="Q181" s="7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P181" s="2"/>
      <c r="BQ181" s="2"/>
      <c r="BR181" s="2"/>
      <c r="BS181" s="2"/>
    </row>
    <row r="182" spans="1:71" ht="15.75" hidden="1" customHeight="1">
      <c r="A182" s="3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7"/>
      <c r="Q182" s="7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P182" s="2"/>
      <c r="BQ182" s="2"/>
      <c r="BR182" s="2"/>
      <c r="BS182" s="2"/>
    </row>
    <row r="183" spans="1:71" ht="15.75" hidden="1" customHeight="1">
      <c r="A183" s="3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7"/>
      <c r="Q183" s="7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P183" s="2"/>
      <c r="BQ183" s="2"/>
      <c r="BR183" s="2"/>
      <c r="BS183" s="2"/>
    </row>
    <row r="184" spans="1:71" ht="15.75" hidden="1" customHeight="1">
      <c r="A184" s="3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7"/>
      <c r="Q184" s="7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P184" s="2"/>
      <c r="BQ184" s="2"/>
      <c r="BR184" s="2"/>
      <c r="BS184" s="2"/>
    </row>
    <row r="185" spans="1:71" ht="15.75" hidden="1" customHeight="1">
      <c r="A185" s="3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7"/>
      <c r="Q185" s="7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P185" s="2"/>
      <c r="BQ185" s="2"/>
      <c r="BR185" s="2"/>
      <c r="BS185" s="2"/>
    </row>
    <row r="186" spans="1:71" ht="15.75" hidden="1" customHeight="1">
      <c r="A186" s="3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7"/>
      <c r="Q186" s="7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P186" s="2"/>
      <c r="BQ186" s="2"/>
      <c r="BR186" s="2"/>
      <c r="BS186" s="2"/>
    </row>
    <row r="187" spans="1:71" ht="15.75" hidden="1" customHeight="1">
      <c r="A187" s="3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7"/>
      <c r="Q187" s="7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P187" s="2"/>
      <c r="BQ187" s="2"/>
      <c r="BR187" s="2"/>
      <c r="BS187" s="2"/>
    </row>
    <row r="188" spans="1:71" ht="15.75" hidden="1" customHeight="1">
      <c r="A188" s="3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7"/>
      <c r="Q188" s="7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P188" s="2"/>
      <c r="BQ188" s="2"/>
      <c r="BR188" s="2"/>
      <c r="BS188" s="2"/>
    </row>
    <row r="189" spans="1:71" ht="15.75" hidden="1" customHeight="1">
      <c r="A189" s="3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7"/>
      <c r="Q189" s="7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P189" s="2"/>
      <c r="BQ189" s="2"/>
      <c r="BR189" s="2"/>
      <c r="BS189" s="2"/>
    </row>
    <row r="190" spans="1:71" ht="15.75" hidden="1" customHeight="1">
      <c r="A190" s="3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7"/>
      <c r="Q190" s="7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P190" s="2"/>
      <c r="BQ190" s="2"/>
      <c r="BR190" s="2"/>
      <c r="BS190" s="2"/>
    </row>
    <row r="191" spans="1:71" ht="15.75" hidden="1" customHeight="1">
      <c r="A191" s="3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7"/>
      <c r="Q191" s="7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P191" s="2"/>
      <c r="BQ191" s="2"/>
      <c r="BR191" s="2"/>
      <c r="BS191" s="2"/>
    </row>
    <row r="192" spans="1:71" ht="15.75" hidden="1" customHeight="1">
      <c r="A192" s="3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7"/>
      <c r="Q192" s="7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P192" s="2"/>
      <c r="BQ192" s="2"/>
      <c r="BR192" s="2"/>
      <c r="BS192" s="2"/>
    </row>
    <row r="193" spans="1:71" ht="15.75" hidden="1" customHeight="1">
      <c r="A193" s="3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7"/>
      <c r="Q193" s="7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P193" s="2"/>
      <c r="BQ193" s="2"/>
      <c r="BR193" s="2"/>
      <c r="BS193" s="2"/>
    </row>
    <row r="194" spans="1:71" ht="15.75" hidden="1" customHeight="1">
      <c r="A194" s="3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7"/>
      <c r="Q194" s="7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P194" s="2"/>
      <c r="BQ194" s="2"/>
      <c r="BR194" s="2"/>
      <c r="BS194" s="2"/>
    </row>
    <row r="195" spans="1:71" ht="15.75" hidden="1" customHeight="1">
      <c r="A195" s="3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7"/>
      <c r="Q195" s="7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P195" s="2"/>
      <c r="BQ195" s="2"/>
      <c r="BR195" s="2"/>
      <c r="BS195" s="2"/>
    </row>
    <row r="196" spans="1:71" ht="15.75" hidden="1" customHeight="1">
      <c r="A196" s="3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7"/>
      <c r="Q196" s="7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P196" s="2"/>
      <c r="BQ196" s="2"/>
      <c r="BR196" s="2"/>
      <c r="BS196" s="2"/>
    </row>
    <row r="197" spans="1:71" ht="15.75" hidden="1" customHeight="1">
      <c r="A197" s="3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7"/>
      <c r="Q197" s="7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P197" s="2"/>
      <c r="BQ197" s="2"/>
      <c r="BR197" s="2"/>
      <c r="BS197" s="2"/>
    </row>
    <row r="198" spans="1:71" ht="15.75" hidden="1" customHeight="1">
      <c r="A198" s="3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7"/>
      <c r="Q198" s="7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P198" s="2"/>
      <c r="BQ198" s="2"/>
      <c r="BR198" s="2"/>
      <c r="BS198" s="2"/>
    </row>
    <row r="199" spans="1:71" ht="15.75" hidden="1" customHeight="1">
      <c r="A199" s="3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7"/>
      <c r="Q199" s="7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P199" s="2"/>
      <c r="BQ199" s="2"/>
      <c r="BR199" s="2"/>
      <c r="BS199" s="2"/>
    </row>
    <row r="200" spans="1:71" ht="15.75" hidden="1" customHeight="1">
      <c r="A200" s="3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7"/>
      <c r="Q200" s="7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P200" s="2"/>
      <c r="BQ200" s="2"/>
      <c r="BR200" s="2"/>
      <c r="BS200" s="2"/>
    </row>
    <row r="201" spans="1:71" ht="15.75" hidden="1" customHeight="1">
      <c r="A201" s="3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7"/>
      <c r="Q201" s="7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P201" s="2"/>
      <c r="BQ201" s="2"/>
      <c r="BR201" s="2"/>
      <c r="BS201" s="2"/>
    </row>
    <row r="202" spans="1:71" ht="15.75" hidden="1" customHeight="1">
      <c r="A202" s="3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7"/>
      <c r="Q202" s="7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P202" s="2"/>
      <c r="BQ202" s="2"/>
      <c r="BR202" s="2"/>
      <c r="BS202" s="2"/>
    </row>
    <row r="203" spans="1:71" ht="15.75" hidden="1" customHeight="1">
      <c r="A203" s="3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7"/>
      <c r="Q203" s="7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P203" s="2"/>
      <c r="BQ203" s="2"/>
      <c r="BR203" s="2"/>
      <c r="BS203" s="2"/>
    </row>
    <row r="204" spans="1:71" ht="15.75" hidden="1" customHeight="1">
      <c r="A204" s="3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7"/>
      <c r="Q204" s="7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P204" s="2"/>
      <c r="BQ204" s="2"/>
      <c r="BR204" s="2"/>
      <c r="BS204" s="2"/>
    </row>
    <row r="205" spans="1:71" ht="15.75" hidden="1" customHeight="1">
      <c r="A205" s="3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7"/>
      <c r="Q205" s="7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P205" s="2"/>
      <c r="BQ205" s="2"/>
      <c r="BR205" s="2"/>
      <c r="BS205" s="2"/>
    </row>
    <row r="206" spans="1:71" ht="15.75" hidden="1" customHeight="1">
      <c r="A206" s="3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7"/>
      <c r="Q206" s="7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P206" s="2"/>
      <c r="BQ206" s="2"/>
      <c r="BR206" s="2"/>
      <c r="BS206" s="2"/>
    </row>
    <row r="207" spans="1:71" ht="15.75" hidden="1" customHeight="1">
      <c r="A207" s="3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7"/>
      <c r="Q207" s="7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P207" s="2"/>
      <c r="BQ207" s="2"/>
      <c r="BR207" s="2"/>
      <c r="BS207" s="2"/>
    </row>
    <row r="208" spans="1:71" ht="15.75" hidden="1" customHeight="1">
      <c r="A208" s="3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7"/>
      <c r="Q208" s="7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P208" s="2"/>
      <c r="BQ208" s="2"/>
      <c r="BR208" s="2"/>
      <c r="BS208" s="2"/>
    </row>
    <row r="209" spans="1:71" ht="15.75" hidden="1" customHeight="1">
      <c r="A209" s="3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7"/>
      <c r="Q209" s="7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P209" s="2"/>
      <c r="BQ209" s="2"/>
      <c r="BR209" s="2"/>
      <c r="BS209" s="2"/>
    </row>
    <row r="210" spans="1:71" ht="15.75" hidden="1" customHeight="1">
      <c r="A210" s="3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7"/>
      <c r="Q210" s="7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P210" s="2"/>
      <c r="BQ210" s="2"/>
      <c r="BR210" s="2"/>
      <c r="BS210" s="2"/>
    </row>
    <row r="211" spans="1:71" ht="15.75" hidden="1" customHeight="1">
      <c r="A211" s="3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7"/>
      <c r="Q211" s="7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P211" s="2"/>
      <c r="BQ211" s="2"/>
      <c r="BR211" s="2"/>
      <c r="BS211" s="2"/>
    </row>
    <row r="212" spans="1:71" ht="15.75" hidden="1" customHeight="1">
      <c r="A212" s="3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7"/>
      <c r="Q212" s="7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P212" s="2"/>
      <c r="BQ212" s="2"/>
      <c r="BR212" s="2"/>
      <c r="BS212" s="2"/>
    </row>
    <row r="213" spans="1:71" ht="15.75" hidden="1" customHeight="1">
      <c r="A213" s="3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7"/>
      <c r="Q213" s="7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P213" s="2"/>
      <c r="BQ213" s="2"/>
      <c r="BR213" s="2"/>
      <c r="BS213" s="2"/>
    </row>
    <row r="214" spans="1:71" ht="15.75" hidden="1" customHeight="1">
      <c r="A214" s="3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7"/>
      <c r="Q214" s="7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P214" s="2"/>
      <c r="BQ214" s="2"/>
      <c r="BR214" s="2"/>
      <c r="BS214" s="2"/>
    </row>
    <row r="215" spans="1:71" ht="15.75" hidden="1" customHeight="1">
      <c r="A215" s="3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7"/>
      <c r="Q215" s="7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P215" s="2"/>
      <c r="BQ215" s="2"/>
      <c r="BR215" s="2"/>
      <c r="BS215" s="2"/>
    </row>
    <row r="216" spans="1:71" ht="15.75" hidden="1" customHeight="1">
      <c r="A216" s="3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7"/>
      <c r="Q216" s="7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P216" s="2"/>
      <c r="BQ216" s="2"/>
      <c r="BR216" s="2"/>
      <c r="BS216" s="2"/>
    </row>
    <row r="217" spans="1:71" ht="15.75" hidden="1" customHeight="1">
      <c r="A217" s="3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7"/>
      <c r="Q217" s="7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P217" s="2"/>
      <c r="BQ217" s="2"/>
      <c r="BR217" s="2"/>
      <c r="BS217" s="2"/>
    </row>
    <row r="218" spans="1:71" ht="15.75" hidden="1" customHeight="1">
      <c r="A218" s="3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7"/>
      <c r="Q218" s="7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P218" s="2"/>
      <c r="BQ218" s="2"/>
      <c r="BR218" s="2"/>
      <c r="BS218" s="2"/>
    </row>
    <row r="219" spans="1:71" ht="15.75" hidden="1" customHeight="1">
      <c r="A219" s="3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7"/>
      <c r="Q219" s="7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P219" s="2"/>
      <c r="BQ219" s="2"/>
      <c r="BR219" s="2"/>
      <c r="BS219" s="2"/>
    </row>
    <row r="220" spans="1:71" ht="15.75" hidden="1" customHeight="1">
      <c r="A220" s="3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7"/>
      <c r="Q220" s="7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P220" s="2"/>
      <c r="BQ220" s="2"/>
      <c r="BR220" s="2"/>
      <c r="BS220" s="2"/>
    </row>
    <row r="221" spans="1:71" ht="15.75" hidden="1" customHeight="1">
      <c r="A221" s="3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7"/>
      <c r="Q221" s="7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P221" s="2"/>
      <c r="BQ221" s="2"/>
      <c r="BR221" s="2"/>
      <c r="BS221" s="2"/>
    </row>
    <row r="222" spans="1:71" ht="15.75" hidden="1" customHeight="1">
      <c r="A222" s="3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7"/>
      <c r="Q222" s="7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P222" s="2"/>
      <c r="BQ222" s="2"/>
      <c r="BR222" s="2"/>
      <c r="BS222" s="2"/>
    </row>
    <row r="223" spans="1:71" ht="15.75" hidden="1" customHeight="1">
      <c r="A223" s="3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7"/>
      <c r="Q223" s="7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P223" s="2"/>
      <c r="BQ223" s="2"/>
      <c r="BR223" s="2"/>
      <c r="BS223" s="2"/>
    </row>
    <row r="224" spans="1:71" ht="15.75" hidden="1" customHeight="1">
      <c r="A224" s="3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7"/>
      <c r="Q224" s="7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P224" s="2"/>
      <c r="BQ224" s="2"/>
      <c r="BR224" s="2"/>
      <c r="BS224" s="2"/>
    </row>
    <row r="225" spans="1:71" ht="15.75" hidden="1" customHeight="1">
      <c r="A225" s="3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7"/>
      <c r="Q225" s="7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P225" s="2"/>
      <c r="BQ225" s="2"/>
      <c r="BR225" s="2"/>
      <c r="BS225" s="2"/>
    </row>
    <row r="226" spans="1:71" ht="15.75" hidden="1" customHeight="1">
      <c r="A226" s="3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7"/>
      <c r="Q226" s="7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P226" s="2"/>
      <c r="BQ226" s="2"/>
      <c r="BR226" s="2"/>
      <c r="BS226" s="2"/>
    </row>
    <row r="227" spans="1:71" ht="15.75" hidden="1" customHeight="1">
      <c r="A227" s="3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7"/>
      <c r="Q227" s="7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P227" s="2"/>
      <c r="BQ227" s="2"/>
      <c r="BR227" s="2"/>
      <c r="BS227" s="2"/>
    </row>
    <row r="228" spans="1:71" ht="15.75" hidden="1" customHeight="1">
      <c r="A228" s="3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7"/>
      <c r="Q228" s="7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P228" s="2"/>
      <c r="BQ228" s="2"/>
      <c r="BR228" s="2"/>
      <c r="BS228" s="2"/>
    </row>
    <row r="229" spans="1:71" ht="15.75" hidden="1" customHeight="1">
      <c r="A229" s="3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7"/>
      <c r="Q229" s="7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P229" s="2"/>
      <c r="BQ229" s="2"/>
      <c r="BR229" s="2"/>
      <c r="BS229" s="2"/>
    </row>
    <row r="230" spans="1:71" ht="15.75" hidden="1" customHeight="1">
      <c r="A230" s="3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7"/>
      <c r="Q230" s="7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P230" s="2"/>
      <c r="BQ230" s="2"/>
      <c r="BR230" s="2"/>
      <c r="BS230" s="2"/>
    </row>
    <row r="231" spans="1:71" ht="15.75" hidden="1" customHeight="1">
      <c r="A231" s="3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7"/>
      <c r="Q231" s="7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P231" s="2"/>
      <c r="BQ231" s="2"/>
      <c r="BR231" s="2"/>
      <c r="BS231" s="2"/>
    </row>
    <row r="232" spans="1:71" ht="15.75" hidden="1" customHeight="1">
      <c r="A232" s="3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7"/>
      <c r="Q232" s="7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P232" s="2"/>
      <c r="BQ232" s="2"/>
      <c r="BR232" s="2"/>
      <c r="BS232" s="2"/>
    </row>
    <row r="233" spans="1:71" ht="15.75" hidden="1" customHeight="1">
      <c r="A233" s="3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7"/>
      <c r="Q233" s="7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P233" s="2"/>
      <c r="BQ233" s="2"/>
      <c r="BR233" s="2"/>
      <c r="BS233" s="2"/>
    </row>
    <row r="234" spans="1:71" ht="15.75" hidden="1" customHeight="1">
      <c r="A234" s="3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7"/>
      <c r="Q234" s="7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P234" s="2"/>
      <c r="BQ234" s="2"/>
      <c r="BR234" s="2"/>
      <c r="BS234" s="2"/>
    </row>
    <row r="235" spans="1:71" ht="15.75" hidden="1" customHeight="1">
      <c r="A235" s="3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7"/>
      <c r="Q235" s="7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P235" s="2"/>
      <c r="BQ235" s="2"/>
      <c r="BR235" s="2"/>
      <c r="BS235" s="2"/>
    </row>
    <row r="236" spans="1:71" ht="15.75" hidden="1" customHeight="1">
      <c r="A236" s="3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7"/>
      <c r="Q236" s="7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P236" s="2"/>
      <c r="BQ236" s="2"/>
      <c r="BR236" s="2"/>
      <c r="BS236" s="2"/>
    </row>
    <row r="237" spans="1:71" ht="15.75" hidden="1" customHeight="1">
      <c r="A237" s="3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7"/>
      <c r="Q237" s="7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P237" s="2"/>
      <c r="BQ237" s="2"/>
      <c r="BR237" s="2"/>
      <c r="BS237" s="2"/>
    </row>
    <row r="238" spans="1:71" ht="15.75" hidden="1" customHeight="1">
      <c r="A238" s="3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7"/>
      <c r="Q238" s="7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P238" s="2"/>
      <c r="BQ238" s="2"/>
      <c r="BR238" s="2"/>
      <c r="BS238" s="2"/>
    </row>
    <row r="239" spans="1:71" ht="15.75" hidden="1" customHeight="1">
      <c r="A239" s="3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7"/>
      <c r="Q239" s="7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P239" s="2"/>
      <c r="BQ239" s="2"/>
      <c r="BR239" s="2"/>
      <c r="BS239" s="2"/>
    </row>
    <row r="240" spans="1:71" ht="15.75" hidden="1" customHeight="1">
      <c r="A240" s="3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7"/>
      <c r="Q240" s="7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P240" s="2"/>
      <c r="BQ240" s="2"/>
      <c r="BR240" s="2"/>
      <c r="BS240" s="2"/>
    </row>
    <row r="241" spans="1:71" ht="15.75" hidden="1" customHeight="1">
      <c r="A241" s="3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7"/>
      <c r="Q241" s="7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P241" s="2"/>
      <c r="BQ241" s="2"/>
      <c r="BR241" s="2"/>
      <c r="BS241" s="2"/>
    </row>
    <row r="242" spans="1:71" ht="15.75" hidden="1" customHeight="1">
      <c r="A242" s="3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7"/>
      <c r="Q242" s="7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P242" s="2"/>
      <c r="BQ242" s="2"/>
      <c r="BR242" s="2"/>
      <c r="BS242" s="2"/>
    </row>
    <row r="243" spans="1:71" ht="15.75" hidden="1" customHeight="1">
      <c r="A243" s="3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7"/>
      <c r="Q243" s="7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P243" s="2"/>
      <c r="BQ243" s="2"/>
      <c r="BR243" s="2"/>
      <c r="BS243" s="2"/>
    </row>
    <row r="244" spans="1:71" ht="15.75" hidden="1" customHeight="1">
      <c r="A244" s="3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7"/>
      <c r="Q244" s="7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P244" s="2"/>
      <c r="BQ244" s="2"/>
      <c r="BR244" s="2"/>
      <c r="BS244" s="2"/>
    </row>
    <row r="245" spans="1:71" ht="15.75" hidden="1" customHeight="1">
      <c r="A245" s="3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7"/>
      <c r="Q245" s="7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P245" s="2"/>
      <c r="BQ245" s="2"/>
      <c r="BR245" s="2"/>
      <c r="BS245" s="2"/>
    </row>
    <row r="246" spans="1:71" ht="15.75" hidden="1" customHeight="1">
      <c r="A246" s="3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7"/>
      <c r="Q246" s="7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P246" s="2"/>
      <c r="BQ246" s="2"/>
      <c r="BR246" s="2"/>
      <c r="BS246" s="2"/>
    </row>
    <row r="247" spans="1:71" ht="15.75" hidden="1" customHeight="1">
      <c r="A247" s="3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7"/>
      <c r="Q247" s="7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P247" s="2"/>
      <c r="BQ247" s="2"/>
      <c r="BR247" s="2"/>
      <c r="BS247" s="2"/>
    </row>
    <row r="248" spans="1:71" ht="15.75" hidden="1" customHeight="1">
      <c r="A248" s="3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7"/>
      <c r="Q248" s="7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P248" s="2"/>
      <c r="BQ248" s="2"/>
      <c r="BR248" s="2"/>
      <c r="BS248" s="2"/>
    </row>
    <row r="249" spans="1:71" ht="15.75" hidden="1" customHeight="1">
      <c r="A249" s="3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7"/>
      <c r="Q249" s="7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P249" s="2"/>
      <c r="BQ249" s="2"/>
      <c r="BR249" s="2"/>
      <c r="BS249" s="2"/>
    </row>
    <row r="250" spans="1:71" ht="15.75" hidden="1" customHeight="1">
      <c r="A250" s="3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7"/>
      <c r="Q250" s="7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P250" s="2"/>
      <c r="BQ250" s="2"/>
      <c r="BR250" s="2"/>
      <c r="BS250" s="2"/>
    </row>
    <row r="251" spans="1:71" ht="15.75" hidden="1" customHeight="1">
      <c r="A251" s="3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7"/>
      <c r="Q251" s="7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P251" s="2"/>
      <c r="BQ251" s="2"/>
      <c r="BR251" s="2"/>
      <c r="BS251" s="2"/>
    </row>
    <row r="252" spans="1:71" ht="15.75" hidden="1" customHeight="1">
      <c r="A252" s="3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7"/>
      <c r="Q252" s="7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P252" s="2"/>
      <c r="BQ252" s="2"/>
      <c r="BR252" s="2"/>
      <c r="BS252" s="2"/>
    </row>
    <row r="253" spans="1:71" ht="15.75" hidden="1" customHeight="1">
      <c r="A253" s="3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7"/>
      <c r="Q253" s="7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P253" s="2"/>
      <c r="BQ253" s="2"/>
      <c r="BR253" s="2"/>
      <c r="BS253" s="2"/>
    </row>
    <row r="254" spans="1:71" ht="15.75" hidden="1" customHeight="1">
      <c r="A254" s="3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7"/>
      <c r="Q254" s="7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P254" s="2"/>
      <c r="BQ254" s="2"/>
      <c r="BR254" s="2"/>
      <c r="BS254" s="2"/>
    </row>
    <row r="255" spans="1:71" ht="15.75" hidden="1" customHeight="1">
      <c r="A255" s="3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7"/>
      <c r="Q255" s="7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P255" s="2"/>
      <c r="BQ255" s="2"/>
      <c r="BR255" s="2"/>
      <c r="BS255" s="2"/>
    </row>
    <row r="256" spans="1:71" ht="15.75" hidden="1" customHeight="1">
      <c r="A256" s="3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7"/>
      <c r="Q256" s="7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P256" s="2"/>
      <c r="BQ256" s="2"/>
      <c r="BR256" s="2"/>
      <c r="BS256" s="2"/>
    </row>
    <row r="257" spans="1:71" ht="15.75" hidden="1" customHeight="1">
      <c r="A257" s="3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7"/>
      <c r="Q257" s="7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P257" s="2"/>
      <c r="BQ257" s="2"/>
      <c r="BR257" s="2"/>
      <c r="BS257" s="2"/>
    </row>
    <row r="258" spans="1:71" ht="15.75" hidden="1" customHeight="1">
      <c r="A258" s="3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7"/>
      <c r="Q258" s="7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P258" s="2"/>
      <c r="BQ258" s="2"/>
      <c r="BR258" s="2"/>
      <c r="BS258" s="2"/>
    </row>
    <row r="259" spans="1:71" ht="15.75" hidden="1" customHeight="1">
      <c r="A259" s="3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7"/>
      <c r="Q259" s="7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P259" s="2"/>
      <c r="BQ259" s="2"/>
      <c r="BR259" s="2"/>
      <c r="BS259" s="2"/>
    </row>
    <row r="260" spans="1:71" ht="15.75" hidden="1" customHeight="1">
      <c r="A260" s="3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7"/>
      <c r="Q260" s="7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P260" s="2"/>
      <c r="BQ260" s="2"/>
      <c r="BR260" s="2"/>
      <c r="BS260" s="2"/>
    </row>
    <row r="261" spans="1:71" ht="15.75" hidden="1" customHeight="1">
      <c r="A261" s="3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7"/>
      <c r="Q261" s="7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P261" s="2"/>
      <c r="BQ261" s="2"/>
      <c r="BR261" s="2"/>
      <c r="BS261" s="2"/>
    </row>
    <row r="262" spans="1:71" ht="15.75" hidden="1" customHeight="1">
      <c r="A262" s="3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7"/>
      <c r="Q262" s="7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P262" s="2"/>
      <c r="BQ262" s="2"/>
      <c r="BR262" s="2"/>
      <c r="BS262" s="2"/>
    </row>
    <row r="263" spans="1:71" ht="15.75" hidden="1" customHeight="1">
      <c r="A263" s="3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7"/>
      <c r="Q263" s="7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P263" s="2"/>
      <c r="BQ263" s="2"/>
      <c r="BR263" s="2"/>
      <c r="BS263" s="2"/>
    </row>
    <row r="264" spans="1:71" ht="15.75" hidden="1" customHeight="1">
      <c r="A264" s="3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7"/>
      <c r="Q264" s="7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P264" s="2"/>
      <c r="BQ264" s="2"/>
      <c r="BR264" s="2"/>
      <c r="BS264" s="2"/>
    </row>
    <row r="265" spans="1:71" ht="15.75" hidden="1" customHeight="1">
      <c r="A265" s="3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7"/>
      <c r="Q265" s="7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P265" s="2"/>
      <c r="BQ265" s="2"/>
      <c r="BR265" s="2"/>
      <c r="BS265" s="2"/>
    </row>
    <row r="266" spans="1:71" ht="15.75" hidden="1" customHeight="1">
      <c r="A266" s="3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7"/>
      <c r="Q266" s="7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P266" s="2"/>
      <c r="BQ266" s="2"/>
      <c r="BR266" s="2"/>
      <c r="BS266" s="2"/>
    </row>
    <row r="267" spans="1:71" ht="15.75" hidden="1" customHeight="1">
      <c r="A267" s="3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7"/>
      <c r="Q267" s="7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P267" s="2"/>
      <c r="BQ267" s="2"/>
      <c r="BR267" s="2"/>
      <c r="BS267" s="2"/>
    </row>
    <row r="268" spans="1:71" ht="15.75" hidden="1" customHeight="1">
      <c r="A268" s="3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7"/>
      <c r="Q268" s="7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P268" s="2"/>
      <c r="BQ268" s="2"/>
      <c r="BR268" s="2"/>
      <c r="BS268" s="2"/>
    </row>
    <row r="269" spans="1:71" ht="15.75" hidden="1" customHeight="1">
      <c r="A269" s="3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7"/>
      <c r="Q269" s="7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P269" s="2"/>
      <c r="BQ269" s="2"/>
      <c r="BR269" s="2"/>
      <c r="BS269" s="2"/>
    </row>
    <row r="270" spans="1:71" ht="15.75" hidden="1" customHeight="1">
      <c r="A270" s="3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7"/>
      <c r="Q270" s="7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P270" s="2"/>
      <c r="BQ270" s="2"/>
      <c r="BR270" s="2"/>
      <c r="BS270" s="2"/>
    </row>
    <row r="271" spans="1:71" ht="15.75" hidden="1" customHeight="1">
      <c r="A271" s="3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7"/>
      <c r="Q271" s="7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P271" s="2"/>
      <c r="BQ271" s="2"/>
      <c r="BR271" s="2"/>
      <c r="BS271" s="2"/>
    </row>
    <row r="272" spans="1:71" ht="15.75" hidden="1" customHeight="1">
      <c r="A272" s="3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7"/>
      <c r="Q272" s="7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P272" s="2"/>
      <c r="BQ272" s="2"/>
      <c r="BR272" s="2"/>
      <c r="BS272" s="2"/>
    </row>
    <row r="273" spans="1:71" ht="15.75" hidden="1" customHeight="1">
      <c r="A273" s="3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7"/>
      <c r="Q273" s="7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P273" s="2"/>
      <c r="BQ273" s="2"/>
      <c r="BR273" s="2"/>
      <c r="BS273" s="2"/>
    </row>
    <row r="274" spans="1:71" ht="15.75" hidden="1" customHeight="1">
      <c r="A274" s="3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7"/>
      <c r="Q274" s="7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P274" s="2"/>
      <c r="BQ274" s="2"/>
      <c r="BR274" s="2"/>
      <c r="BS274" s="2"/>
    </row>
    <row r="275" spans="1:71" ht="15.75" hidden="1" customHeight="1">
      <c r="A275" s="3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7"/>
      <c r="Q275" s="7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P275" s="2"/>
      <c r="BQ275" s="2"/>
      <c r="BR275" s="2"/>
      <c r="BS275" s="2"/>
    </row>
    <row r="276" spans="1:71" ht="15.75" hidden="1" customHeight="1">
      <c r="A276" s="3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7"/>
      <c r="Q276" s="7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P276" s="2"/>
      <c r="BQ276" s="2"/>
      <c r="BR276" s="2"/>
      <c r="BS276" s="2"/>
    </row>
    <row r="277" spans="1:71" ht="15.75" hidden="1" customHeight="1">
      <c r="A277" s="3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7"/>
      <c r="Q277" s="7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P277" s="2"/>
      <c r="BQ277" s="2"/>
      <c r="BR277" s="2"/>
      <c r="BS277" s="2"/>
    </row>
    <row r="278" spans="1:71" ht="15.75" hidden="1" customHeight="1">
      <c r="A278" s="3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7"/>
      <c r="Q278" s="7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P278" s="2"/>
      <c r="BQ278" s="2"/>
      <c r="BR278" s="2"/>
      <c r="BS278" s="2"/>
    </row>
    <row r="279" spans="1:71" ht="15.75" hidden="1" customHeight="1">
      <c r="A279" s="3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7"/>
      <c r="Q279" s="7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P279" s="2"/>
      <c r="BQ279" s="2"/>
      <c r="BR279" s="2"/>
      <c r="BS279" s="2"/>
    </row>
    <row r="280" spans="1:71" ht="15.75" hidden="1" customHeight="1">
      <c r="A280" s="3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7"/>
      <c r="Q280" s="7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P280" s="2"/>
      <c r="BQ280" s="2"/>
      <c r="BR280" s="2"/>
      <c r="BS280" s="2"/>
    </row>
    <row r="281" spans="1:71" ht="15.75" hidden="1" customHeight="1">
      <c r="A281" s="3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7"/>
      <c r="Q281" s="7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P281" s="2"/>
      <c r="BQ281" s="2"/>
      <c r="BR281" s="2"/>
      <c r="BS281" s="2"/>
    </row>
    <row r="282" spans="1:71" ht="15.75" hidden="1" customHeight="1">
      <c r="A282" s="3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7"/>
      <c r="Q282" s="7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P282" s="2"/>
      <c r="BQ282" s="2"/>
      <c r="BR282" s="2"/>
      <c r="BS282" s="2"/>
    </row>
    <row r="283" spans="1:71" ht="15.75" hidden="1" customHeight="1">
      <c r="A283" s="3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7"/>
      <c r="Q283" s="7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P283" s="2"/>
      <c r="BQ283" s="2"/>
      <c r="BR283" s="2"/>
      <c r="BS283" s="2"/>
    </row>
    <row r="284" spans="1:71" ht="15.75" hidden="1" customHeight="1">
      <c r="A284" s="3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7"/>
      <c r="Q284" s="7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P284" s="2"/>
      <c r="BQ284" s="2"/>
      <c r="BR284" s="2"/>
      <c r="BS284" s="2"/>
    </row>
    <row r="285" spans="1:71" ht="15.75" hidden="1" customHeight="1">
      <c r="A285" s="3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7"/>
      <c r="Q285" s="7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P285" s="2"/>
      <c r="BQ285" s="2"/>
      <c r="BR285" s="2"/>
      <c r="BS285" s="2"/>
    </row>
    <row r="286" spans="1:71" ht="15.75" hidden="1" customHeight="1">
      <c r="A286" s="3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7"/>
      <c r="Q286" s="7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P286" s="2"/>
      <c r="BQ286" s="2"/>
      <c r="BR286" s="2"/>
      <c r="BS286" s="2"/>
    </row>
    <row r="287" spans="1:71" ht="15.75" hidden="1" customHeight="1">
      <c r="A287" s="3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7"/>
      <c r="Q287" s="7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P287" s="2"/>
      <c r="BQ287" s="2"/>
      <c r="BR287" s="2"/>
      <c r="BS287" s="2"/>
    </row>
    <row r="288" spans="1:71" ht="15.75" hidden="1" customHeight="1">
      <c r="A288" s="3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7"/>
      <c r="Q288" s="7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P288" s="2"/>
      <c r="BQ288" s="2"/>
      <c r="BR288" s="2"/>
      <c r="BS288" s="2"/>
    </row>
    <row r="289" spans="1:71" ht="15.75" hidden="1" customHeight="1">
      <c r="A289" s="3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7"/>
      <c r="Q289" s="7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P289" s="2"/>
      <c r="BQ289" s="2"/>
      <c r="BR289" s="2"/>
      <c r="BS289" s="2"/>
    </row>
    <row r="290" spans="1:71" ht="15.75" hidden="1" customHeight="1">
      <c r="A290" s="3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7"/>
      <c r="Q290" s="7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P290" s="2"/>
      <c r="BQ290" s="2"/>
      <c r="BR290" s="2"/>
      <c r="BS290" s="2"/>
    </row>
    <row r="291" spans="1:71" ht="15.75" hidden="1" customHeight="1">
      <c r="A291" s="3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7"/>
      <c r="Q291" s="7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P291" s="2"/>
      <c r="BQ291" s="2"/>
      <c r="BR291" s="2"/>
      <c r="BS291" s="2"/>
    </row>
    <row r="292" spans="1:71" ht="15.75" hidden="1" customHeight="1">
      <c r="A292" s="3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7"/>
      <c r="Q292" s="7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P292" s="2"/>
      <c r="BQ292" s="2"/>
      <c r="BR292" s="2"/>
      <c r="BS292" s="2"/>
    </row>
    <row r="293" spans="1:71" ht="15.75" hidden="1" customHeight="1">
      <c r="A293" s="3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7"/>
      <c r="Q293" s="7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P293" s="2"/>
      <c r="BQ293" s="2"/>
      <c r="BR293" s="2"/>
      <c r="BS293" s="2"/>
    </row>
    <row r="294" spans="1:71" ht="15.75" hidden="1" customHeight="1">
      <c r="A294" s="3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7"/>
      <c r="Q294" s="7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P294" s="2"/>
      <c r="BQ294" s="2"/>
      <c r="BR294" s="2"/>
      <c r="BS294" s="2"/>
    </row>
    <row r="295" spans="1:71" ht="15.75" hidden="1" customHeight="1">
      <c r="A295" s="3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7"/>
      <c r="Q295" s="7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P295" s="2"/>
      <c r="BQ295" s="2"/>
      <c r="BR295" s="2"/>
      <c r="BS295" s="2"/>
    </row>
    <row r="296" spans="1:71" ht="15.75" hidden="1" customHeight="1">
      <c r="A296" s="3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7"/>
      <c r="Q296" s="7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P296" s="2"/>
      <c r="BQ296" s="2"/>
      <c r="BR296" s="2"/>
      <c r="BS296" s="2"/>
    </row>
    <row r="297" spans="1:71" ht="15.75" hidden="1" customHeight="1">
      <c r="A297" s="3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7"/>
      <c r="Q297" s="7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P297" s="2"/>
      <c r="BQ297" s="2"/>
      <c r="BR297" s="2"/>
      <c r="BS297" s="2"/>
    </row>
    <row r="298" spans="1:71" ht="15.75" hidden="1" customHeight="1">
      <c r="A298" s="3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7"/>
      <c r="Q298" s="7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P298" s="2"/>
      <c r="BQ298" s="2"/>
      <c r="BR298" s="2"/>
      <c r="BS298" s="2"/>
    </row>
    <row r="299" spans="1:71" ht="15.75" hidden="1" customHeight="1">
      <c r="A299" s="3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7"/>
      <c r="Q299" s="7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P299" s="2"/>
      <c r="BQ299" s="2"/>
      <c r="BR299" s="2"/>
      <c r="BS299" s="2"/>
    </row>
    <row r="300" spans="1:71" ht="15.75" hidden="1" customHeight="1">
      <c r="A300" s="3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7"/>
      <c r="Q300" s="7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P300" s="2"/>
      <c r="BQ300" s="2"/>
      <c r="BR300" s="2"/>
      <c r="BS300" s="2"/>
    </row>
    <row r="301" spans="1:71" ht="15.75" hidden="1" customHeight="1">
      <c r="A301" s="3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7"/>
      <c r="Q301" s="7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P301" s="2"/>
      <c r="BQ301" s="2"/>
      <c r="BR301" s="2"/>
      <c r="BS301" s="2"/>
    </row>
    <row r="302" spans="1:71" ht="15.75" hidden="1" customHeight="1">
      <c r="A302" s="3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7"/>
      <c r="Q302" s="7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P302" s="2"/>
      <c r="BQ302" s="2"/>
      <c r="BR302" s="2"/>
      <c r="BS302" s="2"/>
    </row>
    <row r="303" spans="1:71" ht="15.75" hidden="1" customHeight="1">
      <c r="A303" s="3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7"/>
      <c r="Q303" s="7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P303" s="2"/>
      <c r="BQ303" s="2"/>
      <c r="BR303" s="2"/>
      <c r="BS303" s="2"/>
    </row>
    <row r="304" spans="1:71" ht="15.75" hidden="1" customHeight="1">
      <c r="A304" s="3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7"/>
      <c r="Q304" s="7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P304" s="2"/>
      <c r="BQ304" s="2"/>
      <c r="BR304" s="2"/>
      <c r="BS304" s="2"/>
    </row>
    <row r="305" spans="1:71" ht="15.75" hidden="1" customHeight="1">
      <c r="A305" s="3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7"/>
      <c r="Q305" s="7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P305" s="2"/>
      <c r="BQ305" s="2"/>
      <c r="BR305" s="2"/>
      <c r="BS305" s="2"/>
    </row>
    <row r="306" spans="1:71" ht="15.75" hidden="1" customHeight="1">
      <c r="A306" s="3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7"/>
      <c r="Q306" s="7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P306" s="2"/>
      <c r="BQ306" s="2"/>
      <c r="BR306" s="2"/>
      <c r="BS306" s="2"/>
    </row>
    <row r="307" spans="1:71" ht="15.75" hidden="1" customHeight="1">
      <c r="A307" s="3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7"/>
      <c r="Q307" s="7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P307" s="2"/>
      <c r="BQ307" s="2"/>
      <c r="BR307" s="2"/>
      <c r="BS307" s="2"/>
    </row>
    <row r="308" spans="1:71" ht="15.75" hidden="1" customHeight="1">
      <c r="A308" s="3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7"/>
      <c r="Q308" s="7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P308" s="2"/>
      <c r="BQ308" s="2"/>
      <c r="BR308" s="2"/>
      <c r="BS308" s="2"/>
    </row>
    <row r="309" spans="1:71" ht="15.75" hidden="1" customHeight="1">
      <c r="A309" s="3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7"/>
      <c r="Q309" s="7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P309" s="2"/>
      <c r="BQ309" s="2"/>
      <c r="BR309" s="2"/>
      <c r="BS309" s="2"/>
    </row>
    <row r="310" spans="1:71" ht="15.75" hidden="1" customHeight="1">
      <c r="A310" s="3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7"/>
      <c r="Q310" s="7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P310" s="2"/>
      <c r="BQ310" s="2"/>
      <c r="BR310" s="2"/>
      <c r="BS310" s="2"/>
    </row>
    <row r="311" spans="1:71" ht="15.75" hidden="1" customHeight="1">
      <c r="A311" s="3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7"/>
      <c r="Q311" s="7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P311" s="2"/>
      <c r="BQ311" s="2"/>
      <c r="BR311" s="2"/>
      <c r="BS311" s="2"/>
    </row>
    <row r="312" spans="1:71" ht="15.75" hidden="1" customHeight="1">
      <c r="A312" s="3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7"/>
      <c r="Q312" s="7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P312" s="2"/>
      <c r="BQ312" s="2"/>
      <c r="BR312" s="2"/>
      <c r="BS312" s="2"/>
    </row>
    <row r="313" spans="1:71" ht="15.75" hidden="1" customHeight="1">
      <c r="A313" s="3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7"/>
      <c r="Q313" s="7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P313" s="2"/>
      <c r="BQ313" s="2"/>
      <c r="BR313" s="2"/>
      <c r="BS313" s="2"/>
    </row>
    <row r="314" spans="1:71" ht="15.75" hidden="1" customHeight="1">
      <c r="A314" s="3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7"/>
      <c r="Q314" s="7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P314" s="2"/>
      <c r="BQ314" s="2"/>
      <c r="BR314" s="2"/>
      <c r="BS314" s="2"/>
    </row>
    <row r="315" spans="1:71" ht="15.75" hidden="1" customHeight="1">
      <c r="A315" s="3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7"/>
      <c r="Q315" s="7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P315" s="2"/>
      <c r="BQ315" s="2"/>
      <c r="BR315" s="2"/>
      <c r="BS315" s="2"/>
    </row>
    <row r="316" spans="1:71" ht="15.75" hidden="1" customHeight="1">
      <c r="A316" s="3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7"/>
      <c r="Q316" s="7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P316" s="2"/>
      <c r="BQ316" s="2"/>
      <c r="BR316" s="2"/>
      <c r="BS316" s="2"/>
    </row>
    <row r="317" spans="1:71" ht="15.75" hidden="1" customHeight="1">
      <c r="A317" s="3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7"/>
      <c r="Q317" s="7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P317" s="2"/>
      <c r="BQ317" s="2"/>
      <c r="BR317" s="2"/>
      <c r="BS317" s="2"/>
    </row>
    <row r="318" spans="1:71" ht="15.75" hidden="1" customHeight="1">
      <c r="A318" s="3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7"/>
      <c r="Q318" s="7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P318" s="2"/>
      <c r="BQ318" s="2"/>
      <c r="BR318" s="2"/>
      <c r="BS318" s="2"/>
    </row>
    <row r="319" spans="1:71" ht="15.75" hidden="1" customHeight="1">
      <c r="A319" s="3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7"/>
      <c r="Q319" s="7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P319" s="2"/>
      <c r="BQ319" s="2"/>
      <c r="BR319" s="2"/>
      <c r="BS319" s="2"/>
    </row>
    <row r="320" spans="1:71" ht="15.75" hidden="1" customHeight="1">
      <c r="A320" s="3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7"/>
      <c r="Q320" s="7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P320" s="2"/>
      <c r="BQ320" s="2"/>
      <c r="BR320" s="2"/>
      <c r="BS320" s="2"/>
    </row>
  </sheetData>
  <autoFilter ref="B1:B320">
    <filterColumn colId="0">
      <filters>
        <filter val="0"/>
        <filter val="1"/>
      </filters>
    </filterColumn>
  </autoFilter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workbookViewId="0">
      <pane ySplit="1" topLeftCell="A2" activePane="bottomLeft" state="frozen"/>
      <selection pane="bottomLeft" sqref="A1:A1048576"/>
    </sheetView>
  </sheetViews>
  <sheetFormatPr defaultColWidth="14.42578125" defaultRowHeight="15" customHeight="1"/>
  <cols>
    <col min="1" max="2" width="14.28515625" customWidth="1"/>
    <col min="3" max="11" width="6.5703125" customWidth="1"/>
    <col min="12" max="14" width="7.5703125" customWidth="1"/>
    <col min="15" max="23" width="6.5703125" customWidth="1"/>
    <col min="24" max="26" width="7.5703125" customWidth="1"/>
    <col min="27" max="27" width="14" customWidth="1"/>
    <col min="28" max="28" width="12.140625" customWidth="1"/>
    <col min="29" max="37" width="6.140625" customWidth="1"/>
    <col min="38" max="40" width="7.140625" customWidth="1"/>
    <col min="41" max="43" width="14.42578125" customWidth="1"/>
  </cols>
  <sheetData>
    <row r="1" spans="1:43">
      <c r="A1" s="1"/>
      <c r="B1" s="1"/>
      <c r="C1" s="69" t="s">
        <v>16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2" t="s">
        <v>104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  <c r="AA1" s="2"/>
      <c r="AB1" s="2"/>
      <c r="AC1" s="73" t="s">
        <v>105</v>
      </c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2"/>
      <c r="AP1" s="2"/>
      <c r="AQ1" s="2"/>
    </row>
    <row r="2" spans="1:43">
      <c r="A2" s="2" t="s">
        <v>106</v>
      </c>
      <c r="B2" s="2" t="s">
        <v>1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2" t="s">
        <v>114</v>
      </c>
      <c r="K2" s="2" t="s">
        <v>115</v>
      </c>
      <c r="L2" s="2" t="s">
        <v>116</v>
      </c>
      <c r="M2" s="2" t="s">
        <v>117</v>
      </c>
      <c r="N2" s="2" t="s">
        <v>118</v>
      </c>
      <c r="O2" s="2" t="s">
        <v>107</v>
      </c>
      <c r="P2" s="2" t="s">
        <v>108</v>
      </c>
      <c r="Q2" s="2" t="s">
        <v>109</v>
      </c>
      <c r="R2" s="2" t="s">
        <v>110</v>
      </c>
      <c r="S2" s="2" t="s">
        <v>111</v>
      </c>
      <c r="T2" s="2" t="s">
        <v>112</v>
      </c>
      <c r="U2" s="2" t="s">
        <v>113</v>
      </c>
      <c r="V2" s="2" t="s">
        <v>114</v>
      </c>
      <c r="W2" s="2" t="s">
        <v>115</v>
      </c>
      <c r="X2" s="2" t="s">
        <v>116</v>
      </c>
      <c r="Y2" s="2" t="s">
        <v>117</v>
      </c>
      <c r="Z2" s="2" t="s">
        <v>118</v>
      </c>
      <c r="AA2" s="2" t="s">
        <v>15</v>
      </c>
      <c r="AB2" s="2" t="s">
        <v>119</v>
      </c>
      <c r="AC2" s="2" t="s">
        <v>107</v>
      </c>
      <c r="AD2" s="2" t="s">
        <v>108</v>
      </c>
      <c r="AE2" s="2" t="s">
        <v>109</v>
      </c>
      <c r="AF2" s="2" t="s">
        <v>110</v>
      </c>
      <c r="AG2" s="2" t="s">
        <v>111</v>
      </c>
      <c r="AH2" s="2" t="s">
        <v>112</v>
      </c>
      <c r="AI2" s="2" t="s">
        <v>113</v>
      </c>
      <c r="AJ2" s="2" t="s">
        <v>114</v>
      </c>
      <c r="AK2" s="2" t="s">
        <v>115</v>
      </c>
      <c r="AL2" s="2" t="s">
        <v>116</v>
      </c>
      <c r="AM2" s="2" t="s">
        <v>117</v>
      </c>
      <c r="AN2" s="2" t="s">
        <v>118</v>
      </c>
      <c r="AO2" s="2" t="s">
        <v>120</v>
      </c>
      <c r="AP2" s="2" t="s">
        <v>121</v>
      </c>
      <c r="AQ2" s="2" t="s">
        <v>122</v>
      </c>
    </row>
    <row r="3" spans="1:43">
      <c r="A3" s="2" t="s">
        <v>103</v>
      </c>
      <c r="B3" s="2">
        <v>1</v>
      </c>
      <c r="C3" s="3">
        <v>20.69</v>
      </c>
      <c r="D3" s="3">
        <v>33.28</v>
      </c>
      <c r="E3" s="3">
        <v>40.71</v>
      </c>
      <c r="F3" s="3">
        <v>24.68</v>
      </c>
      <c r="G3" s="3">
        <v>74.86</v>
      </c>
      <c r="H3" s="3">
        <v>46.09</v>
      </c>
      <c r="I3" s="3">
        <v>58</v>
      </c>
      <c r="J3" s="3">
        <v>44.69</v>
      </c>
      <c r="K3" s="3">
        <v>51.34</v>
      </c>
      <c r="L3" s="3">
        <v>60.63</v>
      </c>
      <c r="M3" s="3">
        <v>57.76</v>
      </c>
      <c r="N3" s="3">
        <v>39.119999999999997</v>
      </c>
      <c r="O3" s="3">
        <v>1.96</v>
      </c>
      <c r="P3" s="3">
        <v>3.2</v>
      </c>
      <c r="Q3" s="3">
        <v>3.68</v>
      </c>
      <c r="R3" s="3">
        <v>2.1800000000000002</v>
      </c>
      <c r="S3" s="3">
        <v>6.93</v>
      </c>
      <c r="T3" s="3">
        <v>4.41</v>
      </c>
      <c r="U3" s="3">
        <v>6.05</v>
      </c>
      <c r="V3" s="3">
        <v>4.4000000000000004</v>
      </c>
      <c r="W3" s="3">
        <v>4.68</v>
      </c>
      <c r="X3" s="3">
        <v>5.73</v>
      </c>
      <c r="Y3" s="3">
        <v>5.1100000000000003</v>
      </c>
      <c r="Z3" s="3">
        <v>3.66</v>
      </c>
      <c r="AA3" s="2">
        <f t="shared" ref="AA3:AA33" si="0">SUM(C3:N3)</f>
        <v>551.85</v>
      </c>
      <c r="AB3" s="2">
        <f t="shared" ref="AB3:AB33" si="1">SUM(O3:Z3)</f>
        <v>51.989999999999995</v>
      </c>
      <c r="AC3" s="2">
        <f t="shared" ref="AC3:AN3" si="2">(O3*60)/C3</f>
        <v>5.6839052682455282</v>
      </c>
      <c r="AD3" s="2">
        <f t="shared" si="2"/>
        <v>5.7692307692307692</v>
      </c>
      <c r="AE3" s="2">
        <f t="shared" si="2"/>
        <v>5.4237288135593218</v>
      </c>
      <c r="AF3" s="2">
        <f t="shared" si="2"/>
        <v>5.299837925445706</v>
      </c>
      <c r="AG3" s="2">
        <f t="shared" si="2"/>
        <v>5.554368153887256</v>
      </c>
      <c r="AH3" s="2">
        <f t="shared" si="2"/>
        <v>5.740941635929703</v>
      </c>
      <c r="AI3" s="2">
        <f t="shared" si="2"/>
        <v>6.2586206896551726</v>
      </c>
      <c r="AJ3" s="2">
        <f t="shared" si="2"/>
        <v>5.9073618259118374</v>
      </c>
      <c r="AK3" s="2">
        <f t="shared" si="2"/>
        <v>5.4694195559018297</v>
      </c>
      <c r="AL3" s="2">
        <f t="shared" si="2"/>
        <v>5.6704601682335474</v>
      </c>
      <c r="AM3" s="2">
        <f t="shared" si="2"/>
        <v>5.3081717451523556</v>
      </c>
      <c r="AN3" s="2">
        <f t="shared" si="2"/>
        <v>5.6134969325153383</v>
      </c>
      <c r="AO3" s="2">
        <f t="shared" ref="AO3:AO120" si="3">AVERAGE(AC3:AN3)</f>
        <v>5.6416286236390301</v>
      </c>
      <c r="AP3" s="2">
        <f t="shared" ref="AP3:AP120" si="4">MIN(AB3:AN3)</f>
        <v>5.299837925445706</v>
      </c>
      <c r="AQ3" s="2">
        <f t="shared" ref="AQ3:AQ120" si="5">MAX(AC2:AN3)</f>
        <v>6.2586206896551726</v>
      </c>
    </row>
    <row r="4" spans="1:43">
      <c r="A4" s="2" t="s">
        <v>124</v>
      </c>
      <c r="B4" s="2">
        <v>1</v>
      </c>
      <c r="C4" s="3">
        <v>62</v>
      </c>
      <c r="D4" s="3">
        <v>60</v>
      </c>
      <c r="E4" s="3">
        <v>44.4</v>
      </c>
      <c r="F4" s="3">
        <v>72</v>
      </c>
      <c r="G4" s="3">
        <v>50</v>
      </c>
      <c r="H4" s="3">
        <v>22</v>
      </c>
      <c r="I4" s="3">
        <v>38</v>
      </c>
      <c r="J4" s="3">
        <v>34</v>
      </c>
      <c r="K4" s="3">
        <v>46</v>
      </c>
      <c r="L4" s="3">
        <v>21</v>
      </c>
      <c r="M4" s="3">
        <v>40</v>
      </c>
      <c r="N4" s="3">
        <v>40</v>
      </c>
      <c r="O4" s="3">
        <v>6</v>
      </c>
      <c r="P4" s="3">
        <v>6</v>
      </c>
      <c r="Q4" s="3">
        <v>3.7</v>
      </c>
      <c r="R4" s="3">
        <v>7</v>
      </c>
      <c r="S4" s="3">
        <v>3.8</v>
      </c>
      <c r="T4" s="3">
        <v>2.2999999999999998</v>
      </c>
      <c r="U4" s="3">
        <v>3.2</v>
      </c>
      <c r="V4" s="3">
        <v>2.6</v>
      </c>
      <c r="W4" s="3">
        <v>4.0999999999999996</v>
      </c>
      <c r="X4" s="3">
        <v>2.4</v>
      </c>
      <c r="Y4" s="3">
        <v>4</v>
      </c>
      <c r="Z4" s="3">
        <v>4.0999999999999996</v>
      </c>
      <c r="AA4" s="2">
        <f t="shared" si="0"/>
        <v>529.4</v>
      </c>
      <c r="AB4" s="2">
        <f t="shared" si="1"/>
        <v>49.2</v>
      </c>
      <c r="AC4" s="2">
        <f t="shared" ref="AC4:AN4" si="6">(O4*60)/C4</f>
        <v>5.806451612903226</v>
      </c>
      <c r="AD4" s="2">
        <f t="shared" si="6"/>
        <v>6</v>
      </c>
      <c r="AE4" s="2">
        <f t="shared" si="6"/>
        <v>5</v>
      </c>
      <c r="AF4" s="2">
        <f t="shared" si="6"/>
        <v>5.833333333333333</v>
      </c>
      <c r="AG4" s="2">
        <f t="shared" si="6"/>
        <v>4.5599999999999996</v>
      </c>
      <c r="AH4" s="2">
        <f t="shared" si="6"/>
        <v>6.2727272727272725</v>
      </c>
      <c r="AI4" s="2">
        <f t="shared" si="6"/>
        <v>5.0526315789473681</v>
      </c>
      <c r="AJ4" s="2">
        <f t="shared" si="6"/>
        <v>4.5882352941176467</v>
      </c>
      <c r="AK4" s="2">
        <f t="shared" si="6"/>
        <v>5.3478260869565215</v>
      </c>
      <c r="AL4" s="2">
        <f t="shared" si="6"/>
        <v>6.8571428571428568</v>
      </c>
      <c r="AM4" s="2">
        <f t="shared" si="6"/>
        <v>6</v>
      </c>
      <c r="AN4" s="2">
        <f t="shared" si="6"/>
        <v>6.1499999999999995</v>
      </c>
      <c r="AO4" s="2">
        <f t="shared" si="3"/>
        <v>5.6223623363440183</v>
      </c>
      <c r="AP4" s="2">
        <f t="shared" si="4"/>
        <v>4.5599999999999996</v>
      </c>
      <c r="AQ4" s="2">
        <f t="shared" si="5"/>
        <v>6.8571428571428568</v>
      </c>
    </row>
    <row r="5" spans="1:43">
      <c r="A5" s="2" t="s">
        <v>125</v>
      </c>
      <c r="B5" s="2">
        <v>1</v>
      </c>
      <c r="C5" s="3">
        <v>320</v>
      </c>
      <c r="D5" s="3">
        <v>127</v>
      </c>
      <c r="E5" s="3">
        <v>124</v>
      </c>
      <c r="F5" s="3">
        <v>245</v>
      </c>
      <c r="G5" s="3">
        <v>200</v>
      </c>
      <c r="H5" s="3">
        <v>127</v>
      </c>
      <c r="I5" s="3">
        <v>124</v>
      </c>
      <c r="J5" s="3">
        <v>245</v>
      </c>
      <c r="K5" s="3">
        <v>200</v>
      </c>
      <c r="L5" s="3">
        <v>320</v>
      </c>
      <c r="M5" s="3">
        <v>320</v>
      </c>
      <c r="N5" s="3">
        <v>300</v>
      </c>
      <c r="O5" s="3">
        <v>13.3</v>
      </c>
      <c r="P5" s="3">
        <v>12.4</v>
      </c>
      <c r="Q5" s="3">
        <v>12</v>
      </c>
      <c r="R5" s="3">
        <v>21</v>
      </c>
      <c r="S5" s="3">
        <v>20</v>
      </c>
      <c r="T5" s="3">
        <v>13</v>
      </c>
      <c r="U5" s="3">
        <v>12</v>
      </c>
      <c r="V5" s="3">
        <v>21</v>
      </c>
      <c r="W5" s="3">
        <v>20</v>
      </c>
      <c r="X5" s="3">
        <v>13</v>
      </c>
      <c r="Y5" s="3">
        <v>13.1</v>
      </c>
      <c r="Z5" s="3">
        <v>12</v>
      </c>
      <c r="AA5" s="2">
        <f t="shared" si="0"/>
        <v>2652</v>
      </c>
      <c r="AB5" s="2">
        <f t="shared" si="1"/>
        <v>182.79999999999998</v>
      </c>
      <c r="AC5" s="2">
        <f t="shared" ref="AC5:AN5" si="7">(O5*60)/C5</f>
        <v>2.4937499999999999</v>
      </c>
      <c r="AD5" s="2">
        <f t="shared" si="7"/>
        <v>5.8582677165354333</v>
      </c>
      <c r="AE5" s="2">
        <f t="shared" si="7"/>
        <v>5.806451612903226</v>
      </c>
      <c r="AF5" s="2">
        <f t="shared" si="7"/>
        <v>5.1428571428571432</v>
      </c>
      <c r="AG5" s="2">
        <f t="shared" si="7"/>
        <v>6</v>
      </c>
      <c r="AH5" s="2">
        <f t="shared" si="7"/>
        <v>6.1417322834645667</v>
      </c>
      <c r="AI5" s="2">
        <f t="shared" si="7"/>
        <v>5.806451612903226</v>
      </c>
      <c r="AJ5" s="2">
        <f t="shared" si="7"/>
        <v>5.1428571428571432</v>
      </c>
      <c r="AK5" s="2">
        <f t="shared" si="7"/>
        <v>6</v>
      </c>
      <c r="AL5" s="2">
        <f t="shared" si="7"/>
        <v>2.4375</v>
      </c>
      <c r="AM5" s="2">
        <f t="shared" si="7"/>
        <v>2.4562499999999998</v>
      </c>
      <c r="AN5" s="2">
        <f t="shared" si="7"/>
        <v>2.4</v>
      </c>
      <c r="AO5" s="2">
        <f t="shared" si="3"/>
        <v>4.6405097926267276</v>
      </c>
      <c r="AP5" s="2">
        <f t="shared" si="4"/>
        <v>2.4</v>
      </c>
      <c r="AQ5" s="2">
        <f t="shared" si="5"/>
        <v>6.8571428571428568</v>
      </c>
    </row>
    <row r="6" spans="1:43">
      <c r="A6" s="26" t="s">
        <v>126</v>
      </c>
      <c r="B6" s="26">
        <v>0</v>
      </c>
      <c r="C6" s="3">
        <v>82</v>
      </c>
      <c r="D6" s="3">
        <v>66</v>
      </c>
      <c r="E6" s="3">
        <v>60</v>
      </c>
      <c r="F6" s="27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7.5</v>
      </c>
      <c r="P6" s="3">
        <v>7.3</v>
      </c>
      <c r="Q6" s="3">
        <v>6.1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2">
        <f t="shared" si="0"/>
        <v>208</v>
      </c>
      <c r="AB6" s="2">
        <f t="shared" si="1"/>
        <v>20.9</v>
      </c>
      <c r="AC6" s="2">
        <f t="shared" ref="AC6:AE6" si="8">(O6*60)/C6</f>
        <v>5.4878048780487809</v>
      </c>
      <c r="AD6" s="2">
        <f t="shared" si="8"/>
        <v>6.6363636363636367</v>
      </c>
      <c r="AE6" s="2">
        <f t="shared" si="8"/>
        <v>6.1</v>
      </c>
      <c r="AF6" s="2"/>
      <c r="AG6" s="2"/>
      <c r="AH6" s="2"/>
      <c r="AI6" s="2"/>
      <c r="AJ6" s="2"/>
      <c r="AK6" s="2"/>
      <c r="AL6" s="2"/>
      <c r="AM6" s="2"/>
      <c r="AN6" s="2"/>
      <c r="AO6" s="2">
        <f t="shared" si="3"/>
        <v>6.0747228381374727</v>
      </c>
      <c r="AP6" s="2">
        <f t="shared" si="4"/>
        <v>5.4878048780487809</v>
      </c>
      <c r="AQ6" s="2">
        <f t="shared" si="5"/>
        <v>6.6363636363636367</v>
      </c>
    </row>
    <row r="7" spans="1:43">
      <c r="A7" s="2" t="s">
        <v>128</v>
      </c>
      <c r="B7" s="2">
        <v>1</v>
      </c>
      <c r="C7" s="3">
        <v>120</v>
      </c>
      <c r="D7" s="3">
        <v>108</v>
      </c>
      <c r="E7" s="3">
        <v>102</v>
      </c>
      <c r="F7" s="3">
        <v>115</v>
      </c>
      <c r="G7" s="3">
        <v>110</v>
      </c>
      <c r="H7" s="3">
        <v>115</v>
      </c>
      <c r="I7" s="3">
        <v>120</v>
      </c>
      <c r="J7" s="3">
        <v>108</v>
      </c>
      <c r="K7" s="3">
        <v>102</v>
      </c>
      <c r="L7" s="3">
        <v>115</v>
      </c>
      <c r="M7" s="3">
        <v>110</v>
      </c>
      <c r="N7" s="3">
        <v>115</v>
      </c>
      <c r="O7" s="3">
        <v>13</v>
      </c>
      <c r="P7" s="3">
        <v>12</v>
      </c>
      <c r="Q7" s="3">
        <v>12</v>
      </c>
      <c r="R7" s="3">
        <v>13</v>
      </c>
      <c r="S7" s="3">
        <v>12</v>
      </c>
      <c r="T7" s="3">
        <v>13</v>
      </c>
      <c r="U7" s="3">
        <v>12</v>
      </c>
      <c r="V7" s="3">
        <v>12</v>
      </c>
      <c r="W7" s="3">
        <v>13</v>
      </c>
      <c r="X7" s="3">
        <v>12</v>
      </c>
      <c r="Y7" s="3">
        <v>10</v>
      </c>
      <c r="Z7" s="3">
        <v>11</v>
      </c>
      <c r="AA7" s="2">
        <f t="shared" si="0"/>
        <v>1340</v>
      </c>
      <c r="AB7" s="2">
        <f t="shared" si="1"/>
        <v>145</v>
      </c>
      <c r="AC7" s="2">
        <f t="shared" ref="AC7:AN7" si="9">(O7*60)/C7</f>
        <v>6.5</v>
      </c>
      <c r="AD7" s="2">
        <f t="shared" si="9"/>
        <v>6.666666666666667</v>
      </c>
      <c r="AE7" s="2">
        <f t="shared" si="9"/>
        <v>7.0588235294117645</v>
      </c>
      <c r="AF7" s="2">
        <f t="shared" si="9"/>
        <v>6.7826086956521738</v>
      </c>
      <c r="AG7" s="2">
        <f t="shared" si="9"/>
        <v>6.5454545454545459</v>
      </c>
      <c r="AH7" s="2">
        <f t="shared" si="9"/>
        <v>6.7826086956521738</v>
      </c>
      <c r="AI7" s="2">
        <f t="shared" si="9"/>
        <v>6</v>
      </c>
      <c r="AJ7" s="2">
        <f t="shared" si="9"/>
        <v>6.666666666666667</v>
      </c>
      <c r="AK7" s="2">
        <f t="shared" si="9"/>
        <v>7.6470588235294121</v>
      </c>
      <c r="AL7" s="2">
        <f t="shared" si="9"/>
        <v>6.2608695652173916</v>
      </c>
      <c r="AM7" s="2">
        <f t="shared" si="9"/>
        <v>5.4545454545454541</v>
      </c>
      <c r="AN7" s="2">
        <f t="shared" si="9"/>
        <v>5.7391304347826084</v>
      </c>
      <c r="AO7" s="2">
        <f t="shared" si="3"/>
        <v>6.5087027564649054</v>
      </c>
      <c r="AP7" s="2">
        <f t="shared" si="4"/>
        <v>5.4545454545454541</v>
      </c>
      <c r="AQ7" s="2">
        <f t="shared" si="5"/>
        <v>7.6470588235294121</v>
      </c>
    </row>
    <row r="8" spans="1:43">
      <c r="A8" s="26" t="s">
        <v>130</v>
      </c>
      <c r="B8" s="26">
        <v>1</v>
      </c>
      <c r="C8" s="3">
        <v>92</v>
      </c>
      <c r="D8" s="3">
        <v>29</v>
      </c>
      <c r="E8" s="3">
        <v>28</v>
      </c>
      <c r="F8" s="3">
        <v>0</v>
      </c>
      <c r="G8" s="3">
        <v>60</v>
      </c>
      <c r="H8" s="3">
        <v>25</v>
      </c>
      <c r="I8" s="3">
        <v>26</v>
      </c>
      <c r="J8" s="3">
        <v>34</v>
      </c>
      <c r="K8" s="3">
        <v>27</v>
      </c>
      <c r="L8" s="3">
        <v>38</v>
      </c>
      <c r="M8" s="3">
        <v>38</v>
      </c>
      <c r="N8" s="3">
        <v>18</v>
      </c>
      <c r="O8" s="3">
        <v>10.7</v>
      </c>
      <c r="P8" s="3">
        <v>3.4</v>
      </c>
      <c r="Q8" s="3">
        <v>3.3</v>
      </c>
      <c r="R8" s="3">
        <v>0</v>
      </c>
      <c r="S8" s="3">
        <v>6</v>
      </c>
      <c r="T8" s="3">
        <v>3.2</v>
      </c>
      <c r="U8" s="3">
        <v>2.9</v>
      </c>
      <c r="V8" s="3">
        <v>4</v>
      </c>
      <c r="W8" s="3">
        <v>3.1</v>
      </c>
      <c r="X8" s="3">
        <v>4.4000000000000004</v>
      </c>
      <c r="Y8" s="3">
        <v>4</v>
      </c>
      <c r="Z8" s="3">
        <v>1.99</v>
      </c>
      <c r="AA8" s="2">
        <f t="shared" si="0"/>
        <v>415</v>
      </c>
      <c r="AB8" s="2">
        <f t="shared" si="1"/>
        <v>46.99</v>
      </c>
      <c r="AC8" s="2">
        <f t="shared" ref="AC8:AE8" si="10">(O8*60)/C8</f>
        <v>6.9782608695652177</v>
      </c>
      <c r="AD8" s="2">
        <f t="shared" si="10"/>
        <v>7.0344827586206895</v>
      </c>
      <c r="AE8" s="2">
        <f t="shared" si="10"/>
        <v>7.0714285714285712</v>
      </c>
      <c r="AF8" s="2"/>
      <c r="AG8" s="2">
        <f t="shared" ref="AG8:AN8" si="11">(S8*60)/G8</f>
        <v>6</v>
      </c>
      <c r="AH8" s="2">
        <f t="shared" si="11"/>
        <v>7.68</v>
      </c>
      <c r="AI8" s="2">
        <f t="shared" si="11"/>
        <v>6.6923076923076925</v>
      </c>
      <c r="AJ8" s="2">
        <f t="shared" si="11"/>
        <v>7.0588235294117645</v>
      </c>
      <c r="AK8" s="2">
        <f t="shared" si="11"/>
        <v>6.8888888888888893</v>
      </c>
      <c r="AL8" s="2">
        <f t="shared" si="11"/>
        <v>6.9473684210526319</v>
      </c>
      <c r="AM8" s="2">
        <f t="shared" si="11"/>
        <v>6.3157894736842106</v>
      </c>
      <c r="AN8" s="2">
        <f t="shared" si="11"/>
        <v>6.6333333333333337</v>
      </c>
      <c r="AO8" s="2">
        <f t="shared" si="3"/>
        <v>6.8455166852993639</v>
      </c>
      <c r="AP8" s="2">
        <f t="shared" si="4"/>
        <v>6</v>
      </c>
      <c r="AQ8" s="2">
        <f t="shared" si="5"/>
        <v>7.68</v>
      </c>
    </row>
    <row r="9" spans="1:43">
      <c r="A9" s="2" t="s">
        <v>131</v>
      </c>
      <c r="B9" s="2">
        <v>0</v>
      </c>
      <c r="C9" s="3">
        <v>237</v>
      </c>
      <c r="D9" s="3">
        <v>297.60000000000002</v>
      </c>
      <c r="E9" s="3">
        <v>202.5</v>
      </c>
      <c r="F9" s="3">
        <v>39.1</v>
      </c>
      <c r="G9" s="3">
        <v>58.1</v>
      </c>
      <c r="H9" s="3">
        <v>159.69999999999999</v>
      </c>
      <c r="I9" s="3">
        <v>149</v>
      </c>
      <c r="J9" s="3">
        <v>93.8</v>
      </c>
      <c r="K9" s="3">
        <v>164.7</v>
      </c>
      <c r="L9" s="3">
        <v>152.69999999999999</v>
      </c>
      <c r="M9" s="3">
        <v>89.7</v>
      </c>
      <c r="N9" s="3">
        <v>121.7</v>
      </c>
      <c r="O9" s="3">
        <v>21.1</v>
      </c>
      <c r="P9" s="3">
        <v>26.9</v>
      </c>
      <c r="Q9" s="3">
        <v>19.5</v>
      </c>
      <c r="R9" s="3">
        <v>3.9</v>
      </c>
      <c r="S9" s="3">
        <v>5.4</v>
      </c>
      <c r="T9" s="3">
        <v>14.2</v>
      </c>
      <c r="U9" s="3">
        <v>13.2</v>
      </c>
      <c r="V9" s="3">
        <v>8.5</v>
      </c>
      <c r="W9" s="3">
        <v>15.3</v>
      </c>
      <c r="X9" s="3">
        <v>13.9</v>
      </c>
      <c r="Y9" s="3">
        <v>8.3000000000000007</v>
      </c>
      <c r="Z9" s="3">
        <v>11.1</v>
      </c>
      <c r="AA9" s="2">
        <f t="shared" si="0"/>
        <v>1765.6000000000001</v>
      </c>
      <c r="AB9" s="2">
        <f t="shared" si="1"/>
        <v>161.30000000000004</v>
      </c>
      <c r="AC9" s="2">
        <f t="shared" ref="AC9:AN9" si="12">(O9*60)/C9</f>
        <v>5.3417721518987342</v>
      </c>
      <c r="AD9" s="2">
        <f t="shared" si="12"/>
        <v>5.4233870967741931</v>
      </c>
      <c r="AE9" s="2">
        <f t="shared" si="12"/>
        <v>5.7777777777777777</v>
      </c>
      <c r="AF9" s="2">
        <f t="shared" si="12"/>
        <v>5.9846547314578</v>
      </c>
      <c r="AG9" s="2">
        <f t="shared" si="12"/>
        <v>5.5765920826161786</v>
      </c>
      <c r="AH9" s="2">
        <f t="shared" si="12"/>
        <v>5.3350031308703825</v>
      </c>
      <c r="AI9" s="2">
        <f t="shared" si="12"/>
        <v>5.3154362416107386</v>
      </c>
      <c r="AJ9" s="2">
        <f t="shared" si="12"/>
        <v>5.4371002132196162</v>
      </c>
      <c r="AK9" s="2">
        <f t="shared" si="12"/>
        <v>5.5737704918032787</v>
      </c>
      <c r="AL9" s="2">
        <f t="shared" si="12"/>
        <v>5.4616895874263269</v>
      </c>
      <c r="AM9" s="2">
        <f t="shared" si="12"/>
        <v>5.5518394648829439</v>
      </c>
      <c r="AN9" s="2">
        <f t="shared" si="12"/>
        <v>5.4724732949876742</v>
      </c>
      <c r="AO9" s="2">
        <f t="shared" si="3"/>
        <v>5.520958022110471</v>
      </c>
      <c r="AP9" s="2">
        <f t="shared" si="4"/>
        <v>5.3154362416107386</v>
      </c>
      <c r="AQ9" s="2">
        <f t="shared" si="5"/>
        <v>7.68</v>
      </c>
    </row>
    <row r="10" spans="1:43">
      <c r="A10" s="3" t="s">
        <v>132</v>
      </c>
      <c r="B10" s="3">
        <v>0</v>
      </c>
      <c r="C10" s="3">
        <v>100</v>
      </c>
      <c r="D10" s="3">
        <v>90</v>
      </c>
      <c r="E10" s="3">
        <v>75</v>
      </c>
      <c r="F10" s="3">
        <v>78</v>
      </c>
      <c r="G10" s="3">
        <v>70</v>
      </c>
      <c r="H10" s="3">
        <v>68</v>
      </c>
      <c r="I10" s="3">
        <v>65</v>
      </c>
      <c r="J10" s="3">
        <v>60</v>
      </c>
      <c r="K10" s="3">
        <v>65</v>
      </c>
      <c r="L10" s="3">
        <v>66</v>
      </c>
      <c r="M10" s="3">
        <v>70</v>
      </c>
      <c r="N10" s="3">
        <v>70</v>
      </c>
      <c r="O10" s="3">
        <v>10.8</v>
      </c>
      <c r="P10" s="3">
        <v>10</v>
      </c>
      <c r="Q10" s="3">
        <v>8.25</v>
      </c>
      <c r="R10" s="3">
        <v>8</v>
      </c>
      <c r="S10" s="3">
        <v>8.1</v>
      </c>
      <c r="T10" s="3">
        <v>7.9</v>
      </c>
      <c r="U10" s="3">
        <v>7</v>
      </c>
      <c r="V10" s="3">
        <v>8.5</v>
      </c>
      <c r="W10" s="3">
        <v>7.2</v>
      </c>
      <c r="X10" s="3">
        <v>7.2</v>
      </c>
      <c r="Y10" s="3">
        <v>8</v>
      </c>
      <c r="Z10" s="3">
        <v>8</v>
      </c>
      <c r="AA10" s="2">
        <f t="shared" si="0"/>
        <v>877</v>
      </c>
      <c r="AB10" s="2">
        <f t="shared" si="1"/>
        <v>98.95</v>
      </c>
      <c r="AC10" s="2">
        <f t="shared" ref="AC10:AN10" si="13">(O10*60)/C10</f>
        <v>6.48</v>
      </c>
      <c r="AD10" s="2">
        <f t="shared" si="13"/>
        <v>6.666666666666667</v>
      </c>
      <c r="AE10" s="2">
        <f t="shared" si="13"/>
        <v>6.6</v>
      </c>
      <c r="AF10" s="2">
        <f t="shared" si="13"/>
        <v>6.1538461538461542</v>
      </c>
      <c r="AG10" s="2">
        <f t="shared" si="13"/>
        <v>6.9428571428571431</v>
      </c>
      <c r="AH10" s="2">
        <f t="shared" si="13"/>
        <v>6.9705882352941178</v>
      </c>
      <c r="AI10" s="2">
        <f t="shared" si="13"/>
        <v>6.4615384615384617</v>
      </c>
      <c r="AJ10" s="2">
        <f t="shared" si="13"/>
        <v>8.5</v>
      </c>
      <c r="AK10" s="2">
        <f t="shared" si="13"/>
        <v>6.6461538461538465</v>
      </c>
      <c r="AL10" s="2">
        <f t="shared" si="13"/>
        <v>6.5454545454545459</v>
      </c>
      <c r="AM10" s="2">
        <f t="shared" si="13"/>
        <v>6.8571428571428568</v>
      </c>
      <c r="AN10" s="2">
        <f t="shared" si="13"/>
        <v>6.8571428571428568</v>
      </c>
      <c r="AO10" s="2">
        <f t="shared" si="3"/>
        <v>6.8067825638413879</v>
      </c>
      <c r="AP10" s="2">
        <f t="shared" si="4"/>
        <v>6.1538461538461542</v>
      </c>
      <c r="AQ10" s="2">
        <f t="shared" si="5"/>
        <v>8.5</v>
      </c>
    </row>
    <row r="11" spans="1:43">
      <c r="A11" s="2" t="s">
        <v>133</v>
      </c>
      <c r="B11" s="2">
        <v>1</v>
      </c>
      <c r="C11" s="3">
        <v>100</v>
      </c>
      <c r="D11" s="3">
        <v>100</v>
      </c>
      <c r="E11" s="3">
        <v>78</v>
      </c>
      <c r="F11" s="3">
        <v>79</v>
      </c>
      <c r="G11" s="3">
        <v>80</v>
      </c>
      <c r="H11" s="3">
        <v>80</v>
      </c>
      <c r="I11" s="3">
        <v>82</v>
      </c>
      <c r="J11" s="3">
        <v>60</v>
      </c>
      <c r="K11" s="3">
        <v>68</v>
      </c>
      <c r="L11" s="3">
        <v>77</v>
      </c>
      <c r="M11" s="3">
        <v>78</v>
      </c>
      <c r="N11" s="3">
        <v>40</v>
      </c>
      <c r="O11" s="3">
        <v>10</v>
      </c>
      <c r="P11" s="3">
        <v>10</v>
      </c>
      <c r="Q11" s="3">
        <v>8</v>
      </c>
      <c r="R11" s="3">
        <v>7.8</v>
      </c>
      <c r="S11" s="3">
        <v>8.1</v>
      </c>
      <c r="T11" s="3">
        <v>8</v>
      </c>
      <c r="U11" s="3">
        <v>6</v>
      </c>
      <c r="V11" s="3">
        <v>6.6</v>
      </c>
      <c r="W11" s="3">
        <v>7</v>
      </c>
      <c r="X11" s="3">
        <v>7</v>
      </c>
      <c r="Y11" s="3">
        <v>8</v>
      </c>
      <c r="Z11" s="3">
        <v>4</v>
      </c>
      <c r="AA11" s="2">
        <f t="shared" si="0"/>
        <v>922</v>
      </c>
      <c r="AB11" s="2">
        <f t="shared" si="1"/>
        <v>90.5</v>
      </c>
      <c r="AC11" s="2">
        <f t="shared" ref="AC11:AN11" si="14">(O11*60)/C11</f>
        <v>6</v>
      </c>
      <c r="AD11" s="2">
        <f t="shared" si="14"/>
        <v>6</v>
      </c>
      <c r="AE11" s="2">
        <f t="shared" si="14"/>
        <v>6.1538461538461542</v>
      </c>
      <c r="AF11" s="2">
        <f t="shared" si="14"/>
        <v>5.924050632911392</v>
      </c>
      <c r="AG11" s="2">
        <f t="shared" si="14"/>
        <v>6.0750000000000002</v>
      </c>
      <c r="AH11" s="2">
        <f t="shared" si="14"/>
        <v>6</v>
      </c>
      <c r="AI11" s="2">
        <f t="shared" si="14"/>
        <v>4.3902439024390247</v>
      </c>
      <c r="AJ11" s="2">
        <f t="shared" si="14"/>
        <v>6.6</v>
      </c>
      <c r="AK11" s="2">
        <f t="shared" si="14"/>
        <v>6.1764705882352944</v>
      </c>
      <c r="AL11" s="2">
        <f t="shared" si="14"/>
        <v>5.4545454545454541</v>
      </c>
      <c r="AM11" s="2">
        <f t="shared" si="14"/>
        <v>6.1538461538461542</v>
      </c>
      <c r="AN11" s="2">
        <f t="shared" si="14"/>
        <v>6</v>
      </c>
      <c r="AO11" s="2">
        <f t="shared" si="3"/>
        <v>5.9106669071519562</v>
      </c>
      <c r="AP11" s="2">
        <f t="shared" si="4"/>
        <v>4.3902439024390247</v>
      </c>
      <c r="AQ11" s="2">
        <f t="shared" si="5"/>
        <v>8.5</v>
      </c>
    </row>
    <row r="12" spans="1:43">
      <c r="A12" s="33" t="s">
        <v>134</v>
      </c>
      <c r="B12" s="33">
        <v>0</v>
      </c>
      <c r="C12" s="3">
        <v>85.2</v>
      </c>
      <c r="D12" s="3">
        <v>97.4</v>
      </c>
      <c r="E12" s="3">
        <v>77.400000000000006</v>
      </c>
      <c r="F12" s="3">
        <v>71.599999999999994</v>
      </c>
      <c r="G12" s="3">
        <v>140.4</v>
      </c>
      <c r="H12" s="3">
        <v>153.4</v>
      </c>
      <c r="I12" s="3">
        <v>119.5</v>
      </c>
      <c r="J12" s="3">
        <v>154.1</v>
      </c>
      <c r="K12" s="3">
        <v>120.2</v>
      </c>
      <c r="L12" s="3">
        <v>66.5</v>
      </c>
      <c r="M12" s="3">
        <v>130</v>
      </c>
      <c r="N12" s="3">
        <v>75.2</v>
      </c>
      <c r="O12" s="3">
        <v>9.9</v>
      </c>
      <c r="P12" s="3">
        <v>13.3</v>
      </c>
      <c r="Q12" s="3">
        <v>9</v>
      </c>
      <c r="R12" s="3">
        <v>8.5</v>
      </c>
      <c r="S12" s="3">
        <v>17.8</v>
      </c>
      <c r="T12" s="3">
        <v>20.2</v>
      </c>
      <c r="U12" s="3">
        <v>13.5</v>
      </c>
      <c r="V12" s="3">
        <v>18</v>
      </c>
      <c r="W12" s="3">
        <v>14</v>
      </c>
      <c r="X12" s="3">
        <v>9.1</v>
      </c>
      <c r="Y12" s="3">
        <v>15.5</v>
      </c>
      <c r="Z12" s="3">
        <v>9.1999999999999993</v>
      </c>
      <c r="AA12" s="2">
        <f t="shared" si="0"/>
        <v>1290.9000000000001</v>
      </c>
      <c r="AB12" s="2">
        <f t="shared" si="1"/>
        <v>158</v>
      </c>
      <c r="AC12" s="2">
        <f t="shared" ref="AC12:AN12" si="15">(O12*60)/C12</f>
        <v>6.971830985915493</v>
      </c>
      <c r="AD12" s="2">
        <f t="shared" si="15"/>
        <v>8.1930184804928121</v>
      </c>
      <c r="AE12" s="2">
        <f t="shared" si="15"/>
        <v>6.9767441860465107</v>
      </c>
      <c r="AF12" s="2">
        <f t="shared" si="15"/>
        <v>7.1229050279329611</v>
      </c>
      <c r="AG12" s="2">
        <f t="shared" si="15"/>
        <v>7.6068376068376065</v>
      </c>
      <c r="AH12" s="2">
        <f t="shared" si="15"/>
        <v>7.9009126466753585</v>
      </c>
      <c r="AI12" s="2">
        <f t="shared" si="15"/>
        <v>6.7782426778242675</v>
      </c>
      <c r="AJ12" s="2">
        <f t="shared" si="15"/>
        <v>7.008436080467229</v>
      </c>
      <c r="AK12" s="2">
        <f t="shared" si="15"/>
        <v>6.9883527454242929</v>
      </c>
      <c r="AL12" s="2">
        <f t="shared" si="15"/>
        <v>8.2105263157894743</v>
      </c>
      <c r="AM12" s="2">
        <f t="shared" si="15"/>
        <v>7.1538461538461542</v>
      </c>
      <c r="AN12" s="2">
        <f t="shared" si="15"/>
        <v>7.3404255319148932</v>
      </c>
      <c r="AO12" s="2">
        <f t="shared" si="3"/>
        <v>7.3543398699305875</v>
      </c>
      <c r="AP12" s="2">
        <f t="shared" si="4"/>
        <v>6.7782426778242675</v>
      </c>
      <c r="AQ12" s="2">
        <f t="shared" si="5"/>
        <v>8.2105263157894743</v>
      </c>
    </row>
    <row r="13" spans="1:43">
      <c r="A13" s="26" t="s">
        <v>135</v>
      </c>
      <c r="B13" s="26">
        <v>0</v>
      </c>
      <c r="C13" s="3">
        <v>167.9</v>
      </c>
      <c r="D13" s="3">
        <v>163.9</v>
      </c>
      <c r="E13" s="3">
        <v>88.3</v>
      </c>
      <c r="F13" s="3">
        <v>160</v>
      </c>
      <c r="G13" s="3">
        <v>98.7</v>
      </c>
      <c r="H13" s="3">
        <v>96.5</v>
      </c>
      <c r="I13" s="3">
        <v>196.7</v>
      </c>
      <c r="J13" s="3">
        <v>238.7</v>
      </c>
      <c r="K13" s="27">
        <v>244.8</v>
      </c>
      <c r="L13" s="3">
        <v>67.5</v>
      </c>
      <c r="M13" s="3">
        <v>154.80000000000001</v>
      </c>
      <c r="N13" s="3">
        <v>195.1</v>
      </c>
      <c r="O13" s="3">
        <v>15.8</v>
      </c>
      <c r="P13" s="3">
        <v>15</v>
      </c>
      <c r="Q13" s="3">
        <v>8.5</v>
      </c>
      <c r="R13" s="3">
        <v>15</v>
      </c>
      <c r="S13" s="3">
        <v>9.6</v>
      </c>
      <c r="T13" s="3">
        <v>9.1</v>
      </c>
      <c r="U13" s="3">
        <v>19</v>
      </c>
      <c r="V13" s="3">
        <v>22.5</v>
      </c>
      <c r="W13" s="27">
        <v>21.5</v>
      </c>
      <c r="X13" s="3">
        <v>6.5</v>
      </c>
      <c r="Y13" s="3">
        <v>13.8</v>
      </c>
      <c r="Z13" s="3">
        <v>17.5</v>
      </c>
      <c r="AA13" s="2">
        <f t="shared" si="0"/>
        <v>1872.8999999999999</v>
      </c>
      <c r="AB13" s="2">
        <f t="shared" si="1"/>
        <v>173.8</v>
      </c>
      <c r="AC13" s="2">
        <f t="shared" ref="AC13:AN13" si="16">(O13*60)/C13</f>
        <v>5.6462179868969624</v>
      </c>
      <c r="AD13" s="2">
        <f t="shared" si="16"/>
        <v>5.4911531421598534</v>
      </c>
      <c r="AE13" s="2">
        <f t="shared" si="16"/>
        <v>5.7757644394110983</v>
      </c>
      <c r="AF13" s="2">
        <f t="shared" si="16"/>
        <v>5.625</v>
      </c>
      <c r="AG13" s="2">
        <f t="shared" si="16"/>
        <v>5.8358662613981762</v>
      </c>
      <c r="AH13" s="2">
        <f t="shared" si="16"/>
        <v>5.6580310880829012</v>
      </c>
      <c r="AI13" s="2">
        <f t="shared" si="16"/>
        <v>5.7956278596847994</v>
      </c>
      <c r="AJ13" s="2">
        <f t="shared" si="16"/>
        <v>5.6556346878927526</v>
      </c>
      <c r="AK13" s="2">
        <f t="shared" si="16"/>
        <v>5.2696078431372548</v>
      </c>
      <c r="AL13" s="2">
        <f t="shared" si="16"/>
        <v>5.7777777777777777</v>
      </c>
      <c r="AM13" s="2">
        <f t="shared" si="16"/>
        <v>5.3488372093023253</v>
      </c>
      <c r="AN13" s="2">
        <f t="shared" si="16"/>
        <v>5.3818554587391079</v>
      </c>
      <c r="AO13" s="2">
        <f t="shared" si="3"/>
        <v>5.6051144795402514</v>
      </c>
      <c r="AP13" s="2">
        <f t="shared" si="4"/>
        <v>5.2696078431372548</v>
      </c>
      <c r="AQ13" s="2">
        <f t="shared" si="5"/>
        <v>8.2105263157894743</v>
      </c>
    </row>
    <row r="14" spans="1:43">
      <c r="A14" s="2" t="s">
        <v>136</v>
      </c>
      <c r="B14" s="2">
        <v>0</v>
      </c>
      <c r="C14" s="3">
        <v>80</v>
      </c>
      <c r="D14" s="3">
        <v>135</v>
      </c>
      <c r="E14" s="3">
        <v>80</v>
      </c>
      <c r="F14" s="3">
        <v>105</v>
      </c>
      <c r="G14" s="3">
        <v>145</v>
      </c>
      <c r="H14" s="3">
        <v>106</v>
      </c>
      <c r="I14" s="3">
        <v>150</v>
      </c>
      <c r="J14" s="3">
        <v>140</v>
      </c>
      <c r="K14" s="3">
        <v>108</v>
      </c>
      <c r="L14" s="3">
        <v>125</v>
      </c>
      <c r="M14" s="3">
        <v>155</v>
      </c>
      <c r="N14" s="3">
        <v>150</v>
      </c>
      <c r="O14" s="3">
        <v>6.6</v>
      </c>
      <c r="P14" s="3">
        <v>11.3</v>
      </c>
      <c r="Q14" s="3">
        <v>6.8</v>
      </c>
      <c r="R14" s="3">
        <v>8.6</v>
      </c>
      <c r="S14" s="3">
        <v>12</v>
      </c>
      <c r="T14" s="3">
        <v>9</v>
      </c>
      <c r="U14" s="3">
        <v>12.5</v>
      </c>
      <c r="V14" s="3">
        <v>12</v>
      </c>
      <c r="W14" s="3">
        <v>9</v>
      </c>
      <c r="X14" s="3">
        <v>10.4</v>
      </c>
      <c r="Y14" s="3">
        <v>13</v>
      </c>
      <c r="Z14" s="3">
        <v>12.5</v>
      </c>
      <c r="AA14" s="2">
        <f t="shared" si="0"/>
        <v>1479</v>
      </c>
      <c r="AB14" s="2">
        <f t="shared" si="1"/>
        <v>123.7</v>
      </c>
      <c r="AC14" s="2">
        <f t="shared" ref="AC14:AN14" si="17">(O14*60)/C14</f>
        <v>4.95</v>
      </c>
      <c r="AD14" s="2">
        <f t="shared" si="17"/>
        <v>5.0222222222222221</v>
      </c>
      <c r="AE14" s="2">
        <f t="shared" si="17"/>
        <v>5.0999999999999996</v>
      </c>
      <c r="AF14" s="2">
        <f t="shared" si="17"/>
        <v>4.9142857142857146</v>
      </c>
      <c r="AG14" s="2">
        <f t="shared" si="17"/>
        <v>4.9655172413793105</v>
      </c>
      <c r="AH14" s="2">
        <f t="shared" si="17"/>
        <v>5.0943396226415096</v>
      </c>
      <c r="AI14" s="2">
        <f t="shared" si="17"/>
        <v>5</v>
      </c>
      <c r="AJ14" s="2">
        <f t="shared" si="17"/>
        <v>5.1428571428571432</v>
      </c>
      <c r="AK14" s="2">
        <f t="shared" si="17"/>
        <v>5</v>
      </c>
      <c r="AL14" s="2">
        <f t="shared" si="17"/>
        <v>4.992</v>
      </c>
      <c r="AM14" s="2">
        <f t="shared" si="17"/>
        <v>5.032258064516129</v>
      </c>
      <c r="AN14" s="2">
        <f t="shared" si="17"/>
        <v>5</v>
      </c>
      <c r="AO14" s="2">
        <f t="shared" si="3"/>
        <v>5.0177900006585014</v>
      </c>
      <c r="AP14" s="2">
        <f t="shared" si="4"/>
        <v>4.9142857142857146</v>
      </c>
      <c r="AQ14" s="2">
        <f t="shared" si="5"/>
        <v>5.8358662613981762</v>
      </c>
    </row>
    <row r="15" spans="1:43">
      <c r="A15" s="26" t="s">
        <v>137</v>
      </c>
      <c r="B15" s="26">
        <v>0</v>
      </c>
      <c r="C15" s="34">
        <v>90</v>
      </c>
      <c r="D15" s="2">
        <v>0</v>
      </c>
      <c r="E15" s="2">
        <v>0</v>
      </c>
      <c r="F15" s="2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">
        <v>10</v>
      </c>
      <c r="P15" s="2">
        <v>0</v>
      </c>
      <c r="Q15" s="2">
        <v>0</v>
      </c>
      <c r="R15" s="2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2">
        <f t="shared" si="0"/>
        <v>90</v>
      </c>
      <c r="AB15" s="2">
        <f t="shared" si="1"/>
        <v>10</v>
      </c>
      <c r="AC15" s="2">
        <f t="shared" ref="AC15:AC25" si="18">(O15*60)/C15</f>
        <v>6.666666666666667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f t="shared" si="3"/>
        <v>6.666666666666667</v>
      </c>
      <c r="AP15" s="2">
        <f t="shared" si="4"/>
        <v>6.666666666666667</v>
      </c>
      <c r="AQ15" s="2">
        <f t="shared" si="5"/>
        <v>6.666666666666667</v>
      </c>
    </row>
    <row r="16" spans="1:43">
      <c r="A16" s="2" t="s">
        <v>138</v>
      </c>
      <c r="B16" s="2">
        <v>1</v>
      </c>
      <c r="C16" s="3">
        <v>36.9</v>
      </c>
      <c r="D16" s="3">
        <v>114.5</v>
      </c>
      <c r="E16" s="3">
        <v>123.5</v>
      </c>
      <c r="F16" s="3">
        <v>54.7</v>
      </c>
      <c r="G16" s="3">
        <v>21.6</v>
      </c>
      <c r="H16" s="3">
        <v>0</v>
      </c>
      <c r="I16" s="3">
        <v>115.9</v>
      </c>
      <c r="J16" s="3">
        <v>153.30000000000001</v>
      </c>
      <c r="K16" s="3">
        <v>155.30000000000001</v>
      </c>
      <c r="L16" s="3">
        <v>145.19999999999999</v>
      </c>
      <c r="M16" s="3">
        <v>118.8</v>
      </c>
      <c r="N16" s="3">
        <v>129.19999999999999</v>
      </c>
      <c r="O16" s="3">
        <v>3.5</v>
      </c>
      <c r="P16" s="3">
        <v>10.4</v>
      </c>
      <c r="Q16" s="3">
        <v>11.3</v>
      </c>
      <c r="R16" s="3">
        <v>6.3</v>
      </c>
      <c r="S16" s="3">
        <v>2.6</v>
      </c>
      <c r="T16" s="3">
        <v>0</v>
      </c>
      <c r="U16" s="3">
        <v>11.3</v>
      </c>
      <c r="V16" s="3">
        <v>15.1</v>
      </c>
      <c r="W16" s="3">
        <v>14.1</v>
      </c>
      <c r="X16" s="3">
        <v>12.7</v>
      </c>
      <c r="Y16" s="3">
        <v>10.5</v>
      </c>
      <c r="Z16" s="3">
        <v>14</v>
      </c>
      <c r="AA16" s="2">
        <f t="shared" si="0"/>
        <v>1168.9000000000001</v>
      </c>
      <c r="AB16" s="2">
        <f t="shared" si="1"/>
        <v>111.80000000000001</v>
      </c>
      <c r="AC16" s="2">
        <f t="shared" si="18"/>
        <v>5.691056910569106</v>
      </c>
      <c r="AD16" s="2">
        <f t="shared" ref="AD16:AG16" si="19">(P16*60)/D16</f>
        <v>5.4497816593886466</v>
      </c>
      <c r="AE16" s="2">
        <f t="shared" si="19"/>
        <v>5.4898785425101213</v>
      </c>
      <c r="AF16" s="2">
        <f t="shared" si="19"/>
        <v>6.9104204753199268</v>
      </c>
      <c r="AG16" s="2">
        <f t="shared" si="19"/>
        <v>7.2222222222222214</v>
      </c>
      <c r="AH16" s="2"/>
      <c r="AI16" s="2">
        <f t="shared" ref="AI16:AN16" si="20">(U16*60)/I16</f>
        <v>5.8498705780845555</v>
      </c>
      <c r="AJ16" s="2">
        <f t="shared" si="20"/>
        <v>5.9099804305283756</v>
      </c>
      <c r="AK16" s="2">
        <f t="shared" si="20"/>
        <v>5.4475209272376039</v>
      </c>
      <c r="AL16" s="2">
        <f t="shared" si="20"/>
        <v>5.2479338842975212</v>
      </c>
      <c r="AM16" s="2">
        <f t="shared" si="20"/>
        <v>5.3030303030303028</v>
      </c>
      <c r="AN16" s="2">
        <f t="shared" si="20"/>
        <v>6.5015479876160995</v>
      </c>
      <c r="AO16" s="2">
        <f t="shared" si="3"/>
        <v>5.9112039928004085</v>
      </c>
      <c r="AP16" s="2">
        <f t="shared" si="4"/>
        <v>5.2479338842975212</v>
      </c>
      <c r="AQ16" s="2">
        <f t="shared" si="5"/>
        <v>7.2222222222222214</v>
      </c>
    </row>
    <row r="17" spans="1:43">
      <c r="A17" s="26" t="s">
        <v>139</v>
      </c>
      <c r="B17" s="26">
        <v>1</v>
      </c>
      <c r="C17" s="3">
        <v>53.2</v>
      </c>
      <c r="D17" s="27">
        <v>46.6</v>
      </c>
      <c r="E17" s="3">
        <v>0</v>
      </c>
      <c r="F17" s="3">
        <v>57.3</v>
      </c>
      <c r="G17" s="3">
        <v>89.5</v>
      </c>
      <c r="H17" s="3">
        <v>127.6</v>
      </c>
      <c r="I17" s="3">
        <v>167.3</v>
      </c>
      <c r="J17" s="3">
        <v>171.8</v>
      </c>
      <c r="K17" s="3">
        <v>194.3</v>
      </c>
      <c r="L17" s="3">
        <v>194.6</v>
      </c>
      <c r="M17" s="3">
        <v>226.4</v>
      </c>
      <c r="N17" s="3">
        <v>202.2</v>
      </c>
      <c r="O17" s="3">
        <v>5.8</v>
      </c>
      <c r="P17" s="3">
        <v>5.8</v>
      </c>
      <c r="Q17" s="3">
        <v>0</v>
      </c>
      <c r="R17" s="3">
        <v>7.5</v>
      </c>
      <c r="S17" s="3">
        <v>11.4</v>
      </c>
      <c r="T17" s="3">
        <v>13.4</v>
      </c>
      <c r="U17" s="3">
        <v>14.2</v>
      </c>
      <c r="V17" s="3">
        <v>17.7</v>
      </c>
      <c r="W17" s="3">
        <v>17.2</v>
      </c>
      <c r="X17" s="3">
        <v>18.5</v>
      </c>
      <c r="Y17" s="3">
        <v>21.4</v>
      </c>
      <c r="Z17" s="3">
        <v>19.3</v>
      </c>
      <c r="AA17" s="2">
        <f t="shared" si="0"/>
        <v>1530.8</v>
      </c>
      <c r="AB17" s="2">
        <f t="shared" si="1"/>
        <v>152.20000000000002</v>
      </c>
      <c r="AC17" s="2">
        <f t="shared" si="18"/>
        <v>6.5413533834586461</v>
      </c>
      <c r="AD17" s="2">
        <f t="shared" ref="AD17:AD25" si="21">(P17*60)/D17</f>
        <v>7.4678111587982832</v>
      </c>
      <c r="AE17" s="2"/>
      <c r="AF17" s="2">
        <f t="shared" ref="AF17:AN17" si="22">(R17*60)/F17</f>
        <v>7.8534031413612571</v>
      </c>
      <c r="AG17" s="2">
        <f t="shared" si="22"/>
        <v>7.6424581005586596</v>
      </c>
      <c r="AH17" s="2">
        <f t="shared" si="22"/>
        <v>6.300940438871474</v>
      </c>
      <c r="AI17" s="2">
        <f t="shared" si="22"/>
        <v>5.0926479378362224</v>
      </c>
      <c r="AJ17" s="2">
        <f t="shared" si="22"/>
        <v>6.1816065192083816</v>
      </c>
      <c r="AK17" s="2">
        <f t="shared" si="22"/>
        <v>5.3113741636644365</v>
      </c>
      <c r="AL17" s="2">
        <f t="shared" si="22"/>
        <v>5.7040082219938339</v>
      </c>
      <c r="AM17" s="2">
        <f t="shared" si="22"/>
        <v>5.671378091872791</v>
      </c>
      <c r="AN17" s="2">
        <f t="shared" si="22"/>
        <v>5.7270029673590503</v>
      </c>
      <c r="AO17" s="2">
        <f t="shared" si="3"/>
        <v>6.3176349204530036</v>
      </c>
      <c r="AP17" s="2">
        <f t="shared" si="4"/>
        <v>5.0926479378362224</v>
      </c>
      <c r="AQ17" s="2">
        <f t="shared" si="5"/>
        <v>7.8534031413612571</v>
      </c>
    </row>
    <row r="18" spans="1:43">
      <c r="A18" s="2" t="s">
        <v>140</v>
      </c>
      <c r="B18" s="2">
        <v>1</v>
      </c>
      <c r="C18" s="3">
        <v>36</v>
      </c>
      <c r="D18" s="3">
        <v>53</v>
      </c>
      <c r="E18" s="3">
        <v>80</v>
      </c>
      <c r="F18" s="3">
        <v>77</v>
      </c>
      <c r="G18" s="3">
        <v>60</v>
      </c>
      <c r="H18" s="3">
        <v>88</v>
      </c>
      <c r="I18" s="3">
        <v>100</v>
      </c>
      <c r="J18" s="3">
        <v>36</v>
      </c>
      <c r="K18" s="3">
        <v>53</v>
      </c>
      <c r="L18" s="3">
        <v>36</v>
      </c>
      <c r="M18" s="3">
        <v>10</v>
      </c>
      <c r="N18" s="3">
        <v>60</v>
      </c>
      <c r="O18" s="3">
        <v>3.9</v>
      </c>
      <c r="P18" s="3">
        <v>5.7</v>
      </c>
      <c r="Q18" s="3">
        <v>9</v>
      </c>
      <c r="R18" s="3">
        <v>9</v>
      </c>
      <c r="S18" s="3">
        <v>6.5</v>
      </c>
      <c r="T18" s="3">
        <v>9</v>
      </c>
      <c r="U18" s="3">
        <v>10</v>
      </c>
      <c r="V18" s="3">
        <v>4</v>
      </c>
      <c r="W18" s="3">
        <v>6</v>
      </c>
      <c r="X18" s="3">
        <v>4</v>
      </c>
      <c r="Y18" s="3">
        <v>1</v>
      </c>
      <c r="Z18" s="3">
        <v>7</v>
      </c>
      <c r="AA18" s="2">
        <f t="shared" si="0"/>
        <v>689</v>
      </c>
      <c r="AB18" s="2">
        <f t="shared" si="1"/>
        <v>75.099999999999994</v>
      </c>
      <c r="AC18" s="2">
        <f t="shared" si="18"/>
        <v>6.5</v>
      </c>
      <c r="AD18" s="2">
        <f t="shared" si="21"/>
        <v>6.4528301886792452</v>
      </c>
      <c r="AE18" s="2">
        <f t="shared" ref="AE18:AN18" si="23">(Q18*60)/E18</f>
        <v>6.75</v>
      </c>
      <c r="AF18" s="2">
        <f t="shared" si="23"/>
        <v>7.0129870129870131</v>
      </c>
      <c r="AG18" s="2">
        <f t="shared" si="23"/>
        <v>6.5</v>
      </c>
      <c r="AH18" s="2">
        <f t="shared" si="23"/>
        <v>6.1363636363636367</v>
      </c>
      <c r="AI18" s="2">
        <f t="shared" si="23"/>
        <v>6</v>
      </c>
      <c r="AJ18" s="2">
        <f t="shared" si="23"/>
        <v>6.666666666666667</v>
      </c>
      <c r="AK18" s="2">
        <f t="shared" si="23"/>
        <v>6.7924528301886795</v>
      </c>
      <c r="AL18" s="2">
        <f t="shared" si="23"/>
        <v>6.666666666666667</v>
      </c>
      <c r="AM18" s="2">
        <f t="shared" si="23"/>
        <v>6</v>
      </c>
      <c r="AN18" s="2">
        <f t="shared" si="23"/>
        <v>7</v>
      </c>
      <c r="AO18" s="2">
        <f t="shared" si="3"/>
        <v>6.5398305834626589</v>
      </c>
      <c r="AP18" s="2">
        <f t="shared" si="4"/>
        <v>6</v>
      </c>
      <c r="AQ18" s="2">
        <f t="shared" si="5"/>
        <v>7.8534031413612571</v>
      </c>
    </row>
    <row r="19" spans="1:43">
      <c r="A19" s="2" t="s">
        <v>141</v>
      </c>
      <c r="B19" s="2">
        <v>0</v>
      </c>
      <c r="C19" s="3">
        <v>185.5</v>
      </c>
      <c r="D19" s="3">
        <v>131.69999999999999</v>
      </c>
      <c r="E19" s="3">
        <v>61.6</v>
      </c>
      <c r="F19" s="3">
        <v>60.6</v>
      </c>
      <c r="G19" s="3">
        <v>112.9</v>
      </c>
      <c r="H19" s="3">
        <v>117</v>
      </c>
      <c r="I19" s="3">
        <v>152</v>
      </c>
      <c r="J19" s="3">
        <v>165.8</v>
      </c>
      <c r="K19" s="3">
        <v>129.6</v>
      </c>
      <c r="L19" s="3">
        <v>74.7</v>
      </c>
      <c r="M19" s="3">
        <v>133.30000000000001</v>
      </c>
      <c r="N19" s="3">
        <v>61.9</v>
      </c>
      <c r="O19" s="3">
        <v>15.4</v>
      </c>
      <c r="P19" s="3">
        <v>10.9</v>
      </c>
      <c r="Q19" s="3">
        <v>5.0999999999999996</v>
      </c>
      <c r="R19" s="3">
        <v>5</v>
      </c>
      <c r="S19" s="3">
        <v>9.4</v>
      </c>
      <c r="T19" s="3">
        <v>9.8000000000000007</v>
      </c>
      <c r="U19" s="3">
        <v>12.7</v>
      </c>
      <c r="V19" s="3">
        <v>13.8</v>
      </c>
      <c r="W19" s="3">
        <v>10.8</v>
      </c>
      <c r="X19" s="3">
        <v>6.2</v>
      </c>
      <c r="Y19" s="3">
        <v>11.1</v>
      </c>
      <c r="Z19" s="3">
        <v>5.2</v>
      </c>
      <c r="AA19" s="2">
        <f t="shared" si="0"/>
        <v>1386.6000000000001</v>
      </c>
      <c r="AB19" s="2">
        <f t="shared" si="1"/>
        <v>115.39999999999999</v>
      </c>
      <c r="AC19" s="2">
        <f t="shared" si="18"/>
        <v>4.9811320754716979</v>
      </c>
      <c r="AD19" s="2">
        <f t="shared" si="21"/>
        <v>4.9658314350797275</v>
      </c>
      <c r="AE19" s="2">
        <f t="shared" ref="AE19:AN19" si="24">(Q19*60)/E19</f>
        <v>4.9675324675324672</v>
      </c>
      <c r="AF19" s="2">
        <f t="shared" si="24"/>
        <v>4.9504950495049505</v>
      </c>
      <c r="AG19" s="2">
        <f t="shared" si="24"/>
        <v>4.9955713020372006</v>
      </c>
      <c r="AH19" s="2">
        <f t="shared" si="24"/>
        <v>5.0256410256410255</v>
      </c>
      <c r="AI19" s="2">
        <f t="shared" si="24"/>
        <v>5.0131578947368425</v>
      </c>
      <c r="AJ19" s="2">
        <f t="shared" si="24"/>
        <v>4.9939686369119416</v>
      </c>
      <c r="AK19" s="2">
        <f t="shared" si="24"/>
        <v>5</v>
      </c>
      <c r="AL19" s="2">
        <f t="shared" si="24"/>
        <v>4.9799196787148592</v>
      </c>
      <c r="AM19" s="2">
        <f t="shared" si="24"/>
        <v>4.9962490622655658</v>
      </c>
      <c r="AN19" s="2">
        <f t="shared" si="24"/>
        <v>5.040387722132472</v>
      </c>
      <c r="AO19" s="2">
        <f t="shared" si="3"/>
        <v>4.9924905291690624</v>
      </c>
      <c r="AP19" s="2">
        <f t="shared" si="4"/>
        <v>4.9504950495049505</v>
      </c>
      <c r="AQ19" s="2">
        <f t="shared" si="5"/>
        <v>7.0129870129870131</v>
      </c>
    </row>
    <row r="20" spans="1:43" ht="15.75" customHeight="1">
      <c r="A20" s="2" t="s">
        <v>142</v>
      </c>
      <c r="B20" s="2">
        <v>1</v>
      </c>
      <c r="C20" s="3">
        <v>36</v>
      </c>
      <c r="D20" s="3">
        <v>24</v>
      </c>
      <c r="E20" s="3">
        <v>31</v>
      </c>
      <c r="F20" s="3">
        <v>10</v>
      </c>
      <c r="G20" s="3">
        <v>50</v>
      </c>
      <c r="H20" s="3">
        <v>80</v>
      </c>
      <c r="I20" s="3">
        <v>20</v>
      </c>
      <c r="J20" s="3">
        <v>50</v>
      </c>
      <c r="K20" s="3">
        <v>70</v>
      </c>
      <c r="L20" s="3">
        <v>10</v>
      </c>
      <c r="M20" s="3">
        <v>30</v>
      </c>
      <c r="N20" s="3">
        <v>30</v>
      </c>
      <c r="O20" s="35">
        <v>3</v>
      </c>
      <c r="P20" s="35">
        <v>4</v>
      </c>
      <c r="Q20" s="35">
        <v>1</v>
      </c>
      <c r="R20" s="35">
        <v>6</v>
      </c>
      <c r="S20" s="35">
        <v>10</v>
      </c>
      <c r="T20" s="35">
        <v>2</v>
      </c>
      <c r="U20" s="35">
        <v>6</v>
      </c>
      <c r="V20" s="35">
        <v>9</v>
      </c>
      <c r="W20" s="35">
        <v>2</v>
      </c>
      <c r="X20" s="35">
        <v>4</v>
      </c>
      <c r="Y20" s="35">
        <v>4</v>
      </c>
      <c r="Z20" s="35">
        <v>2</v>
      </c>
      <c r="AA20" s="2">
        <f t="shared" si="0"/>
        <v>441</v>
      </c>
      <c r="AB20" s="2">
        <f t="shared" si="1"/>
        <v>53</v>
      </c>
      <c r="AC20" s="2">
        <f t="shared" si="18"/>
        <v>5</v>
      </c>
      <c r="AD20" s="2">
        <f t="shared" si="21"/>
        <v>10</v>
      </c>
      <c r="AE20" s="2">
        <f t="shared" ref="AE20:AN20" si="25">(Q20*60)/E20</f>
        <v>1.935483870967742</v>
      </c>
      <c r="AF20" s="2">
        <f t="shared" si="25"/>
        <v>36</v>
      </c>
      <c r="AG20" s="2">
        <f t="shared" si="25"/>
        <v>12</v>
      </c>
      <c r="AH20" s="2">
        <f t="shared" si="25"/>
        <v>1.5</v>
      </c>
      <c r="AI20" s="2">
        <f t="shared" si="25"/>
        <v>18</v>
      </c>
      <c r="AJ20" s="2">
        <f t="shared" si="25"/>
        <v>10.8</v>
      </c>
      <c r="AK20" s="2">
        <f t="shared" si="25"/>
        <v>1.7142857142857142</v>
      </c>
      <c r="AL20" s="2">
        <f t="shared" si="25"/>
        <v>24</v>
      </c>
      <c r="AM20" s="2">
        <f t="shared" si="25"/>
        <v>8</v>
      </c>
      <c r="AN20" s="2">
        <f t="shared" si="25"/>
        <v>4</v>
      </c>
      <c r="AO20" s="2">
        <f t="shared" si="3"/>
        <v>11.079147465437787</v>
      </c>
      <c r="AP20" s="2">
        <f t="shared" si="4"/>
        <v>1.5</v>
      </c>
      <c r="AQ20" s="2">
        <f t="shared" si="5"/>
        <v>36</v>
      </c>
    </row>
    <row r="21" spans="1:43" ht="15.75" customHeight="1">
      <c r="A21" s="2" t="s">
        <v>143</v>
      </c>
      <c r="B21" s="2">
        <v>0</v>
      </c>
      <c r="C21" s="2">
        <v>245.1</v>
      </c>
      <c r="D21" s="2">
        <v>253.4</v>
      </c>
      <c r="E21" s="2">
        <v>166.6</v>
      </c>
      <c r="F21" s="2">
        <v>171.8</v>
      </c>
      <c r="G21" s="2">
        <v>208.8</v>
      </c>
      <c r="H21" s="2">
        <v>223.1</v>
      </c>
      <c r="I21" s="2">
        <v>216.6</v>
      </c>
      <c r="J21" s="2">
        <v>253.4</v>
      </c>
      <c r="K21" s="2">
        <v>258.7</v>
      </c>
      <c r="L21" s="2">
        <v>262.60000000000002</v>
      </c>
      <c r="M21" s="2">
        <v>168.8</v>
      </c>
      <c r="N21" s="2">
        <v>191</v>
      </c>
      <c r="O21" s="2">
        <v>32.799999999999997</v>
      </c>
      <c r="P21" s="2">
        <v>35.5</v>
      </c>
      <c r="Q21" s="2">
        <v>25.8</v>
      </c>
      <c r="R21" s="2">
        <v>23.2</v>
      </c>
      <c r="S21" s="2">
        <v>19.600000000000001</v>
      </c>
      <c r="T21" s="2">
        <v>24.9</v>
      </c>
      <c r="U21" s="2">
        <v>25.7</v>
      </c>
      <c r="V21" s="2">
        <v>25.8</v>
      </c>
      <c r="W21" s="2">
        <v>26.4</v>
      </c>
      <c r="X21" s="2">
        <v>22.8</v>
      </c>
      <c r="Y21" s="2">
        <v>14</v>
      </c>
      <c r="Z21" s="2">
        <v>15.2</v>
      </c>
      <c r="AA21" s="2">
        <f t="shared" si="0"/>
        <v>2619.9</v>
      </c>
      <c r="AB21" s="2">
        <f t="shared" si="1"/>
        <v>291.7</v>
      </c>
      <c r="AC21" s="2">
        <f t="shared" si="18"/>
        <v>8.0293757649938797</v>
      </c>
      <c r="AD21" s="2">
        <f t="shared" si="21"/>
        <v>8.4056827150749793</v>
      </c>
      <c r="AE21" s="2">
        <f t="shared" ref="AE21:AN21" si="26">(Q21*60)/E21</f>
        <v>9.2917166866746701</v>
      </c>
      <c r="AF21" s="2">
        <f t="shared" si="26"/>
        <v>8.1024447031431901</v>
      </c>
      <c r="AG21" s="2">
        <f t="shared" si="26"/>
        <v>5.6321839080459766</v>
      </c>
      <c r="AH21" s="2">
        <f t="shared" si="26"/>
        <v>6.6965486329000452</v>
      </c>
      <c r="AI21" s="2">
        <f t="shared" si="26"/>
        <v>7.1191135734072022</v>
      </c>
      <c r="AJ21" s="2">
        <f t="shared" si="26"/>
        <v>6.1089187056037879</v>
      </c>
      <c r="AK21" s="2">
        <f t="shared" si="26"/>
        <v>6.1229223038268268</v>
      </c>
      <c r="AL21" s="2">
        <f t="shared" si="26"/>
        <v>5.2094440213252087</v>
      </c>
      <c r="AM21" s="2">
        <f t="shared" si="26"/>
        <v>4.9763033175355451</v>
      </c>
      <c r="AN21" s="2">
        <f t="shared" si="26"/>
        <v>4.7748691099476437</v>
      </c>
      <c r="AO21" s="2">
        <f t="shared" si="3"/>
        <v>6.7057936202065802</v>
      </c>
      <c r="AP21" s="2">
        <f t="shared" si="4"/>
        <v>4.7748691099476437</v>
      </c>
      <c r="AQ21" s="2">
        <f t="shared" si="5"/>
        <v>36</v>
      </c>
    </row>
    <row r="22" spans="1:43" ht="15.75" customHeight="1">
      <c r="A22" s="2" t="s">
        <v>145</v>
      </c>
      <c r="B22" s="2">
        <v>1</v>
      </c>
      <c r="C22" s="3">
        <v>36.9</v>
      </c>
      <c r="D22" s="3">
        <v>53.8</v>
      </c>
      <c r="E22" s="3">
        <v>93.5</v>
      </c>
      <c r="F22" s="3">
        <v>77.3</v>
      </c>
      <c r="G22" s="3">
        <v>60.6</v>
      </c>
      <c r="H22" s="3">
        <v>88.3</v>
      </c>
      <c r="I22" s="3">
        <v>102.4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4</v>
      </c>
      <c r="P22" s="3">
        <v>5.7</v>
      </c>
      <c r="Q22" s="3">
        <v>9.9</v>
      </c>
      <c r="R22" s="3">
        <v>8.6</v>
      </c>
      <c r="S22" s="3">
        <v>7.5</v>
      </c>
      <c r="T22" s="3">
        <v>5.5</v>
      </c>
      <c r="U22" s="3">
        <v>9.3000000000000007</v>
      </c>
      <c r="V22" s="3">
        <v>11</v>
      </c>
      <c r="W22" s="3">
        <v>0</v>
      </c>
      <c r="X22" s="3">
        <v>0</v>
      </c>
      <c r="Y22" s="3">
        <v>0</v>
      </c>
      <c r="Z22" s="3">
        <v>0</v>
      </c>
      <c r="AA22" s="2">
        <f t="shared" si="0"/>
        <v>512.80000000000007</v>
      </c>
      <c r="AB22" s="2">
        <f t="shared" si="1"/>
        <v>61.5</v>
      </c>
      <c r="AC22" s="2">
        <f t="shared" si="18"/>
        <v>6.5040650406504064</v>
      </c>
      <c r="AD22" s="2">
        <f t="shared" si="21"/>
        <v>6.3568773234200746</v>
      </c>
      <c r="AE22" s="2">
        <f t="shared" ref="AE22:AI22" si="27">(Q22*60)/E22</f>
        <v>6.3529411764705879</v>
      </c>
      <c r="AF22" s="2">
        <f t="shared" si="27"/>
        <v>6.6752910737386806</v>
      </c>
      <c r="AG22" s="2">
        <f t="shared" si="27"/>
        <v>7.4257425742574252</v>
      </c>
      <c r="AH22" s="2">
        <f t="shared" si="27"/>
        <v>3.7372593431483581</v>
      </c>
      <c r="AI22" s="2">
        <f t="shared" si="27"/>
        <v>5.44921875</v>
      </c>
      <c r="AJ22" s="2"/>
      <c r="AK22" s="2"/>
      <c r="AL22" s="2"/>
      <c r="AM22" s="2"/>
      <c r="AN22" s="2"/>
      <c r="AO22" s="2">
        <f t="shared" si="3"/>
        <v>6.0716278973836477</v>
      </c>
      <c r="AP22" s="2">
        <f t="shared" si="4"/>
        <v>3.7372593431483581</v>
      </c>
      <c r="AQ22" s="2">
        <f t="shared" si="5"/>
        <v>9.2917166866746701</v>
      </c>
    </row>
    <row r="23" spans="1:43" ht="15.75" customHeight="1">
      <c r="A23" s="2" t="s">
        <v>146</v>
      </c>
      <c r="B23" s="2">
        <v>1</v>
      </c>
      <c r="C23" s="3">
        <v>44.7</v>
      </c>
      <c r="D23" s="3">
        <v>42.5</v>
      </c>
      <c r="E23" s="3">
        <v>0</v>
      </c>
      <c r="F23" s="3">
        <v>0</v>
      </c>
      <c r="G23" s="3">
        <v>39.200000000000003</v>
      </c>
      <c r="H23" s="3">
        <v>44.9</v>
      </c>
      <c r="I23" s="3">
        <v>33.299999999999997</v>
      </c>
      <c r="J23" s="3">
        <v>93.5</v>
      </c>
      <c r="K23" s="3">
        <v>120.5</v>
      </c>
      <c r="L23" s="3">
        <v>61.8</v>
      </c>
      <c r="M23" s="3">
        <v>78.900000000000006</v>
      </c>
      <c r="N23" s="3">
        <v>0</v>
      </c>
      <c r="O23" s="3">
        <v>2.8</v>
      </c>
      <c r="P23" s="3">
        <v>4.3</v>
      </c>
      <c r="Q23" s="3">
        <v>0</v>
      </c>
      <c r="R23" s="3">
        <v>0</v>
      </c>
      <c r="S23" s="3">
        <v>4.4000000000000004</v>
      </c>
      <c r="T23" s="3">
        <v>5</v>
      </c>
      <c r="U23" s="3">
        <v>3.6</v>
      </c>
      <c r="V23" s="3">
        <v>9.8000000000000007</v>
      </c>
      <c r="W23" s="3">
        <v>14.4</v>
      </c>
      <c r="X23" s="3">
        <v>6.8</v>
      </c>
      <c r="Y23" s="3">
        <v>8</v>
      </c>
      <c r="Z23" s="3">
        <v>0</v>
      </c>
      <c r="AA23" s="2">
        <f t="shared" si="0"/>
        <v>559.30000000000007</v>
      </c>
      <c r="AB23" s="2">
        <f t="shared" si="1"/>
        <v>59.1</v>
      </c>
      <c r="AC23" s="2">
        <f t="shared" si="18"/>
        <v>3.7583892617449663</v>
      </c>
      <c r="AD23" s="2">
        <f t="shared" si="21"/>
        <v>6.0705882352941174</v>
      </c>
      <c r="AE23" s="2"/>
      <c r="AF23" s="2"/>
      <c r="AG23" s="2">
        <f t="shared" ref="AG23:AM23" si="28">(S23*60)/G23</f>
        <v>6.7346938775510203</v>
      </c>
      <c r="AH23" s="2">
        <f t="shared" si="28"/>
        <v>6.6815144766146997</v>
      </c>
      <c r="AI23" s="2">
        <f t="shared" si="28"/>
        <v>6.4864864864864868</v>
      </c>
      <c r="AJ23" s="2">
        <f t="shared" si="28"/>
        <v>6.2887700534759361</v>
      </c>
      <c r="AK23" s="2">
        <f t="shared" si="28"/>
        <v>7.1701244813278011</v>
      </c>
      <c r="AL23" s="2">
        <f t="shared" si="28"/>
        <v>6.6019417475728162</v>
      </c>
      <c r="AM23" s="2">
        <f t="shared" si="28"/>
        <v>6.083650190114068</v>
      </c>
      <c r="AN23" s="2"/>
      <c r="AO23" s="2">
        <f t="shared" si="3"/>
        <v>6.2084620900202125</v>
      </c>
      <c r="AP23" s="2">
        <f t="shared" si="4"/>
        <v>3.7583892617449663</v>
      </c>
      <c r="AQ23" s="2">
        <f t="shared" si="5"/>
        <v>7.4257425742574252</v>
      </c>
    </row>
    <row r="24" spans="1:43" ht="15.75" customHeight="1">
      <c r="A24" s="26" t="s">
        <v>148</v>
      </c>
      <c r="B24" s="26">
        <v>0</v>
      </c>
      <c r="C24" s="3">
        <v>82.1</v>
      </c>
      <c r="D24" s="3">
        <v>136.1</v>
      </c>
      <c r="E24" s="3">
        <v>79.900000000000006</v>
      </c>
      <c r="F24" s="3">
        <v>108.6</v>
      </c>
      <c r="G24" s="3">
        <v>140.5</v>
      </c>
      <c r="H24" s="3">
        <v>106</v>
      </c>
      <c r="I24" s="3">
        <v>140.80000000000001</v>
      </c>
      <c r="J24" s="3">
        <v>140.4</v>
      </c>
      <c r="K24" s="3">
        <v>108.9</v>
      </c>
      <c r="L24" s="3">
        <v>125.8</v>
      </c>
      <c r="M24" s="3">
        <v>152.5</v>
      </c>
      <c r="N24" s="27">
        <v>150.19999999999999</v>
      </c>
      <c r="O24" s="3">
        <v>9.6</v>
      </c>
      <c r="P24" s="3">
        <v>13.2</v>
      </c>
      <c r="Q24" s="3">
        <v>7.9</v>
      </c>
      <c r="R24" s="3">
        <v>11.4</v>
      </c>
      <c r="S24" s="3">
        <v>14.9</v>
      </c>
      <c r="T24" s="3">
        <v>11.6</v>
      </c>
      <c r="U24" s="3">
        <v>20.3</v>
      </c>
      <c r="V24" s="3">
        <v>13.6</v>
      </c>
      <c r="W24" s="3">
        <v>10.4</v>
      </c>
      <c r="X24" s="3">
        <v>13.1</v>
      </c>
      <c r="Y24" s="3">
        <v>16.2</v>
      </c>
      <c r="Z24" s="27">
        <v>18.3</v>
      </c>
      <c r="AA24" s="2">
        <f t="shared" si="0"/>
        <v>1471.8</v>
      </c>
      <c r="AB24" s="2">
        <f t="shared" si="1"/>
        <v>160.5</v>
      </c>
      <c r="AC24" s="2">
        <f t="shared" si="18"/>
        <v>7.0158343483556642</v>
      </c>
      <c r="AD24" s="2">
        <f t="shared" si="21"/>
        <v>5.8192505510653936</v>
      </c>
      <c r="AE24" s="2">
        <f t="shared" ref="AE24:AN24" si="29">(Q24*60)/E24</f>
        <v>5.9324155193992487</v>
      </c>
      <c r="AF24" s="2">
        <f t="shared" si="29"/>
        <v>6.2983425414364644</v>
      </c>
      <c r="AG24" s="2">
        <f t="shared" si="29"/>
        <v>6.3629893238434168</v>
      </c>
      <c r="AH24" s="2">
        <f t="shared" si="29"/>
        <v>6.5660377358490569</v>
      </c>
      <c r="AI24" s="2">
        <f t="shared" si="29"/>
        <v>8.6505681818181817</v>
      </c>
      <c r="AJ24" s="2">
        <f t="shared" si="29"/>
        <v>5.8119658119658117</v>
      </c>
      <c r="AK24" s="2">
        <f t="shared" si="29"/>
        <v>5.7300275482093657</v>
      </c>
      <c r="AL24" s="2">
        <f t="shared" si="29"/>
        <v>6.248012718600954</v>
      </c>
      <c r="AM24" s="2">
        <f t="shared" si="29"/>
        <v>6.3737704918032785</v>
      </c>
      <c r="AN24" s="2">
        <f t="shared" si="29"/>
        <v>7.3102529960053264</v>
      </c>
      <c r="AO24" s="2">
        <f t="shared" si="3"/>
        <v>6.5099556473626805</v>
      </c>
      <c r="AP24" s="2">
        <f t="shared" si="4"/>
        <v>5.7300275482093657</v>
      </c>
      <c r="AQ24" s="2">
        <f t="shared" si="5"/>
        <v>8.6505681818181817</v>
      </c>
    </row>
    <row r="25" spans="1:43" ht="15.75" customHeight="1">
      <c r="A25" s="26" t="s">
        <v>150</v>
      </c>
      <c r="B25" s="26">
        <v>0</v>
      </c>
      <c r="C25" s="3">
        <v>131.9</v>
      </c>
      <c r="D25" s="3">
        <v>112.4</v>
      </c>
      <c r="E25" s="3">
        <v>119.9</v>
      </c>
      <c r="F25" s="3">
        <v>88.8</v>
      </c>
      <c r="G25" s="3">
        <v>157.69999999999999</v>
      </c>
      <c r="H25" s="3">
        <v>95.7</v>
      </c>
      <c r="I25" s="3">
        <v>184.3</v>
      </c>
      <c r="J25" s="27">
        <v>123.3</v>
      </c>
      <c r="K25" s="3">
        <v>22.8</v>
      </c>
      <c r="L25" s="3">
        <v>98.2</v>
      </c>
      <c r="M25" s="3">
        <v>40.1</v>
      </c>
      <c r="N25" s="3">
        <v>85</v>
      </c>
      <c r="O25" s="3">
        <v>13.7</v>
      </c>
      <c r="P25" s="3">
        <v>11.5</v>
      </c>
      <c r="Q25" s="3">
        <v>12.1</v>
      </c>
      <c r="R25" s="3">
        <v>9.1</v>
      </c>
      <c r="S25" s="3">
        <v>15.8</v>
      </c>
      <c r="T25" s="3">
        <v>9.8000000000000007</v>
      </c>
      <c r="U25" s="3">
        <v>18.7</v>
      </c>
      <c r="V25" s="27">
        <v>12.3</v>
      </c>
      <c r="W25" s="3">
        <v>2.2999999999999998</v>
      </c>
      <c r="X25" s="3">
        <v>10.1</v>
      </c>
      <c r="Y25" s="3">
        <v>4.2</v>
      </c>
      <c r="Z25" s="3">
        <v>8.8000000000000007</v>
      </c>
      <c r="AA25" s="2">
        <f t="shared" si="0"/>
        <v>1260.0999999999999</v>
      </c>
      <c r="AB25" s="2">
        <f t="shared" si="1"/>
        <v>128.4</v>
      </c>
      <c r="AC25" s="2">
        <f t="shared" si="18"/>
        <v>6.2319939347990898</v>
      </c>
      <c r="AD25" s="2">
        <f t="shared" si="21"/>
        <v>6.1387900355871885</v>
      </c>
      <c r="AE25" s="2">
        <f t="shared" ref="AE25:AN25" si="30">(Q25*60)/E25</f>
        <v>6.0550458715596331</v>
      </c>
      <c r="AF25" s="2">
        <f t="shared" si="30"/>
        <v>6.1486486486486491</v>
      </c>
      <c r="AG25" s="2">
        <f t="shared" si="30"/>
        <v>6.0114140773620806</v>
      </c>
      <c r="AH25" s="2">
        <f t="shared" si="30"/>
        <v>6.1442006269592477</v>
      </c>
      <c r="AI25" s="2">
        <f t="shared" si="30"/>
        <v>6.0879001627780784</v>
      </c>
      <c r="AJ25" s="2">
        <f t="shared" si="30"/>
        <v>5.9854014598540148</v>
      </c>
      <c r="AK25" s="2">
        <f t="shared" si="30"/>
        <v>6.0526315789473681</v>
      </c>
      <c r="AL25" s="2">
        <f t="shared" si="30"/>
        <v>6.1710794297352338</v>
      </c>
      <c r="AM25" s="2">
        <f t="shared" si="30"/>
        <v>6.2842892768079794</v>
      </c>
      <c r="AN25" s="2">
        <f t="shared" si="30"/>
        <v>6.2117647058823531</v>
      </c>
      <c r="AO25" s="2">
        <f t="shared" si="3"/>
        <v>6.1269299840767433</v>
      </c>
      <c r="AP25" s="2">
        <f t="shared" si="4"/>
        <v>5.9854014598540148</v>
      </c>
      <c r="AQ25" s="2">
        <f t="shared" si="5"/>
        <v>8.6505681818181817</v>
      </c>
    </row>
    <row r="26" spans="1:43" ht="15.75" customHeight="1">
      <c r="A26" s="2" t="s">
        <v>152</v>
      </c>
      <c r="B26" s="2">
        <v>1</v>
      </c>
      <c r="C26" s="35">
        <v>180</v>
      </c>
      <c r="D26" s="35">
        <v>160</v>
      </c>
      <c r="E26" s="35">
        <v>90</v>
      </c>
      <c r="F26" s="35">
        <v>160</v>
      </c>
      <c r="G26" s="35">
        <v>100</v>
      </c>
      <c r="H26" s="35">
        <v>100</v>
      </c>
      <c r="I26" s="35">
        <v>200</v>
      </c>
      <c r="J26" s="35">
        <v>240</v>
      </c>
      <c r="K26" s="35">
        <v>240</v>
      </c>
      <c r="L26" s="35">
        <v>80</v>
      </c>
      <c r="M26" s="35">
        <v>150</v>
      </c>
      <c r="N26" s="35">
        <v>200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f t="shared" si="0"/>
        <v>1900</v>
      </c>
      <c r="AB26" s="2">
        <f t="shared" si="1"/>
        <v>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e">
        <f t="shared" si="3"/>
        <v>#DIV/0!</v>
      </c>
      <c r="AP26" s="2">
        <f t="shared" si="4"/>
        <v>0</v>
      </c>
      <c r="AQ26" s="2">
        <f t="shared" si="5"/>
        <v>6.2842892768079794</v>
      </c>
    </row>
    <row r="27" spans="1:43" ht="15.75" customHeight="1">
      <c r="A27" s="2" t="s">
        <v>154</v>
      </c>
      <c r="B27" s="2">
        <v>0</v>
      </c>
      <c r="C27" s="2">
        <v>19</v>
      </c>
      <c r="D27" s="2">
        <v>20</v>
      </c>
      <c r="E27" s="2">
        <v>21</v>
      </c>
      <c r="F27" s="2">
        <v>18</v>
      </c>
      <c r="G27" s="2">
        <v>20</v>
      </c>
      <c r="H27" s="2">
        <v>20</v>
      </c>
      <c r="I27" s="2">
        <v>22</v>
      </c>
      <c r="J27" s="2">
        <v>11</v>
      </c>
      <c r="K27" s="2">
        <v>9</v>
      </c>
      <c r="L27" s="2">
        <v>21</v>
      </c>
      <c r="M27" s="2">
        <v>21</v>
      </c>
      <c r="N27" s="2">
        <v>6</v>
      </c>
      <c r="O27" s="2">
        <v>2</v>
      </c>
      <c r="P27" s="2">
        <v>2.5</v>
      </c>
      <c r="Q27" s="2">
        <v>2</v>
      </c>
      <c r="R27" s="2">
        <v>2</v>
      </c>
      <c r="S27" s="2">
        <v>2.5</v>
      </c>
      <c r="T27" s="2">
        <v>2.5</v>
      </c>
      <c r="U27" s="2">
        <v>2.5</v>
      </c>
      <c r="V27" s="2">
        <v>1.1000000000000001</v>
      </c>
      <c r="W27" s="2">
        <v>1</v>
      </c>
      <c r="X27" s="2">
        <v>2.7</v>
      </c>
      <c r="Y27" s="2">
        <v>2.4</v>
      </c>
      <c r="Z27" s="2">
        <v>1</v>
      </c>
      <c r="AA27" s="2">
        <f t="shared" si="0"/>
        <v>208</v>
      </c>
      <c r="AB27" s="2">
        <f t="shared" si="1"/>
        <v>24.2</v>
      </c>
      <c r="AC27" s="2">
        <f t="shared" ref="AC27:AN27" si="31">(O27*60)/C27</f>
        <v>6.3157894736842106</v>
      </c>
      <c r="AD27" s="2">
        <f t="shared" si="31"/>
        <v>7.5</v>
      </c>
      <c r="AE27" s="2">
        <f t="shared" si="31"/>
        <v>5.7142857142857144</v>
      </c>
      <c r="AF27" s="2">
        <f t="shared" si="31"/>
        <v>6.666666666666667</v>
      </c>
      <c r="AG27" s="2">
        <f t="shared" si="31"/>
        <v>7.5</v>
      </c>
      <c r="AH27" s="2">
        <f t="shared" si="31"/>
        <v>7.5</v>
      </c>
      <c r="AI27" s="2">
        <f t="shared" si="31"/>
        <v>6.8181818181818183</v>
      </c>
      <c r="AJ27" s="2">
        <f t="shared" si="31"/>
        <v>6</v>
      </c>
      <c r="AK27" s="2">
        <f t="shared" si="31"/>
        <v>6.666666666666667</v>
      </c>
      <c r="AL27" s="2">
        <f t="shared" si="31"/>
        <v>7.7142857142857144</v>
      </c>
      <c r="AM27" s="2">
        <f t="shared" si="31"/>
        <v>6.8571428571428568</v>
      </c>
      <c r="AN27" s="2">
        <f t="shared" si="31"/>
        <v>10</v>
      </c>
      <c r="AO27" s="2">
        <f t="shared" si="3"/>
        <v>7.1044182425761377</v>
      </c>
      <c r="AP27" s="2">
        <f t="shared" si="4"/>
        <v>5.7142857142857144</v>
      </c>
      <c r="AQ27" s="2">
        <f t="shared" si="5"/>
        <v>10</v>
      </c>
    </row>
    <row r="28" spans="1:43" ht="15.75" customHeight="1">
      <c r="A28" s="2" t="s">
        <v>156</v>
      </c>
      <c r="B28" s="2">
        <v>0</v>
      </c>
      <c r="C28" s="32">
        <v>227</v>
      </c>
      <c r="D28" s="32">
        <v>260</v>
      </c>
      <c r="E28" s="32">
        <v>290</v>
      </c>
      <c r="F28" s="32">
        <v>320</v>
      </c>
      <c r="G28" s="32">
        <v>250</v>
      </c>
      <c r="H28" s="32">
        <v>323</v>
      </c>
      <c r="I28" s="32">
        <v>360</v>
      </c>
      <c r="J28" s="32">
        <v>300</v>
      </c>
      <c r="K28" s="32">
        <v>280</v>
      </c>
      <c r="L28" s="32">
        <v>210</v>
      </c>
      <c r="M28" s="32">
        <v>210</v>
      </c>
      <c r="N28" s="32">
        <v>200</v>
      </c>
      <c r="O28" s="32">
        <v>29</v>
      </c>
      <c r="P28" s="32">
        <v>34</v>
      </c>
      <c r="Q28" s="32">
        <v>30</v>
      </c>
      <c r="R28" s="32">
        <v>40</v>
      </c>
      <c r="S28" s="32">
        <v>30</v>
      </c>
      <c r="T28" s="32">
        <v>35</v>
      </c>
      <c r="U28" s="32">
        <v>36</v>
      </c>
      <c r="V28" s="32">
        <v>33</v>
      </c>
      <c r="W28" s="32">
        <v>33</v>
      </c>
      <c r="X28" s="32">
        <v>24</v>
      </c>
      <c r="Y28" s="3">
        <v>25</v>
      </c>
      <c r="Z28" s="32">
        <v>22</v>
      </c>
      <c r="AA28" s="2">
        <f t="shared" si="0"/>
        <v>3230</v>
      </c>
      <c r="AB28" s="2">
        <f t="shared" si="1"/>
        <v>371</v>
      </c>
      <c r="AC28" s="2">
        <f t="shared" ref="AC28:AN28" si="32">(O28*60)/C28</f>
        <v>7.6651982378854626</v>
      </c>
      <c r="AD28" s="2">
        <f t="shared" si="32"/>
        <v>7.8461538461538458</v>
      </c>
      <c r="AE28" s="2">
        <f t="shared" si="32"/>
        <v>6.2068965517241379</v>
      </c>
      <c r="AF28" s="2">
        <f t="shared" si="32"/>
        <v>7.5</v>
      </c>
      <c r="AG28" s="2">
        <f t="shared" si="32"/>
        <v>7.2</v>
      </c>
      <c r="AH28" s="2">
        <f t="shared" si="32"/>
        <v>6.5015479876160986</v>
      </c>
      <c r="AI28" s="2">
        <f t="shared" si="32"/>
        <v>6</v>
      </c>
      <c r="AJ28" s="2">
        <f t="shared" si="32"/>
        <v>6.6</v>
      </c>
      <c r="AK28" s="2">
        <f t="shared" si="32"/>
        <v>7.0714285714285712</v>
      </c>
      <c r="AL28" s="2">
        <f t="shared" si="32"/>
        <v>6.8571428571428568</v>
      </c>
      <c r="AM28" s="2">
        <f t="shared" si="32"/>
        <v>7.1428571428571432</v>
      </c>
      <c r="AN28" s="2">
        <f t="shared" si="32"/>
        <v>6.6</v>
      </c>
      <c r="AO28" s="2">
        <f t="shared" si="3"/>
        <v>6.932602099567343</v>
      </c>
      <c r="AP28" s="2">
        <f t="shared" si="4"/>
        <v>6</v>
      </c>
      <c r="AQ28" s="2">
        <f t="shared" si="5"/>
        <v>10</v>
      </c>
    </row>
    <row r="29" spans="1:43" ht="15.75" customHeight="1">
      <c r="A29" s="26" t="s">
        <v>159</v>
      </c>
      <c r="B29" s="26">
        <v>0</v>
      </c>
      <c r="C29" s="2">
        <v>28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4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3">
        <v>0</v>
      </c>
      <c r="Z29" s="2">
        <v>0</v>
      </c>
      <c r="AA29" s="2">
        <f t="shared" si="0"/>
        <v>28</v>
      </c>
      <c r="AB29" s="2">
        <f t="shared" si="1"/>
        <v>4</v>
      </c>
      <c r="AC29" s="2">
        <f t="shared" ref="AC29:AC45" si="33">(O29*60)/C29</f>
        <v>8.5714285714285712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f t="shared" si="3"/>
        <v>8.5714285714285712</v>
      </c>
      <c r="AP29" s="2">
        <f t="shared" si="4"/>
        <v>4</v>
      </c>
      <c r="AQ29" s="2">
        <f t="shared" si="5"/>
        <v>8.5714285714285712</v>
      </c>
    </row>
    <row r="30" spans="1:43" ht="15.75" customHeight="1">
      <c r="A30" s="2" t="s">
        <v>160</v>
      </c>
      <c r="B30" s="2">
        <v>1</v>
      </c>
      <c r="C30" s="3">
        <v>2.2000000000000002</v>
      </c>
      <c r="D30" s="3">
        <v>68.599999999999994</v>
      </c>
      <c r="E30" s="3">
        <v>0</v>
      </c>
      <c r="F30" s="3">
        <v>0</v>
      </c>
      <c r="G30" s="3">
        <v>9.5</v>
      </c>
      <c r="H30" s="3">
        <v>10.4</v>
      </c>
      <c r="I30" s="3">
        <v>42.4</v>
      </c>
      <c r="J30" s="3">
        <v>36.200000000000003</v>
      </c>
      <c r="K30" s="3">
        <v>22</v>
      </c>
      <c r="L30" s="3">
        <v>27.8</v>
      </c>
      <c r="M30" s="3">
        <v>0</v>
      </c>
      <c r="N30" s="3">
        <v>43.2</v>
      </c>
      <c r="O30" s="3">
        <v>1.5</v>
      </c>
      <c r="P30" s="3">
        <v>40.5</v>
      </c>
      <c r="Q30" s="3">
        <v>0</v>
      </c>
      <c r="R30" s="3">
        <v>0</v>
      </c>
      <c r="S30" s="3">
        <v>2.2000000000000002</v>
      </c>
      <c r="T30" s="3">
        <v>2.1</v>
      </c>
      <c r="U30" s="3">
        <v>4.4000000000000004</v>
      </c>
      <c r="V30" s="3">
        <v>14.4</v>
      </c>
      <c r="W30" s="3">
        <v>1.7</v>
      </c>
      <c r="X30" s="3">
        <v>3.3</v>
      </c>
      <c r="Y30" s="3">
        <v>0</v>
      </c>
      <c r="Z30" s="3">
        <v>4.0999999999999996</v>
      </c>
      <c r="AA30" s="2">
        <f t="shared" si="0"/>
        <v>262.3</v>
      </c>
      <c r="AB30" s="2">
        <f t="shared" si="1"/>
        <v>74.2</v>
      </c>
      <c r="AC30" s="2">
        <f t="shared" si="33"/>
        <v>40.909090909090907</v>
      </c>
      <c r="AD30" s="2">
        <f t="shared" ref="AD30:AD46" si="34">(P30*60)/D30</f>
        <v>35.422740524781346</v>
      </c>
      <c r="AE30" s="2"/>
      <c r="AF30" s="2"/>
      <c r="AG30" s="2">
        <f t="shared" ref="AG30:AL30" si="35">(S30*60)/G30</f>
        <v>13.894736842105264</v>
      </c>
      <c r="AH30" s="2">
        <f t="shared" si="35"/>
        <v>12.115384615384615</v>
      </c>
      <c r="AI30" s="2">
        <f t="shared" si="35"/>
        <v>6.2264150943396226</v>
      </c>
      <c r="AJ30" s="2">
        <f t="shared" si="35"/>
        <v>23.867403314917127</v>
      </c>
      <c r="AK30" s="2">
        <f t="shared" si="35"/>
        <v>4.6363636363636367</v>
      </c>
      <c r="AL30" s="2">
        <f t="shared" si="35"/>
        <v>7.1223021582733814</v>
      </c>
      <c r="AM30" s="2"/>
      <c r="AN30" s="2">
        <f>(Z30*60)/N30</f>
        <v>5.6944444444444438</v>
      </c>
      <c r="AO30" s="2">
        <f t="shared" si="3"/>
        <v>16.654320171077817</v>
      </c>
      <c r="AP30" s="2">
        <f t="shared" si="4"/>
        <v>4.6363636363636367</v>
      </c>
      <c r="AQ30" s="2">
        <f t="shared" si="5"/>
        <v>40.909090909090907</v>
      </c>
    </row>
    <row r="31" spans="1:43" ht="15.75" customHeight="1">
      <c r="A31" s="2" t="s">
        <v>164</v>
      </c>
      <c r="B31" s="2">
        <v>0</v>
      </c>
      <c r="C31" s="3">
        <v>49.9</v>
      </c>
      <c r="D31" s="3">
        <v>126.5</v>
      </c>
      <c r="E31" s="3">
        <v>176.6</v>
      </c>
      <c r="F31" s="3">
        <v>208.2</v>
      </c>
      <c r="G31" s="3">
        <v>201.9</v>
      </c>
      <c r="H31" s="3">
        <v>141.19999999999999</v>
      </c>
      <c r="I31" s="3">
        <v>92</v>
      </c>
      <c r="J31" s="3">
        <v>54.9</v>
      </c>
      <c r="K31" s="3">
        <v>69.2</v>
      </c>
      <c r="L31" s="3">
        <v>148.69999999999999</v>
      </c>
      <c r="M31" s="3">
        <v>82.4</v>
      </c>
      <c r="N31" s="3">
        <v>146.9</v>
      </c>
      <c r="O31" s="3">
        <v>8.1999999999999993</v>
      </c>
      <c r="P31" s="3">
        <v>10.7</v>
      </c>
      <c r="Q31" s="3">
        <v>15.9</v>
      </c>
      <c r="R31" s="3">
        <v>17.7</v>
      </c>
      <c r="S31" s="3">
        <v>17.600000000000001</v>
      </c>
      <c r="T31" s="3">
        <v>12.3</v>
      </c>
      <c r="U31" s="3">
        <v>7.9</v>
      </c>
      <c r="V31" s="3">
        <v>4.8</v>
      </c>
      <c r="W31" s="3">
        <v>7.5</v>
      </c>
      <c r="X31" s="3">
        <v>13.4</v>
      </c>
      <c r="Y31" s="3">
        <v>7.4</v>
      </c>
      <c r="Z31" s="3">
        <v>13.8</v>
      </c>
      <c r="AA31" s="2">
        <f t="shared" si="0"/>
        <v>1498.4000000000003</v>
      </c>
      <c r="AB31" s="2">
        <f t="shared" si="1"/>
        <v>137.20000000000002</v>
      </c>
      <c r="AC31" s="2">
        <f t="shared" si="33"/>
        <v>9.8597194388777538</v>
      </c>
      <c r="AD31" s="2">
        <f t="shared" si="34"/>
        <v>5.075098814229249</v>
      </c>
      <c r="AE31" s="2">
        <f t="shared" ref="AE31:AN31" si="36">(Q31*60)/E31</f>
        <v>5.4020385050962627</v>
      </c>
      <c r="AF31" s="2">
        <f t="shared" si="36"/>
        <v>5.1008645533141213</v>
      </c>
      <c r="AG31" s="2">
        <f t="shared" si="36"/>
        <v>5.2303120356612185</v>
      </c>
      <c r="AH31" s="2">
        <f t="shared" si="36"/>
        <v>5.2266288951841364</v>
      </c>
      <c r="AI31" s="2">
        <f t="shared" si="36"/>
        <v>5.1521739130434785</v>
      </c>
      <c r="AJ31" s="2">
        <f t="shared" si="36"/>
        <v>5.2459016393442628</v>
      </c>
      <c r="AK31" s="2">
        <f t="shared" si="36"/>
        <v>6.5028901734104041</v>
      </c>
      <c r="AL31" s="2">
        <f t="shared" si="36"/>
        <v>5.4068594485541359</v>
      </c>
      <c r="AM31" s="2">
        <f t="shared" si="36"/>
        <v>5.3883495145631066</v>
      </c>
      <c r="AN31" s="2">
        <f t="shared" si="36"/>
        <v>5.6364874063989108</v>
      </c>
      <c r="AO31" s="2">
        <f t="shared" si="3"/>
        <v>5.7689436948064206</v>
      </c>
      <c r="AP31" s="2">
        <f t="shared" si="4"/>
        <v>5.075098814229249</v>
      </c>
      <c r="AQ31" s="2">
        <f t="shared" si="5"/>
        <v>40.909090909090907</v>
      </c>
    </row>
    <row r="32" spans="1:43" ht="15.75" customHeight="1">
      <c r="A32" s="2" t="s">
        <v>166</v>
      </c>
      <c r="B32" s="2">
        <v>1</v>
      </c>
      <c r="C32" s="3">
        <v>91.5</v>
      </c>
      <c r="D32" s="3">
        <v>187.4</v>
      </c>
      <c r="E32" s="3">
        <v>239.8</v>
      </c>
      <c r="F32" s="3">
        <v>457.4</v>
      </c>
      <c r="G32" s="3">
        <v>380.3</v>
      </c>
      <c r="H32" s="3">
        <v>301</v>
      </c>
      <c r="I32" s="3">
        <v>236.9</v>
      </c>
      <c r="J32" s="3">
        <v>164.2</v>
      </c>
      <c r="K32" s="3">
        <v>251.1</v>
      </c>
      <c r="L32" s="3">
        <v>251.4</v>
      </c>
      <c r="M32" s="3">
        <v>283.10000000000002</v>
      </c>
      <c r="N32" s="3">
        <v>280.5</v>
      </c>
      <c r="O32" s="3">
        <v>8.8000000000000007</v>
      </c>
      <c r="P32" s="3">
        <v>16.7</v>
      </c>
      <c r="Q32" s="3">
        <v>22</v>
      </c>
      <c r="R32" s="3">
        <v>40.700000000000003</v>
      </c>
      <c r="S32" s="3">
        <v>35.6</v>
      </c>
      <c r="T32" s="3">
        <v>26.6</v>
      </c>
      <c r="U32" s="3">
        <v>21.6</v>
      </c>
      <c r="V32" s="3">
        <v>15.6</v>
      </c>
      <c r="W32" s="3">
        <v>25.2</v>
      </c>
      <c r="X32" s="3">
        <v>25</v>
      </c>
      <c r="Y32" s="3">
        <v>47.6</v>
      </c>
      <c r="Z32" s="3">
        <v>27.1</v>
      </c>
      <c r="AA32" s="2">
        <f t="shared" si="0"/>
        <v>3124.6</v>
      </c>
      <c r="AB32" s="2">
        <f t="shared" si="1"/>
        <v>312.5</v>
      </c>
      <c r="AC32" s="2">
        <f t="shared" si="33"/>
        <v>5.7704918032786887</v>
      </c>
      <c r="AD32" s="2">
        <f t="shared" si="34"/>
        <v>5.3468516542155813</v>
      </c>
      <c r="AE32" s="2">
        <f t="shared" ref="AE32:AN32" si="37">(Q32*60)/E32</f>
        <v>5.5045871559633026</v>
      </c>
      <c r="AF32" s="2">
        <f t="shared" si="37"/>
        <v>5.3388718845649326</v>
      </c>
      <c r="AG32" s="2">
        <f t="shared" si="37"/>
        <v>5.616618459111228</v>
      </c>
      <c r="AH32" s="2">
        <f t="shared" si="37"/>
        <v>5.3023255813953485</v>
      </c>
      <c r="AI32" s="2">
        <f t="shared" si="37"/>
        <v>5.4706627268889827</v>
      </c>
      <c r="AJ32" s="2">
        <f t="shared" si="37"/>
        <v>5.7003654080389774</v>
      </c>
      <c r="AK32" s="2">
        <f t="shared" si="37"/>
        <v>6.021505376344086</v>
      </c>
      <c r="AL32" s="2">
        <f t="shared" si="37"/>
        <v>5.9665871121718377</v>
      </c>
      <c r="AM32" s="2">
        <f t="shared" si="37"/>
        <v>10.088308018368068</v>
      </c>
      <c r="AN32" s="2">
        <f t="shared" si="37"/>
        <v>5.7967914438502675</v>
      </c>
      <c r="AO32" s="2">
        <f t="shared" si="3"/>
        <v>5.9936638853492745</v>
      </c>
      <c r="AP32" s="2">
        <f t="shared" si="4"/>
        <v>5.3023255813953485</v>
      </c>
      <c r="AQ32" s="2">
        <f t="shared" si="5"/>
        <v>10.088308018368068</v>
      </c>
    </row>
    <row r="33" spans="1:43" ht="15.75" customHeight="1">
      <c r="A33" s="26" t="s">
        <v>170</v>
      </c>
      <c r="B33" s="26">
        <v>0</v>
      </c>
      <c r="C33" s="2">
        <f>10.02+5.61+27.01+9.19+10.01+32.01+8.02+28.01+1.02+8.02+1.28+8.02+36.02</f>
        <v>184.24000000000004</v>
      </c>
      <c r="D33" s="2">
        <f>5.01+2.36+5.01+42.69+3.52+6.02+8.01+6.05+20.01+7.75+24.01</f>
        <v>130.44</v>
      </c>
      <c r="E33" s="2">
        <f>6.92+8.01+10.16+8.02+6.07+8.01+6.06+2.53+4.6</f>
        <v>60.38</v>
      </c>
      <c r="F33" s="2">
        <f>6.02+7.01+16.01+8.84+7.48+14.04</f>
        <v>59.4</v>
      </c>
      <c r="G33" s="2">
        <f>8.02+3.6+15.02+8.05+14.02+7.04+5.01+12.02+7.01+1.5+10.3+8.03</f>
        <v>99.61999999999999</v>
      </c>
      <c r="H33" s="2">
        <f>3.02+1.51+18.01+8.75+1.01+4.02+3+17.01+7.05+10.01+16.01+9.01+6.02</f>
        <v>104.43000000000002</v>
      </c>
      <c r="I33" s="2">
        <f>18.03+9.2+6.02+1.5+18.01+7.01+8.02+8.59+1.01+6.01+1.71+18.01+9.01+1.01+5.01+1.66+20.01+0</f>
        <v>139.82000000000002</v>
      </c>
      <c r="J33" s="2">
        <f>12.03+20.02+6.13+1.39+1.01+8.02+1.52+20.02+9+20.02+8.01+1.03+7.02+1.51+20.02+6.83+1.07+7.01+1.52</f>
        <v>153.18</v>
      </c>
      <c r="K33" s="2">
        <f>9.14+1.01+9.02+8.02+10.12+5.02+7.1+10.02+10.02+7.55+10.01+20.02+9.89+0</f>
        <v>116.94</v>
      </c>
      <c r="L33" s="27">
        <f>9.59+1.01+5.02+3.01+2.12+1.04+8.02+1.02+9.01+2+20.2</f>
        <v>62.039999999999992</v>
      </c>
      <c r="M33" s="3">
        <f>21.63+7.01+15.02+7+10.2+14.01+7.01+12.02+4.53+2.03+1.01+5.02+2.15+12.02</f>
        <v>120.66000000000001</v>
      </c>
      <c r="N33" s="2">
        <f>6.03+1+5.01+1.01+4.02+2.16+6.02+0.24+7.01+1.02+3.02+2.05+6.63+4.02</f>
        <v>49.240000000000009</v>
      </c>
      <c r="O33" s="2">
        <f>0.2+0.1+0.2+0.25+0.2+1.2+0.9+3.2+0.9+2.9+0.9+0.5+0.2+0.65+2.7+0.2+0.8+0.25+1.2+0.7+1.9+0.7</f>
        <v>20.749999999999996</v>
      </c>
      <c r="P33" s="3">
        <f>1.02+0.5+2.99+1+1+3.33+0.9+2.9+0.2+0.8+0.2+0.9+2.5</f>
        <v>18.240000000000002</v>
      </c>
      <c r="Q33" s="2">
        <f>0.5+0.25+0.5+4.33+0.33+0.85+0.9+0.7+2.25+0.9+2.5</f>
        <v>14.01</v>
      </c>
      <c r="R33" s="2">
        <f>0.58+0.85+1.75+0.9+0.87+1.51+0.8+0.85+1.01+1+0.65+0.9+0.7+0.25</f>
        <v>12.62</v>
      </c>
      <c r="S33" s="2">
        <f>0.91+0.5+1.5+0.9+1.39+0.85+0.88+1.2+0.8+0.85+0.2+1.01+0.9</f>
        <v>11.889999999999999</v>
      </c>
      <c r="T33" s="2">
        <f>0.25+0.2+1.85+1+0.2+0.33+0.52+1.9+0.9+1.02+1.5+1+0.9</f>
        <v>11.57</v>
      </c>
      <c r="U33" s="2">
        <f>1.9+1.02+0.54+0.2+1.98+0.9+0.9+0.9+0.2+0.5+0.3+1.9+1.05+0.2+0.5+0.33+2.01</f>
        <v>15.330000000000002</v>
      </c>
      <c r="V33" s="2">
        <f>1.2+2+0.53+0.2+0.2+0.85+0.2+2.01+0.98+2.02+0.95+0.2+0.8+0.2+2.05+0.9+0.18+0.2</f>
        <v>15.669999999999996</v>
      </c>
      <c r="W33" s="2">
        <f>1+0.15+0.9+0.85+0.95+0.5+0.9+1.05+1+0.88+1+2+1.3</f>
        <v>12.48</v>
      </c>
      <c r="X33" s="27">
        <f>1.34+0.18+0.5+0.25+0.25+0.2+0.9+0.1+0.9+0.24+2.02</f>
        <v>6.8800000000000008</v>
      </c>
      <c r="Y33" s="3">
        <f>2.25+0.8+1.52+0.88+1.2+1.5+0.75+1.35+0.5+0.25+0.18+0.48+0.48+1.25</f>
        <v>13.39</v>
      </c>
      <c r="Z33" s="2">
        <f>0.7+0.2+0.6+0.15+0.38+0.3+0.66+0.08+0.95+0.2+0.33+0.36+0.9+0.48</f>
        <v>6.2900000000000009</v>
      </c>
      <c r="AA33" s="2">
        <f t="shared" si="0"/>
        <v>1280.3900000000003</v>
      </c>
      <c r="AB33" s="2">
        <f t="shared" si="1"/>
        <v>159.11999999999998</v>
      </c>
      <c r="AC33" s="2">
        <f t="shared" si="33"/>
        <v>6.7574902301346045</v>
      </c>
      <c r="AD33" s="2">
        <f t="shared" si="34"/>
        <v>8.3900643974241031</v>
      </c>
      <c r="AE33" s="2">
        <f t="shared" ref="AE33:AN33" si="38">(Q33*60)/E33</f>
        <v>13.921828420006625</v>
      </c>
      <c r="AF33" s="2">
        <f t="shared" si="38"/>
        <v>12.747474747474747</v>
      </c>
      <c r="AG33" s="2">
        <f t="shared" si="38"/>
        <v>7.1612126079100591</v>
      </c>
      <c r="AH33" s="2">
        <f t="shared" si="38"/>
        <v>6.6475150818730242</v>
      </c>
      <c r="AI33" s="2">
        <f t="shared" si="38"/>
        <v>6.5784580174510081</v>
      </c>
      <c r="AJ33" s="2">
        <f t="shared" si="38"/>
        <v>6.1378770074422233</v>
      </c>
      <c r="AK33" s="2">
        <f t="shared" si="38"/>
        <v>6.4032837352488459</v>
      </c>
      <c r="AL33" s="2">
        <f t="shared" si="38"/>
        <v>6.6537717601547408</v>
      </c>
      <c r="AM33" s="2">
        <f t="shared" si="38"/>
        <v>6.6583789159622082</v>
      </c>
      <c r="AN33" s="2">
        <f t="shared" si="38"/>
        <v>7.6645004061738415</v>
      </c>
      <c r="AO33" s="2">
        <f t="shared" si="3"/>
        <v>7.9768212772713349</v>
      </c>
      <c r="AP33" s="2">
        <f t="shared" si="4"/>
        <v>6.1378770074422233</v>
      </c>
      <c r="AQ33" s="2">
        <f t="shared" si="5"/>
        <v>13.921828420006625</v>
      </c>
    </row>
    <row r="34" spans="1:43" ht="15.75" customHeight="1">
      <c r="A34" s="2" t="s">
        <v>177</v>
      </c>
      <c r="B34" s="2">
        <v>0</v>
      </c>
      <c r="C34" s="3">
        <v>35</v>
      </c>
      <c r="D34" s="3">
        <v>26</v>
      </c>
      <c r="E34" s="3">
        <v>32</v>
      </c>
      <c r="F34" s="3">
        <v>9</v>
      </c>
      <c r="G34" s="3">
        <v>52</v>
      </c>
      <c r="H34" s="3">
        <v>83</v>
      </c>
      <c r="I34" s="3">
        <v>18</v>
      </c>
      <c r="J34" s="3">
        <v>50</v>
      </c>
      <c r="K34" s="3">
        <v>72</v>
      </c>
      <c r="L34" s="3">
        <v>11</v>
      </c>
      <c r="M34" s="3">
        <v>29</v>
      </c>
      <c r="N34" s="3">
        <v>30</v>
      </c>
      <c r="O34" s="35">
        <v>3.2</v>
      </c>
      <c r="P34" s="35">
        <v>3.9</v>
      </c>
      <c r="Q34" s="35">
        <v>1.1000000000000001</v>
      </c>
      <c r="R34" s="35">
        <v>6.3</v>
      </c>
      <c r="S34" s="35">
        <v>10</v>
      </c>
      <c r="T34" s="35">
        <v>2</v>
      </c>
      <c r="U34" s="35">
        <v>6</v>
      </c>
      <c r="V34" s="35">
        <v>8.8000000000000007</v>
      </c>
      <c r="W34" s="35">
        <v>1.4</v>
      </c>
      <c r="X34" s="35">
        <v>3.5</v>
      </c>
      <c r="Y34" s="35">
        <v>3.8</v>
      </c>
      <c r="Z34" s="35">
        <v>1.5</v>
      </c>
      <c r="AA34" s="2">
        <f>SUM(D34:O34)</f>
        <v>415.2</v>
      </c>
      <c r="AB34" s="2">
        <f>SUM(P34:Z34)</f>
        <v>48.3</v>
      </c>
      <c r="AC34" s="2">
        <f t="shared" si="33"/>
        <v>5.4857142857142858</v>
      </c>
      <c r="AD34" s="2">
        <f t="shared" si="34"/>
        <v>9</v>
      </c>
      <c r="AE34" s="2">
        <f t="shared" ref="AE34:AN34" si="39">(Q34*60)/E34</f>
        <v>2.0625</v>
      </c>
      <c r="AF34" s="2">
        <f t="shared" si="39"/>
        <v>42</v>
      </c>
      <c r="AG34" s="2">
        <f t="shared" si="39"/>
        <v>11.538461538461538</v>
      </c>
      <c r="AH34" s="2">
        <f t="shared" si="39"/>
        <v>1.4457831325301205</v>
      </c>
      <c r="AI34" s="2">
        <f t="shared" si="39"/>
        <v>20</v>
      </c>
      <c r="AJ34" s="2">
        <f t="shared" si="39"/>
        <v>10.56</v>
      </c>
      <c r="AK34" s="2">
        <f t="shared" si="39"/>
        <v>1.1666666666666667</v>
      </c>
      <c r="AL34" s="2">
        <f t="shared" si="39"/>
        <v>19.09090909090909</v>
      </c>
      <c r="AM34" s="2">
        <f t="shared" si="39"/>
        <v>7.8620689655172411</v>
      </c>
      <c r="AN34" s="2">
        <f t="shared" si="39"/>
        <v>3</v>
      </c>
      <c r="AO34" s="2">
        <f t="shared" si="3"/>
        <v>11.101008639983247</v>
      </c>
      <c r="AP34" s="2">
        <f t="shared" si="4"/>
        <v>1.1666666666666667</v>
      </c>
      <c r="AQ34" s="2">
        <f t="shared" si="5"/>
        <v>42</v>
      </c>
    </row>
    <row r="35" spans="1:43" ht="15.75" customHeight="1">
      <c r="A35" s="2" t="s">
        <v>179</v>
      </c>
      <c r="B35" s="2">
        <v>1</v>
      </c>
      <c r="C35" s="3">
        <v>139</v>
      </c>
      <c r="D35" s="3">
        <v>121</v>
      </c>
      <c r="E35" s="3">
        <v>160</v>
      </c>
      <c r="F35" s="3">
        <v>146</v>
      </c>
      <c r="G35" s="3">
        <v>158</v>
      </c>
      <c r="H35" s="3">
        <v>128</v>
      </c>
      <c r="I35" s="3">
        <v>147</v>
      </c>
      <c r="J35" s="3">
        <v>160</v>
      </c>
      <c r="K35" s="3">
        <v>133</v>
      </c>
      <c r="L35" s="3">
        <v>141</v>
      </c>
      <c r="M35" s="3">
        <v>139</v>
      </c>
      <c r="N35" s="3">
        <v>91</v>
      </c>
      <c r="O35" s="2">
        <v>13.205000000000002</v>
      </c>
      <c r="P35" s="2">
        <v>11.495000000000001</v>
      </c>
      <c r="Q35" s="2">
        <v>15.2</v>
      </c>
      <c r="R35" s="2">
        <v>13.870000000000001</v>
      </c>
      <c r="S35" s="2">
        <v>15.01</v>
      </c>
      <c r="T35" s="2">
        <v>12.16</v>
      </c>
      <c r="U35" s="2">
        <v>13.965</v>
      </c>
      <c r="V35" s="2">
        <v>15.2</v>
      </c>
      <c r="W35" s="2">
        <v>12.635</v>
      </c>
      <c r="X35" s="2">
        <v>13.395000000000001</v>
      </c>
      <c r="Y35" s="2">
        <v>13.205000000000002</v>
      </c>
      <c r="Z35" s="2">
        <v>8.6450000000000014</v>
      </c>
      <c r="AA35" s="2">
        <f t="shared" ref="AA35:AA73" si="40">SUM(C35:N35)</f>
        <v>1663</v>
      </c>
      <c r="AB35" s="2">
        <f t="shared" ref="AB35:AB51" si="41">SUM(O35:Z35)</f>
        <v>157.98500000000004</v>
      </c>
      <c r="AC35" s="2">
        <f t="shared" si="33"/>
        <v>5.7</v>
      </c>
      <c r="AD35" s="2">
        <f t="shared" si="34"/>
        <v>5.7</v>
      </c>
      <c r="AE35" s="2">
        <f t="shared" ref="AE35:AN35" si="42">(Q35*60)/E35</f>
        <v>5.7</v>
      </c>
      <c r="AF35" s="2">
        <f t="shared" si="42"/>
        <v>5.7</v>
      </c>
      <c r="AG35" s="2">
        <f t="shared" si="42"/>
        <v>5.7</v>
      </c>
      <c r="AH35" s="2">
        <f t="shared" si="42"/>
        <v>5.7</v>
      </c>
      <c r="AI35" s="2">
        <f t="shared" si="42"/>
        <v>5.7</v>
      </c>
      <c r="AJ35" s="2">
        <f t="shared" si="42"/>
        <v>5.7</v>
      </c>
      <c r="AK35" s="2">
        <f t="shared" si="42"/>
        <v>5.7</v>
      </c>
      <c r="AL35" s="2">
        <f t="shared" si="42"/>
        <v>5.7</v>
      </c>
      <c r="AM35" s="2">
        <f t="shared" si="42"/>
        <v>5.7</v>
      </c>
      <c r="AN35" s="2">
        <f t="shared" si="42"/>
        <v>5.7</v>
      </c>
      <c r="AO35" s="2">
        <f t="shared" si="3"/>
        <v>5.700000000000002</v>
      </c>
      <c r="AP35" s="2">
        <f t="shared" si="4"/>
        <v>5.7</v>
      </c>
      <c r="AQ35" s="2">
        <f t="shared" si="5"/>
        <v>42</v>
      </c>
    </row>
    <row r="36" spans="1:43" ht="15.75" customHeight="1">
      <c r="A36" s="2" t="s">
        <v>181</v>
      </c>
      <c r="B36" s="2">
        <v>0</v>
      </c>
      <c r="C36" s="3">
        <v>42</v>
      </c>
      <c r="D36" s="3">
        <v>55</v>
      </c>
      <c r="E36" s="3">
        <v>63</v>
      </c>
      <c r="F36" s="3">
        <v>107</v>
      </c>
      <c r="G36" s="3">
        <v>122</v>
      </c>
      <c r="H36" s="3">
        <v>88</v>
      </c>
      <c r="I36" s="3">
        <v>90</v>
      </c>
      <c r="J36" s="3">
        <v>142</v>
      </c>
      <c r="K36" s="3">
        <v>100</v>
      </c>
      <c r="L36" s="3">
        <v>20</v>
      </c>
      <c r="M36" s="3">
        <v>45</v>
      </c>
      <c r="N36" s="3">
        <v>0</v>
      </c>
      <c r="O36" s="2">
        <v>4.2</v>
      </c>
      <c r="P36" s="2">
        <v>5.5</v>
      </c>
      <c r="Q36" s="2">
        <v>6.3</v>
      </c>
      <c r="R36" s="2">
        <v>10.7</v>
      </c>
      <c r="S36" s="2">
        <v>12.2</v>
      </c>
      <c r="T36" s="2">
        <v>8.8000000000000007</v>
      </c>
      <c r="U36" s="2">
        <v>9</v>
      </c>
      <c r="V36" s="2">
        <v>14.2</v>
      </c>
      <c r="W36" s="2">
        <v>10.1</v>
      </c>
      <c r="X36" s="2">
        <v>2</v>
      </c>
      <c r="Y36" s="2">
        <v>4.5</v>
      </c>
      <c r="Z36" s="2">
        <v>0</v>
      </c>
      <c r="AA36" s="2">
        <f t="shared" si="40"/>
        <v>874</v>
      </c>
      <c r="AB36" s="2">
        <f t="shared" si="41"/>
        <v>87.5</v>
      </c>
      <c r="AC36" s="2">
        <f t="shared" si="33"/>
        <v>6</v>
      </c>
      <c r="AD36" s="2">
        <f t="shared" si="34"/>
        <v>6</v>
      </c>
      <c r="AE36" s="2">
        <f t="shared" ref="AE36:AM36" si="43">(Q36*60)/E36</f>
        <v>6</v>
      </c>
      <c r="AF36" s="2">
        <f t="shared" si="43"/>
        <v>6</v>
      </c>
      <c r="AG36" s="2">
        <f t="shared" si="43"/>
        <v>6</v>
      </c>
      <c r="AH36" s="2">
        <f t="shared" si="43"/>
        <v>6</v>
      </c>
      <c r="AI36" s="2">
        <f t="shared" si="43"/>
        <v>6</v>
      </c>
      <c r="AJ36" s="2">
        <f t="shared" si="43"/>
        <v>6</v>
      </c>
      <c r="AK36" s="2">
        <f t="shared" si="43"/>
        <v>6.06</v>
      </c>
      <c r="AL36" s="2">
        <f t="shared" si="43"/>
        <v>6</v>
      </c>
      <c r="AM36" s="2">
        <f t="shared" si="43"/>
        <v>6</v>
      </c>
      <c r="AN36" s="2"/>
      <c r="AO36" s="2">
        <f t="shared" si="3"/>
        <v>6.0054545454545458</v>
      </c>
      <c r="AP36" s="2">
        <f t="shared" si="4"/>
        <v>6</v>
      </c>
      <c r="AQ36" s="2">
        <f t="shared" si="5"/>
        <v>6.06</v>
      </c>
    </row>
    <row r="37" spans="1:43" ht="15.75" customHeight="1">
      <c r="A37" s="26" t="s">
        <v>182</v>
      </c>
      <c r="B37" s="26">
        <v>1</v>
      </c>
      <c r="C37" s="3">
        <v>22</v>
      </c>
      <c r="D37" s="3">
        <v>26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>
        <v>2.4</v>
      </c>
      <c r="Q37" s="3">
        <v>0.9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2">
        <f t="shared" si="40"/>
        <v>58</v>
      </c>
      <c r="AB37" s="2">
        <f t="shared" si="41"/>
        <v>5.3000000000000007</v>
      </c>
      <c r="AC37" s="2">
        <f t="shared" si="33"/>
        <v>5.4545454545454541</v>
      </c>
      <c r="AD37" s="2">
        <f t="shared" si="34"/>
        <v>5.5384615384615383</v>
      </c>
      <c r="AE37" s="2">
        <f t="shared" ref="AE37:AE46" si="44">(Q37*60)/E37</f>
        <v>5.4</v>
      </c>
      <c r="AF37" s="2"/>
      <c r="AG37" s="2"/>
      <c r="AH37" s="2"/>
      <c r="AI37" s="2"/>
      <c r="AJ37" s="2"/>
      <c r="AK37" s="2"/>
      <c r="AL37" s="2"/>
      <c r="AM37" s="2"/>
      <c r="AN37" s="2"/>
      <c r="AO37" s="2">
        <f t="shared" si="3"/>
        <v>5.464335664335664</v>
      </c>
      <c r="AP37" s="2">
        <f t="shared" si="4"/>
        <v>5.3000000000000007</v>
      </c>
      <c r="AQ37" s="2">
        <f t="shared" si="5"/>
        <v>6.06</v>
      </c>
    </row>
    <row r="38" spans="1:43" ht="15.75" customHeight="1">
      <c r="A38" s="2" t="s">
        <v>183</v>
      </c>
      <c r="B38" s="2">
        <v>1</v>
      </c>
      <c r="C38" s="3">
        <v>88</v>
      </c>
      <c r="D38" s="3">
        <v>87.8</v>
      </c>
      <c r="E38" s="3">
        <v>90</v>
      </c>
      <c r="F38" s="3">
        <v>33.299999999999997</v>
      </c>
      <c r="G38" s="3">
        <v>16.7</v>
      </c>
      <c r="H38" s="3">
        <v>29.7</v>
      </c>
      <c r="I38" s="3">
        <v>41.1</v>
      </c>
      <c r="J38" s="3">
        <v>9.5</v>
      </c>
      <c r="K38" s="3">
        <v>10</v>
      </c>
      <c r="L38" s="3">
        <v>56</v>
      </c>
      <c r="M38" s="3">
        <v>77.5</v>
      </c>
      <c r="N38" s="3">
        <v>69</v>
      </c>
      <c r="O38" s="2">
        <v>10.199999999999999</v>
      </c>
      <c r="P38" s="2">
        <v>10</v>
      </c>
      <c r="Q38" s="2">
        <v>10.5</v>
      </c>
      <c r="R38" s="2">
        <v>4</v>
      </c>
      <c r="S38" s="2">
        <v>2</v>
      </c>
      <c r="T38" s="2">
        <v>3.5</v>
      </c>
      <c r="U38" s="2">
        <v>5</v>
      </c>
      <c r="V38" s="2">
        <v>1</v>
      </c>
      <c r="W38" s="2">
        <v>1</v>
      </c>
      <c r="X38" s="2">
        <v>6.5</v>
      </c>
      <c r="Y38" s="2">
        <v>9</v>
      </c>
      <c r="Z38" s="2">
        <v>8</v>
      </c>
      <c r="AA38" s="2">
        <f t="shared" si="40"/>
        <v>608.6</v>
      </c>
      <c r="AB38" s="2">
        <f t="shared" si="41"/>
        <v>70.7</v>
      </c>
      <c r="AC38" s="2">
        <f t="shared" si="33"/>
        <v>6.9545454545454541</v>
      </c>
      <c r="AD38" s="2">
        <f t="shared" si="34"/>
        <v>6.83371298405467</v>
      </c>
      <c r="AE38" s="2">
        <f t="shared" si="44"/>
        <v>7</v>
      </c>
      <c r="AF38" s="2">
        <f t="shared" ref="AF38:AN38" si="45">(R38*60)/F38</f>
        <v>7.2072072072072082</v>
      </c>
      <c r="AG38" s="2">
        <f t="shared" si="45"/>
        <v>7.1856287425149707</v>
      </c>
      <c r="AH38" s="2">
        <f t="shared" si="45"/>
        <v>7.0707070707070709</v>
      </c>
      <c r="AI38" s="2">
        <f t="shared" si="45"/>
        <v>7.2992700729927007</v>
      </c>
      <c r="AJ38" s="2">
        <f t="shared" si="45"/>
        <v>6.3157894736842106</v>
      </c>
      <c r="AK38" s="2">
        <f t="shared" si="45"/>
        <v>6</v>
      </c>
      <c r="AL38" s="2">
        <f t="shared" si="45"/>
        <v>6.9642857142857144</v>
      </c>
      <c r="AM38" s="2">
        <f t="shared" si="45"/>
        <v>6.967741935483871</v>
      </c>
      <c r="AN38" s="2">
        <f t="shared" si="45"/>
        <v>6.9565217391304346</v>
      </c>
      <c r="AO38" s="2">
        <f t="shared" si="3"/>
        <v>6.8962841995505251</v>
      </c>
      <c r="AP38" s="2">
        <f t="shared" si="4"/>
        <v>6</v>
      </c>
      <c r="AQ38" s="2">
        <f t="shared" si="5"/>
        <v>7.2992700729927007</v>
      </c>
    </row>
    <row r="39" spans="1:43" ht="15.75" customHeight="1">
      <c r="A39" s="30" t="s">
        <v>184</v>
      </c>
      <c r="B39" s="30">
        <v>0</v>
      </c>
      <c r="C39" s="32">
        <v>45.4</v>
      </c>
      <c r="D39" s="32">
        <v>116.8</v>
      </c>
      <c r="E39" s="32">
        <v>64.3</v>
      </c>
      <c r="F39" s="32">
        <v>32.799999999999997</v>
      </c>
      <c r="G39" s="32">
        <v>67.400000000000006</v>
      </c>
      <c r="H39" s="32">
        <v>89</v>
      </c>
      <c r="I39" s="32">
        <v>47.5</v>
      </c>
      <c r="J39" s="32">
        <v>34.4</v>
      </c>
      <c r="K39" s="32">
        <v>87.7</v>
      </c>
      <c r="L39" s="32">
        <v>169.2</v>
      </c>
      <c r="M39" s="32">
        <v>173.3</v>
      </c>
      <c r="N39" s="32">
        <v>199</v>
      </c>
      <c r="O39" s="32">
        <v>4.34</v>
      </c>
      <c r="P39" s="32">
        <v>11.9</v>
      </c>
      <c r="Q39" s="32">
        <v>6</v>
      </c>
      <c r="R39" s="32">
        <v>3.25</v>
      </c>
      <c r="S39" s="32">
        <v>6.34</v>
      </c>
      <c r="T39" s="32">
        <v>8.5</v>
      </c>
      <c r="U39" s="32">
        <v>4.3899999999999997</v>
      </c>
      <c r="V39" s="32">
        <v>3.38</v>
      </c>
      <c r="W39" s="32">
        <v>8.9</v>
      </c>
      <c r="X39" s="32">
        <v>17</v>
      </c>
      <c r="Y39" s="32">
        <v>17.350000000000001</v>
      </c>
      <c r="Z39" s="32">
        <v>21.5</v>
      </c>
      <c r="AA39" s="32">
        <f t="shared" si="40"/>
        <v>1126.8</v>
      </c>
      <c r="AB39" s="32">
        <f t="shared" si="41"/>
        <v>112.85</v>
      </c>
      <c r="AC39" s="2">
        <f t="shared" si="33"/>
        <v>5.7356828193832596</v>
      </c>
      <c r="AD39" s="2">
        <f t="shared" si="34"/>
        <v>6.1130136986301373</v>
      </c>
      <c r="AE39" s="2">
        <f t="shared" si="44"/>
        <v>5.598755832037325</v>
      </c>
      <c r="AF39" s="2">
        <f t="shared" ref="AF39:AN39" si="46">(R39*60)/F39</f>
        <v>5.9451219512195124</v>
      </c>
      <c r="AG39" s="2">
        <f t="shared" si="46"/>
        <v>5.6439169139465868</v>
      </c>
      <c r="AH39" s="2">
        <f t="shared" si="46"/>
        <v>5.7303370786516856</v>
      </c>
      <c r="AI39" s="2">
        <f t="shared" si="46"/>
        <v>5.5452631578947367</v>
      </c>
      <c r="AJ39" s="2">
        <f t="shared" si="46"/>
        <v>5.8953488372093021</v>
      </c>
      <c r="AK39" s="2">
        <f t="shared" si="46"/>
        <v>6.0889395667046751</v>
      </c>
      <c r="AL39" s="2">
        <f t="shared" si="46"/>
        <v>6.0283687943262416</v>
      </c>
      <c r="AM39" s="2">
        <f t="shared" si="46"/>
        <v>6.0069244085401037</v>
      </c>
      <c r="AN39" s="2">
        <f t="shared" si="46"/>
        <v>6.4824120603015079</v>
      </c>
      <c r="AO39" s="2">
        <f t="shared" si="3"/>
        <v>5.9011737599037568</v>
      </c>
      <c r="AP39" s="2">
        <f t="shared" si="4"/>
        <v>5.5452631578947367</v>
      </c>
      <c r="AQ39" s="2">
        <f t="shared" si="5"/>
        <v>7.2992700729927007</v>
      </c>
    </row>
    <row r="40" spans="1:43" ht="15.75" customHeight="1">
      <c r="A40" s="2" t="s">
        <v>186</v>
      </c>
      <c r="B40" s="2">
        <v>1</v>
      </c>
      <c r="C40" s="3">
        <v>50.1</v>
      </c>
      <c r="D40" s="3">
        <v>19.3</v>
      </c>
      <c r="E40" s="3">
        <v>31</v>
      </c>
      <c r="F40" s="3">
        <v>57.4</v>
      </c>
      <c r="G40" s="3">
        <v>71.099999999999994</v>
      </c>
      <c r="H40" s="3">
        <v>50.4</v>
      </c>
      <c r="I40" s="3">
        <v>112.4</v>
      </c>
      <c r="J40" s="3">
        <v>27.2</v>
      </c>
      <c r="K40" s="3">
        <v>0</v>
      </c>
      <c r="L40" s="3">
        <v>50.6</v>
      </c>
      <c r="M40" s="3">
        <v>55</v>
      </c>
      <c r="N40" s="3">
        <v>0</v>
      </c>
      <c r="O40" s="2">
        <f>53-47</f>
        <v>6</v>
      </c>
      <c r="P40" s="2">
        <v>2.2999999999999998</v>
      </c>
      <c r="Q40" s="2">
        <v>3.8</v>
      </c>
      <c r="R40" s="2">
        <v>7</v>
      </c>
      <c r="S40" s="2">
        <v>8.5</v>
      </c>
      <c r="T40" s="2">
        <v>6.5</v>
      </c>
      <c r="U40" s="2">
        <v>15.4</v>
      </c>
      <c r="V40" s="2">
        <v>3.4</v>
      </c>
      <c r="W40" s="2">
        <v>0</v>
      </c>
      <c r="X40" s="2">
        <v>6.6</v>
      </c>
      <c r="Y40" s="2">
        <v>6.8</v>
      </c>
      <c r="Z40" s="2">
        <v>0</v>
      </c>
      <c r="AA40" s="2">
        <f t="shared" si="40"/>
        <v>524.5</v>
      </c>
      <c r="AB40" s="2">
        <f t="shared" si="41"/>
        <v>66.3</v>
      </c>
      <c r="AC40" s="2">
        <f t="shared" si="33"/>
        <v>7.1856287425149699</v>
      </c>
      <c r="AD40" s="2">
        <f t="shared" si="34"/>
        <v>7.1502590673575126</v>
      </c>
      <c r="AE40" s="2">
        <f t="shared" si="44"/>
        <v>7.354838709677419</v>
      </c>
      <c r="AF40" s="2">
        <f t="shared" ref="AF40:AJ40" si="47">(R40*60)/F40</f>
        <v>7.3170731707317076</v>
      </c>
      <c r="AG40" s="2">
        <f t="shared" si="47"/>
        <v>7.1729957805907176</v>
      </c>
      <c r="AH40" s="2">
        <f t="shared" si="47"/>
        <v>7.7380952380952381</v>
      </c>
      <c r="AI40" s="2">
        <f t="shared" si="47"/>
        <v>8.2206405693950177</v>
      </c>
      <c r="AJ40" s="2">
        <f t="shared" si="47"/>
        <v>7.5</v>
      </c>
      <c r="AK40" s="2"/>
      <c r="AL40" s="2">
        <f t="shared" ref="AL40:AM40" si="48">(X40*60)/L40</f>
        <v>7.8260869565217392</v>
      </c>
      <c r="AM40" s="2">
        <f t="shared" si="48"/>
        <v>7.418181818181818</v>
      </c>
      <c r="AN40" s="2"/>
      <c r="AO40" s="2">
        <f t="shared" si="3"/>
        <v>7.4883800053066141</v>
      </c>
      <c r="AP40" s="2">
        <f t="shared" si="4"/>
        <v>7.1502590673575126</v>
      </c>
      <c r="AQ40" s="2">
        <f t="shared" si="5"/>
        <v>8.2206405693950177</v>
      </c>
    </row>
    <row r="41" spans="1:43" ht="15.75" customHeight="1">
      <c r="A41" s="2" t="s">
        <v>187</v>
      </c>
      <c r="B41" s="33">
        <v>1</v>
      </c>
      <c r="C41" s="2">
        <v>86</v>
      </c>
      <c r="D41" s="2">
        <v>82</v>
      </c>
      <c r="E41" s="2">
        <v>80.3</v>
      </c>
      <c r="F41" s="2">
        <v>80</v>
      </c>
      <c r="G41" s="2">
        <v>81</v>
      </c>
      <c r="H41" s="2">
        <v>77</v>
      </c>
      <c r="I41" s="2">
        <v>80</v>
      </c>
      <c r="J41" s="2">
        <v>80</v>
      </c>
      <c r="K41" s="2">
        <v>80</v>
      </c>
      <c r="L41" s="2">
        <v>76</v>
      </c>
      <c r="M41" s="2">
        <v>92</v>
      </c>
      <c r="N41" s="3">
        <v>87</v>
      </c>
      <c r="O41" s="2">
        <v>7.3</v>
      </c>
      <c r="P41" s="2">
        <v>6.8</v>
      </c>
      <c r="Q41" s="2">
        <v>6.8</v>
      </c>
      <c r="R41" s="2">
        <v>7</v>
      </c>
      <c r="S41" s="2">
        <v>7</v>
      </c>
      <c r="T41" s="2">
        <v>6.4</v>
      </c>
      <c r="U41" s="2">
        <v>6.8</v>
      </c>
      <c r="V41" s="2">
        <v>6.9</v>
      </c>
      <c r="W41" s="2">
        <v>7</v>
      </c>
      <c r="X41" s="2">
        <v>6.6</v>
      </c>
      <c r="Y41" s="2">
        <v>8</v>
      </c>
      <c r="Z41" s="2">
        <v>7.2</v>
      </c>
      <c r="AA41" s="2">
        <f t="shared" si="40"/>
        <v>981.3</v>
      </c>
      <c r="AB41" s="2">
        <f t="shared" si="41"/>
        <v>83.8</v>
      </c>
      <c r="AC41" s="2">
        <f t="shared" si="33"/>
        <v>5.0930232558139537</v>
      </c>
      <c r="AD41" s="2">
        <f t="shared" si="34"/>
        <v>4.975609756097561</v>
      </c>
      <c r="AE41" s="2">
        <f t="shared" si="44"/>
        <v>5.0809464508094644</v>
      </c>
      <c r="AF41" s="2">
        <f t="shared" ref="AF41:AN41" si="49">(R41*60)/F41</f>
        <v>5.25</v>
      </c>
      <c r="AG41" s="2">
        <f t="shared" si="49"/>
        <v>5.1851851851851851</v>
      </c>
      <c r="AH41" s="2">
        <f t="shared" si="49"/>
        <v>4.9870129870129869</v>
      </c>
      <c r="AI41" s="2">
        <f t="shared" si="49"/>
        <v>5.0999999999999996</v>
      </c>
      <c r="AJ41" s="2">
        <f t="shared" si="49"/>
        <v>5.1749999999999998</v>
      </c>
      <c r="AK41" s="2">
        <f t="shared" si="49"/>
        <v>5.25</v>
      </c>
      <c r="AL41" s="2">
        <f t="shared" si="49"/>
        <v>5.2105263157894735</v>
      </c>
      <c r="AM41" s="2">
        <f t="shared" si="49"/>
        <v>5.2173913043478262</v>
      </c>
      <c r="AN41" s="2">
        <f t="shared" si="49"/>
        <v>4.9655172413793105</v>
      </c>
      <c r="AO41" s="2">
        <f t="shared" si="3"/>
        <v>5.1241843747029803</v>
      </c>
      <c r="AP41" s="2">
        <f t="shared" si="4"/>
        <v>4.9655172413793105</v>
      </c>
      <c r="AQ41" s="2">
        <f t="shared" si="5"/>
        <v>8.2206405693950177</v>
      </c>
    </row>
    <row r="42" spans="1:43" ht="15.75" customHeight="1">
      <c r="A42" s="2" t="s">
        <v>189</v>
      </c>
      <c r="B42" s="2">
        <v>0</v>
      </c>
      <c r="C42" s="3">
        <v>96</v>
      </c>
      <c r="D42" s="3">
        <v>92</v>
      </c>
      <c r="E42" s="3">
        <v>100</v>
      </c>
      <c r="F42" s="3">
        <v>90</v>
      </c>
      <c r="G42" s="3">
        <v>95</v>
      </c>
      <c r="H42" s="3">
        <v>92</v>
      </c>
      <c r="I42" s="3">
        <v>94</v>
      </c>
      <c r="J42" s="3">
        <v>102</v>
      </c>
      <c r="K42" s="3">
        <v>96</v>
      </c>
      <c r="L42" s="3">
        <v>96</v>
      </c>
      <c r="M42" s="3">
        <v>97</v>
      </c>
      <c r="N42" s="3">
        <v>96</v>
      </c>
      <c r="O42" s="3">
        <v>11.2</v>
      </c>
      <c r="P42" s="3">
        <v>11.2</v>
      </c>
      <c r="Q42" s="3">
        <v>13</v>
      </c>
      <c r="R42" s="3">
        <v>11</v>
      </c>
      <c r="S42" s="3">
        <v>11</v>
      </c>
      <c r="T42" s="3">
        <v>11</v>
      </c>
      <c r="U42" s="3">
        <v>12</v>
      </c>
      <c r="V42" s="3">
        <v>13</v>
      </c>
      <c r="W42" s="3">
        <v>11</v>
      </c>
      <c r="X42" s="3">
        <v>11</v>
      </c>
      <c r="Y42" s="3">
        <v>11</v>
      </c>
      <c r="Z42" s="3">
        <v>12</v>
      </c>
      <c r="AA42" s="2">
        <f t="shared" si="40"/>
        <v>1146</v>
      </c>
      <c r="AB42" s="2">
        <f t="shared" si="41"/>
        <v>138.4</v>
      </c>
      <c r="AC42" s="2">
        <f t="shared" si="33"/>
        <v>7</v>
      </c>
      <c r="AD42" s="2">
        <f t="shared" si="34"/>
        <v>7.3043478260869561</v>
      </c>
      <c r="AE42" s="2">
        <f t="shared" si="44"/>
        <v>7.8</v>
      </c>
      <c r="AF42" s="2">
        <f t="shared" ref="AF42:AN42" si="50">(R42*60)/F42</f>
        <v>7.333333333333333</v>
      </c>
      <c r="AG42" s="2">
        <f t="shared" si="50"/>
        <v>6.9473684210526319</v>
      </c>
      <c r="AH42" s="2">
        <f t="shared" si="50"/>
        <v>7.1739130434782608</v>
      </c>
      <c r="AI42" s="2">
        <f t="shared" si="50"/>
        <v>7.6595744680851068</v>
      </c>
      <c r="AJ42" s="2">
        <f t="shared" si="50"/>
        <v>7.6470588235294121</v>
      </c>
      <c r="AK42" s="2">
        <f t="shared" si="50"/>
        <v>6.875</v>
      </c>
      <c r="AL42" s="2">
        <f t="shared" si="50"/>
        <v>6.875</v>
      </c>
      <c r="AM42" s="2">
        <f t="shared" si="50"/>
        <v>6.804123711340206</v>
      </c>
      <c r="AN42" s="2">
        <f t="shared" si="50"/>
        <v>7.5</v>
      </c>
      <c r="AO42" s="2">
        <f t="shared" si="3"/>
        <v>7.2433099689088261</v>
      </c>
      <c r="AP42" s="2">
        <f t="shared" si="4"/>
        <v>6.804123711340206</v>
      </c>
      <c r="AQ42" s="2">
        <f t="shared" si="5"/>
        <v>7.8</v>
      </c>
    </row>
    <row r="43" spans="1:43" ht="15.75" customHeight="1">
      <c r="A43" s="2" t="s">
        <v>190</v>
      </c>
      <c r="B43" s="2">
        <v>1</v>
      </c>
      <c r="C43" s="3">
        <v>22</v>
      </c>
      <c r="D43" s="3">
        <v>36.299999999999997</v>
      </c>
      <c r="E43" s="3">
        <v>60.6</v>
      </c>
      <c r="F43" s="3">
        <v>88.9</v>
      </c>
      <c r="G43" s="3">
        <v>89.8</v>
      </c>
      <c r="H43" s="3">
        <v>15.8</v>
      </c>
      <c r="I43" s="3">
        <v>86.1</v>
      </c>
      <c r="J43" s="3">
        <v>72.599999999999994</v>
      </c>
      <c r="K43" s="3">
        <v>0</v>
      </c>
      <c r="L43" s="3">
        <v>49</v>
      </c>
      <c r="M43" s="3">
        <v>16.2</v>
      </c>
      <c r="N43" s="3">
        <v>0</v>
      </c>
      <c r="O43" s="2">
        <v>1.6</v>
      </c>
      <c r="P43" s="2">
        <v>2.7</v>
      </c>
      <c r="Q43" s="2">
        <v>4.5</v>
      </c>
      <c r="R43" s="2">
        <v>6.7</v>
      </c>
      <c r="S43" s="2">
        <v>6.7</v>
      </c>
      <c r="T43" s="2">
        <v>1.2</v>
      </c>
      <c r="U43" s="2">
        <v>6.4</v>
      </c>
      <c r="V43" s="2">
        <v>5</v>
      </c>
      <c r="W43" s="2">
        <f>W42/60</f>
        <v>0.18333333333333332</v>
      </c>
      <c r="X43" s="2">
        <v>4</v>
      </c>
      <c r="Y43" s="2">
        <v>1.2</v>
      </c>
      <c r="Z43" s="2">
        <f>Z42/60</f>
        <v>0.2</v>
      </c>
      <c r="AA43" s="2">
        <f t="shared" si="40"/>
        <v>537.30000000000007</v>
      </c>
      <c r="AB43" s="2">
        <f t="shared" si="41"/>
        <v>40.383333333333333</v>
      </c>
      <c r="AC43" s="2">
        <f t="shared" si="33"/>
        <v>4.3636363636363633</v>
      </c>
      <c r="AD43" s="2">
        <f t="shared" si="34"/>
        <v>4.4628099173553721</v>
      </c>
      <c r="AE43" s="2">
        <f t="shared" si="44"/>
        <v>4.455445544554455</v>
      </c>
      <c r="AF43" s="2">
        <f t="shared" ref="AF43:AJ43" si="51">(R43*60)/F43</f>
        <v>4.52193475815523</v>
      </c>
      <c r="AG43" s="2">
        <f t="shared" si="51"/>
        <v>4.476614699331849</v>
      </c>
      <c r="AH43" s="2">
        <f t="shared" si="51"/>
        <v>4.5569620253164551</v>
      </c>
      <c r="AI43" s="2">
        <f t="shared" si="51"/>
        <v>4.4599303135888508</v>
      </c>
      <c r="AJ43" s="2">
        <f t="shared" si="51"/>
        <v>4.1322314049586781</v>
      </c>
      <c r="AK43" s="2"/>
      <c r="AL43" s="2">
        <f t="shared" ref="AL43:AM43" si="52">(X43*60)/L43</f>
        <v>4.8979591836734695</v>
      </c>
      <c r="AM43" s="2">
        <f t="shared" si="52"/>
        <v>4.4444444444444446</v>
      </c>
      <c r="AN43" s="2"/>
      <c r="AO43" s="2">
        <f t="shared" si="3"/>
        <v>4.4771968655015169</v>
      </c>
      <c r="AP43" s="2">
        <f t="shared" si="4"/>
        <v>4.1322314049586781</v>
      </c>
      <c r="AQ43" s="2">
        <f t="shared" si="5"/>
        <v>7.8</v>
      </c>
    </row>
    <row r="44" spans="1:43" ht="15.75" customHeight="1">
      <c r="A44" s="26" t="s">
        <v>191</v>
      </c>
      <c r="B44" s="26">
        <v>0</v>
      </c>
      <c r="C44" s="2">
        <v>139</v>
      </c>
      <c r="D44" s="2">
        <v>121</v>
      </c>
      <c r="E44" s="2">
        <v>160</v>
      </c>
      <c r="F44" s="2">
        <v>146</v>
      </c>
      <c r="G44" s="2">
        <v>158</v>
      </c>
      <c r="H44" s="2">
        <v>128</v>
      </c>
      <c r="I44" s="2">
        <v>147</v>
      </c>
      <c r="J44" s="2">
        <v>160</v>
      </c>
      <c r="K44" s="2">
        <v>133</v>
      </c>
      <c r="L44" s="2">
        <v>141</v>
      </c>
      <c r="M44" s="2">
        <v>139</v>
      </c>
      <c r="N44" s="2">
        <v>91</v>
      </c>
      <c r="O44" s="2">
        <v>14</v>
      </c>
      <c r="P44" s="2">
        <v>12.5</v>
      </c>
      <c r="Q44" s="2">
        <v>16</v>
      </c>
      <c r="R44" s="2">
        <v>15</v>
      </c>
      <c r="S44" s="2">
        <v>16.3</v>
      </c>
      <c r="T44" s="2">
        <v>13.2</v>
      </c>
      <c r="U44" s="2">
        <v>15.2</v>
      </c>
      <c r="V44" s="2">
        <v>16.3</v>
      </c>
      <c r="W44" s="2">
        <v>13.8</v>
      </c>
      <c r="X44" s="2">
        <v>14.6</v>
      </c>
      <c r="Y44" s="2">
        <v>14.4</v>
      </c>
      <c r="Z44" s="2">
        <v>9.4</v>
      </c>
      <c r="AA44" s="2">
        <f t="shared" si="40"/>
        <v>1663</v>
      </c>
      <c r="AB44" s="2">
        <f t="shared" si="41"/>
        <v>170.70000000000002</v>
      </c>
      <c r="AC44" s="2">
        <f t="shared" si="33"/>
        <v>6.043165467625899</v>
      </c>
      <c r="AD44" s="2">
        <f t="shared" si="34"/>
        <v>6.1983471074380168</v>
      </c>
      <c r="AE44" s="2">
        <f t="shared" si="44"/>
        <v>6</v>
      </c>
      <c r="AF44" s="2">
        <f t="shared" ref="AF44:AN44" si="53">(R44*60)/F44</f>
        <v>6.1643835616438354</v>
      </c>
      <c r="AG44" s="2">
        <f t="shared" si="53"/>
        <v>6.1898734177215191</v>
      </c>
      <c r="AH44" s="2">
        <f t="shared" si="53"/>
        <v>6.1875</v>
      </c>
      <c r="AI44" s="2">
        <f t="shared" si="53"/>
        <v>6.204081632653061</v>
      </c>
      <c r="AJ44" s="2">
        <f t="shared" si="53"/>
        <v>6.1124999999999998</v>
      </c>
      <c r="AK44" s="2">
        <f t="shared" si="53"/>
        <v>6.2255639097744364</v>
      </c>
      <c r="AL44" s="2">
        <f t="shared" si="53"/>
        <v>6.2127659574468082</v>
      </c>
      <c r="AM44" s="2">
        <f t="shared" si="53"/>
        <v>6.2158273381294968</v>
      </c>
      <c r="AN44" s="2">
        <f t="shared" si="53"/>
        <v>6.197802197802198</v>
      </c>
      <c r="AO44" s="2">
        <f t="shared" si="3"/>
        <v>6.162650882519606</v>
      </c>
      <c r="AP44" s="2">
        <f t="shared" si="4"/>
        <v>6</v>
      </c>
      <c r="AQ44" s="2">
        <f t="shared" si="5"/>
        <v>6.2255639097744364</v>
      </c>
    </row>
    <row r="45" spans="1:43" ht="15.75" customHeight="1">
      <c r="A45" s="2" t="s">
        <v>193</v>
      </c>
      <c r="B45" s="2">
        <v>0</v>
      </c>
      <c r="C45" s="3">
        <v>63</v>
      </c>
      <c r="D45" s="3">
        <v>140</v>
      </c>
      <c r="E45" s="3">
        <v>21</v>
      </c>
      <c r="F45" s="3">
        <v>70</v>
      </c>
      <c r="G45" s="3">
        <v>155</v>
      </c>
      <c r="H45" s="3">
        <v>177</v>
      </c>
      <c r="I45" s="3">
        <v>60</v>
      </c>
      <c r="J45" s="3">
        <v>130</v>
      </c>
      <c r="K45" s="3">
        <v>60</v>
      </c>
      <c r="L45" s="3">
        <v>70</v>
      </c>
      <c r="M45" s="3">
        <v>150</v>
      </c>
      <c r="N45" s="3">
        <v>180</v>
      </c>
      <c r="O45" s="3">
        <v>5.3</v>
      </c>
      <c r="P45" s="3">
        <v>12</v>
      </c>
      <c r="Q45" s="3">
        <v>1.8</v>
      </c>
      <c r="R45" s="3">
        <v>5.9</v>
      </c>
      <c r="S45" s="3">
        <v>13</v>
      </c>
      <c r="T45" s="3">
        <v>14</v>
      </c>
      <c r="U45" s="3">
        <v>5</v>
      </c>
      <c r="V45" s="3">
        <v>10</v>
      </c>
      <c r="W45" s="3">
        <v>5</v>
      </c>
      <c r="X45" s="3">
        <v>6</v>
      </c>
      <c r="Y45" s="3">
        <v>12</v>
      </c>
      <c r="Z45" s="3">
        <v>16</v>
      </c>
      <c r="AA45" s="2">
        <f t="shared" si="40"/>
        <v>1276</v>
      </c>
      <c r="AB45" s="2">
        <f t="shared" si="41"/>
        <v>106</v>
      </c>
      <c r="AC45" s="2">
        <f t="shared" si="33"/>
        <v>5.0476190476190474</v>
      </c>
      <c r="AD45" s="2">
        <f t="shared" si="34"/>
        <v>5.1428571428571432</v>
      </c>
      <c r="AE45" s="2">
        <f t="shared" si="44"/>
        <v>5.1428571428571432</v>
      </c>
      <c r="AF45" s="2">
        <f t="shared" ref="AF45:AN45" si="54">(R45*60)/F45</f>
        <v>5.0571428571428569</v>
      </c>
      <c r="AG45" s="2">
        <f t="shared" si="54"/>
        <v>5.032258064516129</v>
      </c>
      <c r="AH45" s="2">
        <f t="shared" si="54"/>
        <v>4.7457627118644066</v>
      </c>
      <c r="AI45" s="2">
        <f t="shared" si="54"/>
        <v>5</v>
      </c>
      <c r="AJ45" s="2">
        <f t="shared" si="54"/>
        <v>4.615384615384615</v>
      </c>
      <c r="AK45" s="2">
        <f t="shared" si="54"/>
        <v>5</v>
      </c>
      <c r="AL45" s="2">
        <f t="shared" si="54"/>
        <v>5.1428571428571432</v>
      </c>
      <c r="AM45" s="2">
        <f t="shared" si="54"/>
        <v>4.8</v>
      </c>
      <c r="AN45" s="2">
        <f t="shared" si="54"/>
        <v>5.333333333333333</v>
      </c>
      <c r="AO45" s="2">
        <f t="shared" si="3"/>
        <v>5.0050060048693181</v>
      </c>
      <c r="AP45" s="2">
        <f t="shared" si="4"/>
        <v>4.615384615384615</v>
      </c>
      <c r="AQ45" s="2">
        <f t="shared" si="5"/>
        <v>6.2255639097744364</v>
      </c>
    </row>
    <row r="46" spans="1:43" ht="15.75" customHeight="1">
      <c r="A46" s="2" t="s">
        <v>195</v>
      </c>
      <c r="B46" s="2">
        <v>0</v>
      </c>
      <c r="C46" s="3">
        <v>0</v>
      </c>
      <c r="D46" s="3">
        <v>9.9</v>
      </c>
      <c r="E46" s="3">
        <v>51.4</v>
      </c>
      <c r="F46" s="3">
        <v>47.7</v>
      </c>
      <c r="G46" s="3">
        <v>65.099999999999994</v>
      </c>
      <c r="H46" s="3">
        <v>73.5</v>
      </c>
      <c r="I46" s="3">
        <v>89.1</v>
      </c>
      <c r="J46" s="3">
        <v>108</v>
      </c>
      <c r="K46" s="3">
        <v>72.3</v>
      </c>
      <c r="L46" s="3">
        <v>137.5</v>
      </c>
      <c r="M46" s="3">
        <v>220.6</v>
      </c>
      <c r="N46" s="3">
        <v>39</v>
      </c>
      <c r="O46" s="3">
        <v>0</v>
      </c>
      <c r="P46" s="3">
        <v>0.9</v>
      </c>
      <c r="Q46" s="3">
        <v>4.9000000000000004</v>
      </c>
      <c r="R46" s="3">
        <v>4.4000000000000004</v>
      </c>
      <c r="S46" s="3">
        <v>6.6</v>
      </c>
      <c r="T46" s="3">
        <v>7</v>
      </c>
      <c r="U46" s="3">
        <v>8.8000000000000007</v>
      </c>
      <c r="V46" s="3">
        <v>10.5</v>
      </c>
      <c r="W46" s="3">
        <v>6.7</v>
      </c>
      <c r="X46" s="3">
        <v>11.6</v>
      </c>
      <c r="Y46" s="3">
        <v>20.2</v>
      </c>
      <c r="Z46" s="3">
        <v>4</v>
      </c>
      <c r="AA46" s="2">
        <f t="shared" si="40"/>
        <v>914.1</v>
      </c>
      <c r="AB46" s="2">
        <f t="shared" si="41"/>
        <v>85.600000000000009</v>
      </c>
      <c r="AC46" s="2"/>
      <c r="AD46" s="2">
        <f t="shared" si="34"/>
        <v>5.4545454545454541</v>
      </c>
      <c r="AE46" s="2">
        <f t="shared" si="44"/>
        <v>5.7198443579766538</v>
      </c>
      <c r="AF46" s="2">
        <f t="shared" ref="AF46:AN46" si="55">(R46*60)/F46</f>
        <v>5.5345911949685531</v>
      </c>
      <c r="AG46" s="2">
        <f t="shared" si="55"/>
        <v>6.0829493087557607</v>
      </c>
      <c r="AH46" s="2">
        <f t="shared" si="55"/>
        <v>5.7142857142857144</v>
      </c>
      <c r="AI46" s="2">
        <f t="shared" si="55"/>
        <v>5.9259259259259265</v>
      </c>
      <c r="AJ46" s="2">
        <f t="shared" si="55"/>
        <v>5.833333333333333</v>
      </c>
      <c r="AK46" s="2">
        <f t="shared" si="55"/>
        <v>5.5601659751037342</v>
      </c>
      <c r="AL46" s="2">
        <f t="shared" si="55"/>
        <v>5.0618181818181816</v>
      </c>
      <c r="AM46" s="2">
        <f t="shared" si="55"/>
        <v>5.4941069809610159</v>
      </c>
      <c r="AN46" s="2">
        <f t="shared" si="55"/>
        <v>6.1538461538461542</v>
      </c>
      <c r="AO46" s="2">
        <f t="shared" si="3"/>
        <v>5.6850375074109527</v>
      </c>
      <c r="AP46" s="2">
        <f t="shared" si="4"/>
        <v>5.0618181818181816</v>
      </c>
      <c r="AQ46" s="2">
        <f t="shared" si="5"/>
        <v>6.1538461538461542</v>
      </c>
    </row>
    <row r="47" spans="1:43" ht="15.75" customHeight="1">
      <c r="A47" s="2" t="s">
        <v>196</v>
      </c>
      <c r="B47" s="2">
        <v>1</v>
      </c>
      <c r="C47" s="2">
        <v>46</v>
      </c>
      <c r="D47" s="2">
        <v>37</v>
      </c>
      <c r="E47" s="2">
        <v>40</v>
      </c>
      <c r="F47" s="2">
        <v>26</v>
      </c>
      <c r="G47" s="2">
        <v>60</v>
      </c>
      <c r="H47" s="2">
        <v>94</v>
      </c>
      <c r="I47" s="2">
        <v>29</v>
      </c>
      <c r="J47" s="2">
        <v>61</v>
      </c>
      <c r="K47" s="2">
        <v>83</v>
      </c>
      <c r="L47" s="2">
        <v>22</v>
      </c>
      <c r="M47" s="2">
        <v>40</v>
      </c>
      <c r="N47" s="2">
        <v>41</v>
      </c>
      <c r="O47" s="2">
        <v>4.5</v>
      </c>
      <c r="P47" s="2">
        <v>3.6</v>
      </c>
      <c r="Q47" s="2">
        <v>3.9</v>
      </c>
      <c r="R47" s="2">
        <v>2.6</v>
      </c>
      <c r="S47" s="2">
        <v>6</v>
      </c>
      <c r="T47" s="2">
        <v>10</v>
      </c>
      <c r="U47" s="2">
        <v>3</v>
      </c>
      <c r="V47" s="2">
        <v>6</v>
      </c>
      <c r="W47" s="2">
        <v>8</v>
      </c>
      <c r="X47" s="2">
        <v>2</v>
      </c>
      <c r="Y47" s="2">
        <v>3.9</v>
      </c>
      <c r="Z47" s="2">
        <v>4</v>
      </c>
      <c r="AA47" s="2">
        <f t="shared" si="40"/>
        <v>579</v>
      </c>
      <c r="AB47" s="2">
        <f t="shared" si="41"/>
        <v>57.5</v>
      </c>
      <c r="AC47" s="2">
        <f t="shared" ref="AC47:AN47" si="56">(O47*60)/C47</f>
        <v>5.8695652173913047</v>
      </c>
      <c r="AD47" s="2">
        <f t="shared" si="56"/>
        <v>5.8378378378378377</v>
      </c>
      <c r="AE47" s="2">
        <f t="shared" si="56"/>
        <v>5.85</v>
      </c>
      <c r="AF47" s="2">
        <f t="shared" si="56"/>
        <v>6</v>
      </c>
      <c r="AG47" s="2">
        <f t="shared" si="56"/>
        <v>6</v>
      </c>
      <c r="AH47" s="2">
        <f t="shared" si="56"/>
        <v>6.3829787234042552</v>
      </c>
      <c r="AI47" s="2">
        <f t="shared" si="56"/>
        <v>6.2068965517241379</v>
      </c>
      <c r="AJ47" s="2">
        <f t="shared" si="56"/>
        <v>5.9016393442622954</v>
      </c>
      <c r="AK47" s="2">
        <f t="shared" si="56"/>
        <v>5.7831325301204819</v>
      </c>
      <c r="AL47" s="2">
        <f t="shared" si="56"/>
        <v>5.4545454545454541</v>
      </c>
      <c r="AM47" s="2">
        <f t="shared" si="56"/>
        <v>5.85</v>
      </c>
      <c r="AN47" s="2">
        <f t="shared" si="56"/>
        <v>5.8536585365853657</v>
      </c>
      <c r="AO47" s="2">
        <f t="shared" si="3"/>
        <v>5.915854516322594</v>
      </c>
      <c r="AP47" s="2">
        <f t="shared" si="4"/>
        <v>5.4545454545454541</v>
      </c>
      <c r="AQ47" s="2">
        <f t="shared" si="5"/>
        <v>6.3829787234042552</v>
      </c>
    </row>
    <row r="48" spans="1:43" ht="15.75" customHeight="1">
      <c r="A48" s="26" t="s">
        <v>197</v>
      </c>
      <c r="B48" s="26">
        <v>0</v>
      </c>
      <c r="C48" s="3">
        <v>163.19999999999999</v>
      </c>
      <c r="D48" s="3">
        <v>135.9</v>
      </c>
      <c r="E48" s="3">
        <v>215.3</v>
      </c>
      <c r="F48" s="3">
        <v>150.5</v>
      </c>
      <c r="G48" s="3">
        <v>176.6</v>
      </c>
      <c r="H48" s="3">
        <v>204.5</v>
      </c>
      <c r="I48" s="3">
        <v>110.7</v>
      </c>
      <c r="J48" s="3">
        <v>104.1</v>
      </c>
      <c r="K48" s="3">
        <v>75.2</v>
      </c>
      <c r="L48" s="3">
        <v>70</v>
      </c>
      <c r="M48" s="3">
        <v>22</v>
      </c>
      <c r="N48" s="3">
        <v>0</v>
      </c>
      <c r="O48" s="2">
        <v>23.3</v>
      </c>
      <c r="P48" s="2">
        <v>17.899999999999999</v>
      </c>
      <c r="Q48" s="2">
        <v>31.8</v>
      </c>
      <c r="R48" s="2">
        <v>21</v>
      </c>
      <c r="S48" s="2">
        <v>23</v>
      </c>
      <c r="T48" s="2">
        <v>28.2</v>
      </c>
      <c r="U48" s="2">
        <v>14.2</v>
      </c>
      <c r="V48" s="2">
        <v>15</v>
      </c>
      <c r="W48" s="2">
        <v>11</v>
      </c>
      <c r="X48" s="2">
        <v>9</v>
      </c>
      <c r="Y48" s="2">
        <v>3</v>
      </c>
      <c r="Z48" s="2">
        <v>0</v>
      </c>
      <c r="AA48" s="2">
        <f t="shared" si="40"/>
        <v>1428</v>
      </c>
      <c r="AB48" s="2">
        <f t="shared" si="41"/>
        <v>197.39999999999998</v>
      </c>
      <c r="AC48" s="2">
        <f t="shared" ref="AC48:AM48" si="57">(O48*60)/C48</f>
        <v>8.5661764705882355</v>
      </c>
      <c r="AD48" s="2">
        <f t="shared" si="57"/>
        <v>7.9028697571743924</v>
      </c>
      <c r="AE48" s="2">
        <f t="shared" si="57"/>
        <v>8.8620529493729681</v>
      </c>
      <c r="AF48" s="2">
        <f t="shared" si="57"/>
        <v>8.3720930232558146</v>
      </c>
      <c r="AG48" s="2">
        <f t="shared" si="57"/>
        <v>7.8142695356738399</v>
      </c>
      <c r="AH48" s="2">
        <f t="shared" si="57"/>
        <v>8.2738386308068463</v>
      </c>
      <c r="AI48" s="2">
        <f t="shared" si="57"/>
        <v>7.6964769647696478</v>
      </c>
      <c r="AJ48" s="2">
        <f t="shared" si="57"/>
        <v>8.6455331412103753</v>
      </c>
      <c r="AK48" s="2">
        <f t="shared" si="57"/>
        <v>8.7765957446808507</v>
      </c>
      <c r="AL48" s="2">
        <f t="shared" si="57"/>
        <v>7.7142857142857144</v>
      </c>
      <c r="AM48" s="2">
        <f t="shared" si="57"/>
        <v>8.1818181818181817</v>
      </c>
      <c r="AN48" s="2"/>
      <c r="AO48" s="2">
        <f t="shared" si="3"/>
        <v>8.2550918285124411</v>
      </c>
      <c r="AP48" s="2">
        <f t="shared" si="4"/>
        <v>7.6964769647696478</v>
      </c>
      <c r="AQ48" s="2">
        <f t="shared" si="5"/>
        <v>8.8620529493729681</v>
      </c>
    </row>
    <row r="49" spans="1:43" ht="15.75" customHeight="1">
      <c r="A49" s="26" t="s">
        <v>198</v>
      </c>
      <c r="B49" s="26">
        <v>0</v>
      </c>
      <c r="C49" s="3">
        <v>155.69999999999999</v>
      </c>
      <c r="D49" s="3">
        <v>120.9</v>
      </c>
      <c r="E49" s="3">
        <v>114.3</v>
      </c>
      <c r="F49" s="3">
        <v>75.7</v>
      </c>
      <c r="G49" s="3">
        <v>102.1</v>
      </c>
      <c r="H49" s="27">
        <v>35.700000000000003</v>
      </c>
      <c r="I49" s="3">
        <v>0</v>
      </c>
      <c r="J49" s="3">
        <v>3.3</v>
      </c>
      <c r="K49" s="3">
        <v>41.9</v>
      </c>
      <c r="L49" s="3">
        <v>59.1</v>
      </c>
      <c r="M49" s="3">
        <v>9.1999999999999993</v>
      </c>
      <c r="N49" s="3">
        <v>14.3</v>
      </c>
      <c r="O49" s="3">
        <v>21.4</v>
      </c>
      <c r="P49" s="3">
        <v>14.6</v>
      </c>
      <c r="Q49" s="3">
        <v>12</v>
      </c>
      <c r="R49" s="3">
        <v>8.5</v>
      </c>
      <c r="S49" s="3">
        <v>10.9</v>
      </c>
      <c r="T49" s="27">
        <v>3.9</v>
      </c>
      <c r="U49" s="3">
        <v>0</v>
      </c>
      <c r="V49" s="3">
        <v>0.4</v>
      </c>
      <c r="W49" s="3">
        <v>5.2</v>
      </c>
      <c r="X49" s="3">
        <v>6.8</v>
      </c>
      <c r="Y49" s="3">
        <v>1.1000000000000001</v>
      </c>
      <c r="Z49" s="3">
        <v>1.8</v>
      </c>
      <c r="AA49" s="2">
        <f t="shared" si="40"/>
        <v>732.2</v>
      </c>
      <c r="AB49" s="2">
        <f t="shared" si="41"/>
        <v>86.600000000000009</v>
      </c>
      <c r="AC49" s="2">
        <f t="shared" ref="AC49:AH49" si="58">(O49*60)/C49</f>
        <v>8.2466281310211951</v>
      </c>
      <c r="AD49" s="2">
        <f t="shared" si="58"/>
        <v>7.2456575682382134</v>
      </c>
      <c r="AE49" s="2">
        <f t="shared" si="58"/>
        <v>6.2992125984251972</v>
      </c>
      <c r="AF49" s="2">
        <f t="shared" si="58"/>
        <v>6.7371202113606339</v>
      </c>
      <c r="AG49" s="2">
        <f t="shared" si="58"/>
        <v>6.4054848188050935</v>
      </c>
      <c r="AH49" s="2">
        <f t="shared" si="58"/>
        <v>6.5546218487394956</v>
      </c>
      <c r="AI49" s="2"/>
      <c r="AJ49" s="2">
        <f t="shared" ref="AJ49:AN49" si="59">(V49*60)/J49</f>
        <v>7.2727272727272734</v>
      </c>
      <c r="AK49" s="2">
        <f t="shared" si="59"/>
        <v>7.4463007159904535</v>
      </c>
      <c r="AL49" s="2">
        <f t="shared" si="59"/>
        <v>6.9035532994923861</v>
      </c>
      <c r="AM49" s="2">
        <f t="shared" si="59"/>
        <v>7.1739130434782616</v>
      </c>
      <c r="AN49" s="2">
        <f t="shared" si="59"/>
        <v>7.5524475524475525</v>
      </c>
      <c r="AO49" s="2">
        <f t="shared" si="3"/>
        <v>7.0761515509750685</v>
      </c>
      <c r="AP49" s="2">
        <f t="shared" si="4"/>
        <v>6.2992125984251972</v>
      </c>
      <c r="AQ49" s="2">
        <f t="shared" si="5"/>
        <v>8.8620529493729681</v>
      </c>
    </row>
    <row r="50" spans="1:43" ht="15.75" customHeight="1">
      <c r="A50" s="30" t="s">
        <v>200</v>
      </c>
      <c r="B50" s="30">
        <v>0</v>
      </c>
      <c r="C50" s="32">
        <v>46.6</v>
      </c>
      <c r="D50" s="32">
        <v>43.9</v>
      </c>
      <c r="E50" s="32">
        <v>45.9</v>
      </c>
      <c r="F50" s="32">
        <v>18</v>
      </c>
      <c r="G50" s="32">
        <v>28.2</v>
      </c>
      <c r="H50" s="32">
        <v>25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6</v>
      </c>
      <c r="P50" s="32">
        <v>5.4</v>
      </c>
      <c r="Q50" s="32">
        <v>5.7</v>
      </c>
      <c r="R50" s="32">
        <v>2.7</v>
      </c>
      <c r="S50" s="32">
        <v>3.7</v>
      </c>
      <c r="T50" s="32">
        <v>3.2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40"/>
        <v>207.6</v>
      </c>
      <c r="AB50" s="32">
        <f t="shared" si="41"/>
        <v>26.7</v>
      </c>
      <c r="AC50" s="2">
        <f t="shared" ref="AC50:AH50" si="60">(O50*60)/C50</f>
        <v>7.7253218884120169</v>
      </c>
      <c r="AD50" s="2">
        <f t="shared" si="60"/>
        <v>7.3804100227790439</v>
      </c>
      <c r="AE50" s="2">
        <f t="shared" si="60"/>
        <v>7.4509803921568629</v>
      </c>
      <c r="AF50" s="2">
        <f t="shared" si="60"/>
        <v>9</v>
      </c>
      <c r="AG50" s="2">
        <f t="shared" si="60"/>
        <v>7.8723404255319149</v>
      </c>
      <c r="AH50" s="2">
        <f t="shared" si="60"/>
        <v>7.68</v>
      </c>
      <c r="AI50" s="2"/>
      <c r="AJ50" s="2"/>
      <c r="AK50" s="2"/>
      <c r="AL50" s="2"/>
      <c r="AM50" s="2"/>
      <c r="AN50" s="2"/>
      <c r="AO50" s="2">
        <f t="shared" si="3"/>
        <v>7.8515087881466394</v>
      </c>
      <c r="AP50" s="2">
        <f t="shared" si="4"/>
        <v>7.3804100227790439</v>
      </c>
      <c r="AQ50" s="2">
        <f t="shared" si="5"/>
        <v>9</v>
      </c>
    </row>
    <row r="51" spans="1:43" ht="15.75" customHeight="1">
      <c r="A51" s="26" t="s">
        <v>202</v>
      </c>
      <c r="B51" s="26">
        <v>1</v>
      </c>
      <c r="C51" s="3">
        <v>46.7</v>
      </c>
      <c r="D51" s="3">
        <v>20.9</v>
      </c>
      <c r="E51" s="3">
        <v>12.9</v>
      </c>
      <c r="F51" s="3">
        <v>16.399999999999999</v>
      </c>
      <c r="G51" s="3">
        <v>0</v>
      </c>
      <c r="H51" s="3">
        <v>38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2">
        <v>5.6</v>
      </c>
      <c r="P51" s="2">
        <v>2.5</v>
      </c>
      <c r="Q51" s="2">
        <v>1.4</v>
      </c>
      <c r="R51" s="2">
        <v>2.9</v>
      </c>
      <c r="S51" s="2">
        <v>0</v>
      </c>
      <c r="T51" s="2">
        <v>4.5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40"/>
        <v>134.9</v>
      </c>
      <c r="AB51" s="2">
        <f t="shared" si="41"/>
        <v>16.899999999999999</v>
      </c>
      <c r="AC51" s="2">
        <f t="shared" ref="AC51:AF51" si="61">(O51*60)/C51</f>
        <v>7.194860813704496</v>
      </c>
      <c r="AD51" s="2">
        <f t="shared" si="61"/>
        <v>7.1770334928229671</v>
      </c>
      <c r="AE51" s="2">
        <f t="shared" si="61"/>
        <v>6.5116279069767442</v>
      </c>
      <c r="AF51" s="2">
        <f t="shared" si="61"/>
        <v>10.609756097560977</v>
      </c>
      <c r="AG51" s="2"/>
      <c r="AH51" s="2">
        <f>(T51*60)/H51</f>
        <v>7.1052631578947372</v>
      </c>
      <c r="AI51" s="2"/>
      <c r="AJ51" s="2"/>
      <c r="AK51" s="2"/>
      <c r="AL51" s="2"/>
      <c r="AM51" s="2"/>
      <c r="AN51" s="2"/>
      <c r="AO51" s="2">
        <f t="shared" si="3"/>
        <v>7.7197082937919843</v>
      </c>
      <c r="AP51" s="2">
        <f t="shared" si="4"/>
        <v>6.5116279069767442</v>
      </c>
      <c r="AQ51" s="2">
        <f t="shared" si="5"/>
        <v>10.609756097560977</v>
      </c>
    </row>
    <row r="52" spans="1:43" ht="15.75" customHeight="1">
      <c r="A52" s="2" t="s">
        <v>203</v>
      </c>
      <c r="B52" s="2">
        <v>0</v>
      </c>
      <c r="C52" s="3">
        <v>28.7</v>
      </c>
      <c r="D52" s="3">
        <v>32.299999999999997</v>
      </c>
      <c r="E52" s="3">
        <v>22.2</v>
      </c>
      <c r="F52" s="3">
        <v>31.1</v>
      </c>
      <c r="G52" s="3">
        <v>17.7</v>
      </c>
      <c r="H52" s="3">
        <v>21.2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4.7</v>
      </c>
      <c r="P52" s="3">
        <v>5.2</v>
      </c>
      <c r="Q52" s="3">
        <v>3.1</v>
      </c>
      <c r="R52" s="3">
        <v>4.8</v>
      </c>
      <c r="S52" s="3">
        <v>2.1</v>
      </c>
      <c r="T52" s="3">
        <v>3.3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2">
        <f t="shared" si="40"/>
        <v>153.19999999999999</v>
      </c>
      <c r="AB52" s="2">
        <f>SUM(O52:T52)</f>
        <v>23.200000000000003</v>
      </c>
      <c r="AC52" s="2">
        <f t="shared" ref="AC52:AH52" si="62">(O52*60)/C52</f>
        <v>9.8257839721254356</v>
      </c>
      <c r="AD52" s="2">
        <f t="shared" si="62"/>
        <v>9.6594427244582057</v>
      </c>
      <c r="AE52" s="2">
        <f t="shared" si="62"/>
        <v>8.378378378378379</v>
      </c>
      <c r="AF52" s="2">
        <f t="shared" si="62"/>
        <v>9.260450160771704</v>
      </c>
      <c r="AG52" s="2">
        <f t="shared" si="62"/>
        <v>7.1186440677966107</v>
      </c>
      <c r="AH52" s="2">
        <f t="shared" si="62"/>
        <v>9.3396226415094343</v>
      </c>
      <c r="AI52" s="2"/>
      <c r="AJ52" s="2"/>
      <c r="AK52" s="2"/>
      <c r="AL52" s="2"/>
      <c r="AM52" s="2"/>
      <c r="AN52" s="2"/>
      <c r="AO52" s="2">
        <f t="shared" si="3"/>
        <v>8.9303869908399616</v>
      </c>
      <c r="AP52" s="2">
        <f t="shared" si="4"/>
        <v>7.1186440677966107</v>
      </c>
      <c r="AQ52" s="2">
        <f t="shared" si="5"/>
        <v>10.609756097560977</v>
      </c>
    </row>
    <row r="53" spans="1:43" ht="15.75" customHeight="1">
      <c r="A53" s="45" t="s">
        <v>205</v>
      </c>
      <c r="B53" s="45">
        <v>1</v>
      </c>
      <c r="C53" s="2">
        <v>200</v>
      </c>
      <c r="D53" s="2">
        <v>190</v>
      </c>
      <c r="E53" s="2">
        <v>26</v>
      </c>
      <c r="F53" s="2">
        <v>0</v>
      </c>
      <c r="G53" s="2">
        <v>3</v>
      </c>
      <c r="H53" s="2">
        <v>175</v>
      </c>
      <c r="I53" s="2">
        <v>170</v>
      </c>
      <c r="J53" s="2">
        <v>147</v>
      </c>
      <c r="K53" s="2">
        <v>23</v>
      </c>
      <c r="L53" s="2">
        <v>0</v>
      </c>
      <c r="M53" s="2">
        <v>0</v>
      </c>
      <c r="N53" s="2">
        <v>0</v>
      </c>
      <c r="O53" s="2">
        <v>17</v>
      </c>
      <c r="P53" s="2">
        <v>16</v>
      </c>
      <c r="Q53" s="2">
        <v>2.5</v>
      </c>
      <c r="R53" s="2">
        <v>0</v>
      </c>
      <c r="S53" s="2">
        <v>0.3</v>
      </c>
      <c r="T53" s="2">
        <v>15</v>
      </c>
      <c r="U53" s="2">
        <v>14</v>
      </c>
      <c r="V53" s="2">
        <v>12.5</v>
      </c>
      <c r="W53" s="2">
        <v>2</v>
      </c>
      <c r="X53" s="2">
        <v>0</v>
      </c>
      <c r="Y53" s="2">
        <f t="shared" ref="Y53:Z53" si="63">Y52*5/60</f>
        <v>0</v>
      </c>
      <c r="Z53" s="2">
        <f t="shared" si="63"/>
        <v>0</v>
      </c>
      <c r="AA53" s="2">
        <f t="shared" si="40"/>
        <v>934</v>
      </c>
      <c r="AB53" s="2">
        <f t="shared" ref="AB53:AB73" si="64">SUM(O53:Z53)</f>
        <v>79.3</v>
      </c>
      <c r="AC53" s="2">
        <f t="shared" ref="AC53:AE53" si="65">(O53*60)/C53</f>
        <v>5.0999999999999996</v>
      </c>
      <c r="AD53" s="2">
        <f t="shared" si="65"/>
        <v>5.0526315789473681</v>
      </c>
      <c r="AE53" s="2">
        <f t="shared" si="65"/>
        <v>5.7692307692307692</v>
      </c>
      <c r="AF53" s="2"/>
      <c r="AG53" s="2">
        <f t="shared" ref="AG53:AK53" si="66">(S53*60)/G53</f>
        <v>6</v>
      </c>
      <c r="AH53" s="2">
        <f t="shared" si="66"/>
        <v>5.1428571428571432</v>
      </c>
      <c r="AI53" s="2">
        <f t="shared" si="66"/>
        <v>4.9411764705882355</v>
      </c>
      <c r="AJ53" s="2">
        <f t="shared" si="66"/>
        <v>5.1020408163265305</v>
      </c>
      <c r="AK53" s="2">
        <f t="shared" si="66"/>
        <v>5.2173913043478262</v>
      </c>
      <c r="AL53" s="2"/>
      <c r="AM53" s="2"/>
      <c r="AN53" s="2"/>
      <c r="AO53" s="2">
        <f t="shared" si="3"/>
        <v>5.290666010287234</v>
      </c>
      <c r="AP53" s="2">
        <f t="shared" si="4"/>
        <v>4.9411764705882355</v>
      </c>
      <c r="AQ53" s="2">
        <f t="shared" si="5"/>
        <v>9.8257839721254356</v>
      </c>
    </row>
    <row r="54" spans="1:43" ht="15.75" customHeight="1">
      <c r="A54" s="2" t="s">
        <v>206</v>
      </c>
      <c r="B54" s="2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f t="shared" si="40"/>
        <v>0</v>
      </c>
      <c r="AB54" s="2">
        <f t="shared" si="64"/>
        <v>0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e">
        <f t="shared" si="3"/>
        <v>#DIV/0!</v>
      </c>
      <c r="AP54" s="2">
        <f t="shared" si="4"/>
        <v>0</v>
      </c>
      <c r="AQ54" s="2">
        <f t="shared" si="5"/>
        <v>6</v>
      </c>
    </row>
    <row r="55" spans="1:43" ht="15.75" customHeight="1">
      <c r="A55" s="2" t="s">
        <v>208</v>
      </c>
      <c r="B55" s="2">
        <v>0</v>
      </c>
      <c r="C55" s="2">
        <v>129.4</v>
      </c>
      <c r="D55" s="2">
        <v>110.1</v>
      </c>
      <c r="E55" s="2">
        <v>143.9</v>
      </c>
      <c r="F55" s="2">
        <v>157.19999999999999</v>
      </c>
      <c r="G55" s="2">
        <v>107.5</v>
      </c>
      <c r="H55" s="2">
        <v>202.8</v>
      </c>
      <c r="I55" s="2">
        <v>183.9</v>
      </c>
      <c r="J55" s="2">
        <v>159.80000000000001</v>
      </c>
      <c r="K55" s="2">
        <v>92</v>
      </c>
      <c r="L55" s="2">
        <v>81.400000000000006</v>
      </c>
      <c r="M55" s="2">
        <v>131.69999999999999</v>
      </c>
      <c r="N55" s="2">
        <v>137.1</v>
      </c>
      <c r="O55" s="2">
        <v>13</v>
      </c>
      <c r="P55" s="2">
        <v>10</v>
      </c>
      <c r="Q55" s="2">
        <v>13</v>
      </c>
      <c r="R55" s="2">
        <v>14</v>
      </c>
      <c r="S55" s="2">
        <v>10.5</v>
      </c>
      <c r="T55" s="2">
        <v>20.100000000000001</v>
      </c>
      <c r="U55" s="2">
        <v>19</v>
      </c>
      <c r="V55" s="2">
        <v>14.4</v>
      </c>
      <c r="W55" s="2">
        <v>8.8000000000000007</v>
      </c>
      <c r="X55" s="2">
        <v>11.9</v>
      </c>
      <c r="Y55" s="2">
        <v>12</v>
      </c>
      <c r="Z55" s="2">
        <v>15</v>
      </c>
      <c r="AA55" s="2">
        <f t="shared" si="40"/>
        <v>1636.8</v>
      </c>
      <c r="AB55" s="2">
        <f t="shared" si="64"/>
        <v>161.69999999999999</v>
      </c>
      <c r="AC55" s="2">
        <f t="shared" ref="AC55:AN55" si="67">(O55*60)/C55</f>
        <v>6.0278207109737245</v>
      </c>
      <c r="AD55" s="2">
        <f t="shared" si="67"/>
        <v>5.4495912806539515</v>
      </c>
      <c r="AE55" s="2">
        <f t="shared" si="67"/>
        <v>5.4204308547602498</v>
      </c>
      <c r="AF55" s="2">
        <f t="shared" si="67"/>
        <v>5.3435114503816799</v>
      </c>
      <c r="AG55" s="2">
        <f t="shared" si="67"/>
        <v>5.8604651162790695</v>
      </c>
      <c r="AH55" s="2">
        <f t="shared" si="67"/>
        <v>5.946745562130177</v>
      </c>
      <c r="AI55" s="2">
        <f t="shared" si="67"/>
        <v>6.1990212071778137</v>
      </c>
      <c r="AJ55" s="2">
        <f t="shared" si="67"/>
        <v>5.4067584480600743</v>
      </c>
      <c r="AK55" s="2">
        <f t="shared" si="67"/>
        <v>5.7391304347826084</v>
      </c>
      <c r="AL55" s="2">
        <f t="shared" si="67"/>
        <v>8.7714987714987718</v>
      </c>
      <c r="AM55" s="2">
        <f t="shared" si="67"/>
        <v>5.4669703872437365</v>
      </c>
      <c r="AN55" s="2">
        <f t="shared" si="67"/>
        <v>6.5645514223194752</v>
      </c>
      <c r="AO55" s="2">
        <f t="shared" si="3"/>
        <v>6.0163746371884441</v>
      </c>
      <c r="AP55" s="2">
        <f t="shared" si="4"/>
        <v>5.3435114503816799</v>
      </c>
      <c r="AQ55" s="2">
        <f t="shared" si="5"/>
        <v>8.7714987714987718</v>
      </c>
    </row>
    <row r="56" spans="1:43" ht="15.75" customHeight="1">
      <c r="A56" s="2" t="s">
        <v>209</v>
      </c>
      <c r="B56" s="2">
        <v>1</v>
      </c>
      <c r="C56" s="3">
        <v>29.6</v>
      </c>
      <c r="D56" s="3">
        <v>51.7</v>
      </c>
      <c r="E56" s="3">
        <v>56.7</v>
      </c>
      <c r="F56" s="3">
        <v>27</v>
      </c>
      <c r="G56" s="3">
        <v>7.8</v>
      </c>
      <c r="H56" s="3">
        <v>34.4</v>
      </c>
      <c r="I56" s="3">
        <v>22.7</v>
      </c>
      <c r="J56" s="3">
        <v>14.4</v>
      </c>
      <c r="K56" s="3">
        <v>14.4</v>
      </c>
      <c r="L56" s="3">
        <v>8.3000000000000007</v>
      </c>
      <c r="M56" s="3">
        <v>16.7</v>
      </c>
      <c r="N56" s="3">
        <v>27.6</v>
      </c>
      <c r="O56" s="3">
        <v>3.4</v>
      </c>
      <c r="P56" s="3">
        <v>5.7</v>
      </c>
      <c r="Q56" s="3">
        <v>6.6</v>
      </c>
      <c r="R56" s="3">
        <v>3.2</v>
      </c>
      <c r="S56" s="3">
        <v>1.2</v>
      </c>
      <c r="T56" s="3">
        <v>4.8</v>
      </c>
      <c r="U56" s="3">
        <v>2.6</v>
      </c>
      <c r="V56" s="3">
        <v>1.7</v>
      </c>
      <c r="W56" s="3">
        <v>1.8</v>
      </c>
      <c r="X56" s="3">
        <v>0.9</v>
      </c>
      <c r="Y56" s="3">
        <v>2.2000000000000002</v>
      </c>
      <c r="Z56" s="3">
        <v>2.9</v>
      </c>
      <c r="AA56" s="2">
        <f t="shared" si="40"/>
        <v>311.3</v>
      </c>
      <c r="AB56" s="2">
        <f t="shared" si="64"/>
        <v>37</v>
      </c>
      <c r="AC56" s="2">
        <f t="shared" ref="AC56:AN56" si="68">(O56*60)/C56</f>
        <v>6.8918918918918912</v>
      </c>
      <c r="AD56" s="2">
        <f t="shared" si="68"/>
        <v>6.6150870406189552</v>
      </c>
      <c r="AE56" s="2">
        <f t="shared" si="68"/>
        <v>6.9841269841269842</v>
      </c>
      <c r="AF56" s="2">
        <f t="shared" si="68"/>
        <v>7.1111111111111107</v>
      </c>
      <c r="AG56" s="2">
        <f t="shared" si="68"/>
        <v>9.2307692307692317</v>
      </c>
      <c r="AH56" s="2">
        <f t="shared" si="68"/>
        <v>8.3720930232558146</v>
      </c>
      <c r="AI56" s="2">
        <f t="shared" si="68"/>
        <v>6.8722466960352424</v>
      </c>
      <c r="AJ56" s="2">
        <f t="shared" si="68"/>
        <v>7.083333333333333</v>
      </c>
      <c r="AK56" s="2">
        <f t="shared" si="68"/>
        <v>7.5</v>
      </c>
      <c r="AL56" s="2">
        <f t="shared" si="68"/>
        <v>6.5060240963855414</v>
      </c>
      <c r="AM56" s="2">
        <f t="shared" si="68"/>
        <v>7.9041916167664672</v>
      </c>
      <c r="AN56" s="2">
        <f t="shared" si="68"/>
        <v>6.3043478260869561</v>
      </c>
      <c r="AO56" s="2">
        <f t="shared" si="3"/>
        <v>7.2812685708651275</v>
      </c>
      <c r="AP56" s="2">
        <f t="shared" si="4"/>
        <v>6.3043478260869561</v>
      </c>
      <c r="AQ56" s="2">
        <f t="shared" si="5"/>
        <v>9.2307692307692317</v>
      </c>
    </row>
    <row r="57" spans="1:43" ht="15.75" customHeight="1">
      <c r="A57" s="2" t="s">
        <v>211</v>
      </c>
      <c r="B57" s="2">
        <v>1</v>
      </c>
      <c r="C57" s="2">
        <v>121.1</v>
      </c>
      <c r="D57" s="2">
        <v>118.5</v>
      </c>
      <c r="E57" s="2">
        <v>74.400000000000006</v>
      </c>
      <c r="F57" s="2">
        <v>170.8</v>
      </c>
      <c r="G57" s="2">
        <v>201</v>
      </c>
      <c r="H57" s="2">
        <v>201.5</v>
      </c>
      <c r="I57" s="2">
        <v>130</v>
      </c>
      <c r="J57" s="2">
        <v>105.8</v>
      </c>
      <c r="K57" s="2">
        <v>66.400000000000006</v>
      </c>
      <c r="L57" s="2">
        <v>160.5</v>
      </c>
      <c r="M57" s="2">
        <v>140.30000000000001</v>
      </c>
      <c r="N57" s="2">
        <v>134.19999999999999</v>
      </c>
      <c r="O57" s="2">
        <v>11</v>
      </c>
      <c r="P57" s="2">
        <v>10.5</v>
      </c>
      <c r="Q57" s="2">
        <v>8.9</v>
      </c>
      <c r="R57" s="2">
        <v>19.100000000000001</v>
      </c>
      <c r="S57" s="2">
        <v>25.2</v>
      </c>
      <c r="T57" s="2">
        <v>24.5</v>
      </c>
      <c r="U57" s="2">
        <v>14</v>
      </c>
      <c r="V57" s="2">
        <v>10</v>
      </c>
      <c r="W57" s="2">
        <v>6.4</v>
      </c>
      <c r="X57" s="2">
        <v>14.9</v>
      </c>
      <c r="Y57" s="2">
        <v>12.3</v>
      </c>
      <c r="Z57" s="2">
        <v>12.4</v>
      </c>
      <c r="AA57" s="2">
        <f t="shared" si="40"/>
        <v>1624.5</v>
      </c>
      <c r="AB57" s="2">
        <f t="shared" si="64"/>
        <v>169.20000000000002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e">
        <f t="shared" si="3"/>
        <v>#DIV/0!</v>
      </c>
      <c r="AP57" s="2">
        <f t="shared" si="4"/>
        <v>169.20000000000002</v>
      </c>
      <c r="AQ57" s="2">
        <f t="shared" si="5"/>
        <v>9.2307692307692317</v>
      </c>
    </row>
    <row r="58" spans="1:43" ht="15.75" customHeight="1">
      <c r="A58" s="2" t="s">
        <v>212</v>
      </c>
      <c r="B58" s="2">
        <v>0</v>
      </c>
      <c r="C58" s="2">
        <v>157</v>
      </c>
      <c r="D58" s="2">
        <v>231.7</v>
      </c>
      <c r="E58" s="2">
        <v>160.1</v>
      </c>
      <c r="F58" s="2">
        <v>153.69999999999999</v>
      </c>
      <c r="G58" s="2">
        <v>14.3</v>
      </c>
      <c r="H58" s="2">
        <v>58.8</v>
      </c>
      <c r="I58" s="2">
        <v>133.4</v>
      </c>
      <c r="J58" s="2">
        <v>339.5</v>
      </c>
      <c r="K58" s="2">
        <v>422.6</v>
      </c>
      <c r="L58" s="2">
        <v>279.60000000000002</v>
      </c>
      <c r="M58" s="2">
        <v>138.6</v>
      </c>
      <c r="N58" s="2">
        <v>175</v>
      </c>
      <c r="O58" s="2">
        <v>12.35</v>
      </c>
      <c r="P58" s="2">
        <v>18.600000000000001</v>
      </c>
      <c r="Q58" s="2">
        <v>11.5</v>
      </c>
      <c r="R58" s="2">
        <v>10.3</v>
      </c>
      <c r="S58" s="2">
        <v>0.9</v>
      </c>
      <c r="T58" s="2">
        <v>5</v>
      </c>
      <c r="U58" s="2">
        <v>11.3</v>
      </c>
      <c r="V58" s="2">
        <v>28</v>
      </c>
      <c r="W58" s="2">
        <v>35.1</v>
      </c>
      <c r="X58" s="2">
        <v>22.8</v>
      </c>
      <c r="Y58" s="2">
        <v>10.6</v>
      </c>
      <c r="Z58" s="2">
        <v>17.100000000000001</v>
      </c>
      <c r="AA58" s="2">
        <f t="shared" si="40"/>
        <v>2264.2999999999997</v>
      </c>
      <c r="AB58" s="2">
        <f t="shared" si="64"/>
        <v>183.55</v>
      </c>
      <c r="AC58" s="2">
        <f t="shared" ref="AC58:AN58" si="69">(O58*60)/C58</f>
        <v>4.7197452229299364</v>
      </c>
      <c r="AD58" s="2">
        <f t="shared" si="69"/>
        <v>4.816573154941735</v>
      </c>
      <c r="AE58" s="2">
        <f t="shared" si="69"/>
        <v>4.309806371018114</v>
      </c>
      <c r="AF58" s="2">
        <f t="shared" si="69"/>
        <v>4.0208197787898508</v>
      </c>
      <c r="AG58" s="2">
        <f t="shared" si="69"/>
        <v>3.7762237762237763</v>
      </c>
      <c r="AH58" s="2">
        <f t="shared" si="69"/>
        <v>5.1020408163265305</v>
      </c>
      <c r="AI58" s="2">
        <f t="shared" si="69"/>
        <v>5.0824587706146929</v>
      </c>
      <c r="AJ58" s="2">
        <f t="shared" si="69"/>
        <v>4.9484536082474229</v>
      </c>
      <c r="AK58" s="2">
        <f t="shared" si="69"/>
        <v>4.9834358731661146</v>
      </c>
      <c r="AL58" s="2">
        <f t="shared" si="69"/>
        <v>4.8927038626609436</v>
      </c>
      <c r="AM58" s="2">
        <f t="shared" si="69"/>
        <v>4.5887445887445892</v>
      </c>
      <c r="AN58" s="2">
        <f t="shared" si="69"/>
        <v>5.862857142857143</v>
      </c>
      <c r="AO58" s="2">
        <f t="shared" si="3"/>
        <v>4.7586552472100712</v>
      </c>
      <c r="AP58" s="2">
        <f t="shared" si="4"/>
        <v>3.7762237762237763</v>
      </c>
      <c r="AQ58" s="2">
        <f t="shared" si="5"/>
        <v>5.862857142857143</v>
      </c>
    </row>
    <row r="59" spans="1:43" ht="15.75" customHeight="1">
      <c r="A59" s="2" t="s">
        <v>213</v>
      </c>
      <c r="B59" s="2">
        <v>0</v>
      </c>
      <c r="C59" s="3">
        <v>77.900000000000006</v>
      </c>
      <c r="D59" s="3">
        <v>92</v>
      </c>
      <c r="E59" s="3">
        <v>96.1</v>
      </c>
      <c r="F59" s="3">
        <v>31.2</v>
      </c>
      <c r="G59" s="3">
        <v>9.8000000000000007</v>
      </c>
      <c r="H59" s="3">
        <v>22.9</v>
      </c>
      <c r="I59" s="3">
        <v>24.1</v>
      </c>
      <c r="J59" s="3">
        <v>19.399999999999999</v>
      </c>
      <c r="K59" s="3">
        <v>54.5</v>
      </c>
      <c r="L59" s="3">
        <v>54</v>
      </c>
      <c r="M59" s="3">
        <v>10.5</v>
      </c>
      <c r="N59" s="3">
        <v>94.7</v>
      </c>
      <c r="O59" s="3">
        <v>7.2</v>
      </c>
      <c r="P59" s="3">
        <v>8.8000000000000007</v>
      </c>
      <c r="Q59" s="3">
        <v>8.6999999999999993</v>
      </c>
      <c r="R59" s="3">
        <v>4</v>
      </c>
      <c r="S59" s="3">
        <v>0.9</v>
      </c>
      <c r="T59" s="3">
        <v>2</v>
      </c>
      <c r="U59" s="3">
        <v>2.2000000000000002</v>
      </c>
      <c r="V59" s="3">
        <v>1.6</v>
      </c>
      <c r="W59" s="3">
        <v>4.7</v>
      </c>
      <c r="X59" s="3">
        <v>5.2</v>
      </c>
      <c r="Y59" s="3">
        <v>1</v>
      </c>
      <c r="Z59" s="3">
        <v>9</v>
      </c>
      <c r="AA59" s="2">
        <f t="shared" si="40"/>
        <v>587.1</v>
      </c>
      <c r="AB59" s="2">
        <f t="shared" si="64"/>
        <v>55.300000000000004</v>
      </c>
      <c r="AC59" s="2">
        <f t="shared" ref="AC59:AN59" si="70">(O59*60)/C59</f>
        <v>5.5455712451861361</v>
      </c>
      <c r="AD59" s="2">
        <f t="shared" si="70"/>
        <v>5.7391304347826084</v>
      </c>
      <c r="AE59" s="2">
        <f t="shared" si="70"/>
        <v>5.431841831425599</v>
      </c>
      <c r="AF59" s="2">
        <f t="shared" si="70"/>
        <v>7.6923076923076925</v>
      </c>
      <c r="AG59" s="2">
        <f t="shared" si="70"/>
        <v>5.5102040816326525</v>
      </c>
      <c r="AH59" s="2">
        <f t="shared" si="70"/>
        <v>5.2401746724890836</v>
      </c>
      <c r="AI59" s="2">
        <f t="shared" si="70"/>
        <v>5.4771784232365146</v>
      </c>
      <c r="AJ59" s="2">
        <f t="shared" si="70"/>
        <v>4.9484536082474229</v>
      </c>
      <c r="AK59" s="2">
        <f t="shared" si="70"/>
        <v>5.1743119266055047</v>
      </c>
      <c r="AL59" s="2">
        <f t="shared" si="70"/>
        <v>5.7777777777777777</v>
      </c>
      <c r="AM59" s="2">
        <f t="shared" si="70"/>
        <v>5.7142857142857144</v>
      </c>
      <c r="AN59" s="2">
        <f t="shared" si="70"/>
        <v>5.7022175290390704</v>
      </c>
      <c r="AO59" s="2">
        <f t="shared" si="3"/>
        <v>5.6627879114179818</v>
      </c>
      <c r="AP59" s="2">
        <f t="shared" si="4"/>
        <v>4.9484536082474229</v>
      </c>
      <c r="AQ59" s="2">
        <f t="shared" si="5"/>
        <v>7.6923076923076925</v>
      </c>
    </row>
    <row r="60" spans="1:43" ht="15.75" customHeight="1">
      <c r="A60" s="2" t="s">
        <v>214</v>
      </c>
      <c r="B60" s="2">
        <v>0</v>
      </c>
      <c r="C60" s="2">
        <v>167</v>
      </c>
      <c r="D60" s="2">
        <v>137</v>
      </c>
      <c r="E60" s="2">
        <v>107</v>
      </c>
      <c r="F60" s="2">
        <v>125</v>
      </c>
      <c r="G60" s="2">
        <v>156</v>
      </c>
      <c r="H60" s="2">
        <v>165</v>
      </c>
      <c r="I60" s="2">
        <v>217</v>
      </c>
      <c r="J60" s="2">
        <v>202</v>
      </c>
      <c r="K60" s="2">
        <v>163</v>
      </c>
      <c r="L60" s="2">
        <v>122</v>
      </c>
      <c r="M60" s="2">
        <v>58</v>
      </c>
      <c r="N60" s="2">
        <v>97</v>
      </c>
      <c r="O60" s="2">
        <v>14</v>
      </c>
      <c r="P60" s="2">
        <v>11</v>
      </c>
      <c r="Q60" s="2">
        <v>9</v>
      </c>
      <c r="R60" s="2">
        <v>10</v>
      </c>
      <c r="S60" s="2">
        <v>13</v>
      </c>
      <c r="T60" s="2">
        <v>14</v>
      </c>
      <c r="U60" s="2">
        <v>18</v>
      </c>
      <c r="V60" s="2">
        <v>17</v>
      </c>
      <c r="W60" s="2">
        <v>13</v>
      </c>
      <c r="X60" s="2">
        <v>10</v>
      </c>
      <c r="Y60" s="2">
        <v>5</v>
      </c>
      <c r="Z60" s="2">
        <v>8</v>
      </c>
      <c r="AA60" s="2">
        <f t="shared" si="40"/>
        <v>1716</v>
      </c>
      <c r="AB60" s="2">
        <f t="shared" si="64"/>
        <v>142</v>
      </c>
      <c r="AC60" s="2">
        <f t="shared" ref="AC60:AN60" si="71">(O60*60)/C60</f>
        <v>5.0299401197604787</v>
      </c>
      <c r="AD60" s="2">
        <f t="shared" si="71"/>
        <v>4.8175182481751824</v>
      </c>
      <c r="AE60" s="2">
        <f t="shared" si="71"/>
        <v>5.0467289719626169</v>
      </c>
      <c r="AF60" s="2">
        <f t="shared" si="71"/>
        <v>4.8</v>
      </c>
      <c r="AG60" s="2">
        <f t="shared" si="71"/>
        <v>5</v>
      </c>
      <c r="AH60" s="2">
        <f t="shared" si="71"/>
        <v>5.0909090909090908</v>
      </c>
      <c r="AI60" s="2">
        <f t="shared" si="71"/>
        <v>4.9769585253456219</v>
      </c>
      <c r="AJ60" s="2">
        <f t="shared" si="71"/>
        <v>5.0495049504950495</v>
      </c>
      <c r="AK60" s="2">
        <f t="shared" si="71"/>
        <v>4.7852760736196318</v>
      </c>
      <c r="AL60" s="2">
        <f t="shared" si="71"/>
        <v>4.918032786885246</v>
      </c>
      <c r="AM60" s="2">
        <f t="shared" si="71"/>
        <v>5.1724137931034484</v>
      </c>
      <c r="AN60" s="2">
        <f t="shared" si="71"/>
        <v>4.9484536082474229</v>
      </c>
      <c r="AO60" s="2">
        <f t="shared" si="3"/>
        <v>4.9696446807086483</v>
      </c>
      <c r="AP60" s="2">
        <f t="shared" si="4"/>
        <v>4.7852760736196318</v>
      </c>
      <c r="AQ60" s="2">
        <f t="shared" si="5"/>
        <v>7.6923076923076925</v>
      </c>
    </row>
    <row r="61" spans="1:43" ht="15.75" customHeight="1">
      <c r="A61" s="2" t="s">
        <v>216</v>
      </c>
      <c r="B61" s="2">
        <v>1</v>
      </c>
      <c r="C61" s="3">
        <v>11.6</v>
      </c>
      <c r="D61" s="3">
        <v>17.3</v>
      </c>
      <c r="E61" s="3">
        <v>0</v>
      </c>
      <c r="F61" s="3">
        <v>0</v>
      </c>
      <c r="G61" s="3">
        <v>6.6</v>
      </c>
      <c r="H61" s="3">
        <v>5.9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1.3</v>
      </c>
      <c r="P61" s="3">
        <v>1.9</v>
      </c>
      <c r="Q61" s="3">
        <v>0</v>
      </c>
      <c r="R61" s="3">
        <v>0</v>
      </c>
      <c r="S61" s="3">
        <v>0.5</v>
      </c>
      <c r="T61" s="3">
        <v>0.4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2">
        <f t="shared" si="40"/>
        <v>41.4</v>
      </c>
      <c r="AB61" s="2">
        <f t="shared" si="64"/>
        <v>4.1000000000000005</v>
      </c>
      <c r="AC61" s="2">
        <f t="shared" ref="AC61:AD61" si="72">(O61*60)/C61</f>
        <v>6.7241379310344831</v>
      </c>
      <c r="AD61" s="2">
        <f t="shared" si="72"/>
        <v>6.5895953757225429</v>
      </c>
      <c r="AE61" s="2"/>
      <c r="AF61" s="2"/>
      <c r="AG61" s="2">
        <f t="shared" ref="AG61:AH61" si="73">(S61*60)/G61</f>
        <v>4.5454545454545459</v>
      </c>
      <c r="AH61" s="2">
        <f t="shared" si="73"/>
        <v>4.0677966101694913</v>
      </c>
      <c r="AI61" s="2"/>
      <c r="AJ61" s="2"/>
      <c r="AK61" s="2"/>
      <c r="AL61" s="2"/>
      <c r="AM61" s="2"/>
      <c r="AN61" s="2"/>
      <c r="AO61" s="2">
        <f t="shared" si="3"/>
        <v>5.481746115595266</v>
      </c>
      <c r="AP61" s="2">
        <f t="shared" si="4"/>
        <v>4.0677966101694913</v>
      </c>
      <c r="AQ61" s="2">
        <f t="shared" si="5"/>
        <v>6.7241379310344831</v>
      </c>
    </row>
    <row r="62" spans="1:43" ht="15.75" customHeight="1">
      <c r="A62" s="26" t="s">
        <v>218</v>
      </c>
      <c r="B62" s="26">
        <v>0</v>
      </c>
      <c r="C62" s="3">
        <v>13</v>
      </c>
      <c r="D62" s="3">
        <v>20</v>
      </c>
      <c r="E62" s="3">
        <v>0</v>
      </c>
      <c r="F62" s="3">
        <v>12</v>
      </c>
      <c r="G62" s="3">
        <v>5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2">
        <v>1.6</v>
      </c>
      <c r="P62" s="2">
        <v>2.4</v>
      </c>
      <c r="Q62" s="2">
        <v>0</v>
      </c>
      <c r="R62" s="2">
        <v>1.5</v>
      </c>
      <c r="S62" s="2">
        <v>0.6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f t="shared" si="40"/>
        <v>50</v>
      </c>
      <c r="AB62" s="2">
        <f t="shared" si="64"/>
        <v>6.1</v>
      </c>
      <c r="AC62" s="2">
        <f t="shared" ref="AC62:AD62" si="74">(O62*60)/C62</f>
        <v>7.384615384615385</v>
      </c>
      <c r="AD62" s="2">
        <f t="shared" si="74"/>
        <v>7.2</v>
      </c>
      <c r="AE62" s="2"/>
      <c r="AF62" s="2">
        <f t="shared" ref="AF62:AG62" si="75">(R62*60)/F62</f>
        <v>7.5</v>
      </c>
      <c r="AG62" s="2">
        <f t="shared" si="75"/>
        <v>7.2</v>
      </c>
      <c r="AH62" s="2"/>
      <c r="AI62" s="2"/>
      <c r="AJ62" s="2"/>
      <c r="AK62" s="2"/>
      <c r="AL62" s="2"/>
      <c r="AM62" s="2"/>
      <c r="AN62" s="2"/>
      <c r="AO62" s="2">
        <f t="shared" si="3"/>
        <v>7.3211538461538463</v>
      </c>
      <c r="AP62" s="2">
        <f t="shared" si="4"/>
        <v>6.1</v>
      </c>
      <c r="AQ62" s="2">
        <f t="shared" si="5"/>
        <v>7.5</v>
      </c>
    </row>
    <row r="63" spans="1:43" ht="15.75" customHeight="1">
      <c r="A63" s="2" t="s">
        <v>220</v>
      </c>
      <c r="B63" s="2">
        <v>1</v>
      </c>
      <c r="C63" s="3">
        <v>241.3</v>
      </c>
      <c r="D63" s="3">
        <v>221</v>
      </c>
      <c r="E63" s="3">
        <v>146.69999999999999</v>
      </c>
      <c r="F63" s="3">
        <v>156.30000000000001</v>
      </c>
      <c r="G63" s="3">
        <v>156</v>
      </c>
      <c r="H63" s="3">
        <v>200.1</v>
      </c>
      <c r="I63" s="3">
        <v>232.8</v>
      </c>
      <c r="J63" s="3">
        <v>135</v>
      </c>
      <c r="K63" s="3">
        <v>66.8</v>
      </c>
      <c r="L63" s="3">
        <v>113</v>
      </c>
      <c r="M63" s="3">
        <v>158.80000000000001</v>
      </c>
      <c r="N63" s="3">
        <v>199</v>
      </c>
      <c r="O63" s="2">
        <v>28</v>
      </c>
      <c r="P63" s="2">
        <v>25</v>
      </c>
      <c r="Q63" s="2">
        <v>17</v>
      </c>
      <c r="R63" s="2">
        <v>18</v>
      </c>
      <c r="S63" s="2">
        <v>18</v>
      </c>
      <c r="T63" s="2">
        <v>24</v>
      </c>
      <c r="U63" s="2">
        <v>26</v>
      </c>
      <c r="V63" s="2">
        <v>16</v>
      </c>
      <c r="W63" s="2">
        <v>8</v>
      </c>
      <c r="X63" s="2">
        <v>12</v>
      </c>
      <c r="Y63" s="2">
        <v>19</v>
      </c>
      <c r="Z63" s="2">
        <v>22</v>
      </c>
      <c r="AA63" s="2">
        <f t="shared" si="40"/>
        <v>2026.7999999999997</v>
      </c>
      <c r="AB63" s="2">
        <f t="shared" si="64"/>
        <v>233</v>
      </c>
      <c r="AC63" s="2">
        <f t="shared" ref="AC63:AN63" si="76">(O63*60)/C63</f>
        <v>6.9622876087857435</v>
      </c>
      <c r="AD63" s="2">
        <f t="shared" si="76"/>
        <v>6.7873303167420813</v>
      </c>
      <c r="AE63" s="2">
        <f t="shared" si="76"/>
        <v>6.9529652351738243</v>
      </c>
      <c r="AF63" s="2">
        <f t="shared" si="76"/>
        <v>6.90978886756238</v>
      </c>
      <c r="AG63" s="2">
        <f t="shared" si="76"/>
        <v>6.9230769230769234</v>
      </c>
      <c r="AH63" s="2">
        <f t="shared" si="76"/>
        <v>7.1964017991004496</v>
      </c>
      <c r="AI63" s="2">
        <f t="shared" si="76"/>
        <v>6.7010309278350508</v>
      </c>
      <c r="AJ63" s="2">
        <f t="shared" si="76"/>
        <v>7.1111111111111107</v>
      </c>
      <c r="AK63" s="2">
        <f t="shared" si="76"/>
        <v>7.1856287425149707</v>
      </c>
      <c r="AL63" s="2">
        <f t="shared" si="76"/>
        <v>6.3716814159292037</v>
      </c>
      <c r="AM63" s="2">
        <f t="shared" si="76"/>
        <v>7.1788413098236772</v>
      </c>
      <c r="AN63" s="2">
        <f t="shared" si="76"/>
        <v>6.6331658291457289</v>
      </c>
      <c r="AO63" s="2">
        <f t="shared" si="3"/>
        <v>6.9094425072334289</v>
      </c>
      <c r="AP63" s="2">
        <f t="shared" si="4"/>
        <v>6.3716814159292037</v>
      </c>
      <c r="AQ63" s="2">
        <f t="shared" si="5"/>
        <v>7.5</v>
      </c>
    </row>
    <row r="64" spans="1:43" ht="15.75" customHeight="1">
      <c r="A64" s="2" t="s">
        <v>221</v>
      </c>
      <c r="B64" s="2">
        <v>0</v>
      </c>
      <c r="C64" s="2">
        <v>130.5</v>
      </c>
      <c r="D64" s="2">
        <v>164</v>
      </c>
      <c r="E64" s="2">
        <v>73.599999999999994</v>
      </c>
      <c r="F64" s="2">
        <v>70.900000000000006</v>
      </c>
      <c r="G64" s="2">
        <v>126.3</v>
      </c>
      <c r="H64" s="2">
        <v>163.4</v>
      </c>
      <c r="I64" s="2">
        <v>63.8</v>
      </c>
      <c r="J64" s="2">
        <v>123.6</v>
      </c>
      <c r="K64" s="2">
        <v>23.6</v>
      </c>
      <c r="L64" s="2">
        <v>68.5</v>
      </c>
      <c r="M64" s="2">
        <v>60.8</v>
      </c>
      <c r="N64" s="2">
        <v>62.8</v>
      </c>
      <c r="O64" s="2">
        <v>14.8</v>
      </c>
      <c r="P64" s="2">
        <v>18</v>
      </c>
      <c r="Q64" s="2">
        <v>8</v>
      </c>
      <c r="R64" s="2">
        <v>10.1</v>
      </c>
      <c r="S64" s="2">
        <v>14.6</v>
      </c>
      <c r="T64" s="2">
        <v>17</v>
      </c>
      <c r="U64" s="2">
        <v>9.3000000000000007</v>
      </c>
      <c r="V64" s="2">
        <v>20.6</v>
      </c>
      <c r="W64" s="2">
        <v>3.1</v>
      </c>
      <c r="X64" s="2">
        <v>9.4</v>
      </c>
      <c r="Y64" s="2">
        <v>10</v>
      </c>
      <c r="Z64" s="2">
        <v>4.5</v>
      </c>
      <c r="AA64" s="2">
        <f t="shared" si="40"/>
        <v>1131.8</v>
      </c>
      <c r="AB64" s="2">
        <f t="shared" si="64"/>
        <v>139.4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e">
        <f t="shared" si="3"/>
        <v>#DIV/0!</v>
      </c>
      <c r="AP64" s="2">
        <f t="shared" si="4"/>
        <v>139.4</v>
      </c>
      <c r="AQ64" s="2">
        <f t="shared" si="5"/>
        <v>7.1964017991004496</v>
      </c>
    </row>
    <row r="65" spans="1:43" ht="15.75" customHeight="1">
      <c r="A65" s="26" t="s">
        <v>222</v>
      </c>
      <c r="B65" s="26">
        <v>1</v>
      </c>
      <c r="C65" s="2">
        <v>36.4</v>
      </c>
      <c r="D65" s="3">
        <v>75.099999999999994</v>
      </c>
      <c r="E65" s="3">
        <v>70.099999999999994</v>
      </c>
      <c r="F65" s="3">
        <v>81.099999999999994</v>
      </c>
      <c r="G65" s="3">
        <v>95.2</v>
      </c>
      <c r="H65" s="2">
        <v>72.2</v>
      </c>
      <c r="I65" s="46">
        <v>102</v>
      </c>
      <c r="J65" s="3">
        <v>83.2</v>
      </c>
      <c r="K65" s="47">
        <v>37</v>
      </c>
      <c r="L65" s="47">
        <v>0</v>
      </c>
      <c r="M65" s="47">
        <v>0</v>
      </c>
      <c r="N65" s="2">
        <v>0</v>
      </c>
      <c r="O65" s="2">
        <v>4.0999999999999996</v>
      </c>
      <c r="P65" s="35">
        <v>8</v>
      </c>
      <c r="Q65" s="2">
        <v>8.1999999999999993</v>
      </c>
      <c r="R65" s="2">
        <v>8.1</v>
      </c>
      <c r="S65" s="35">
        <v>9</v>
      </c>
      <c r="T65" s="2">
        <v>8.4</v>
      </c>
      <c r="U65" s="35">
        <v>10</v>
      </c>
      <c r="V65" s="35">
        <v>9</v>
      </c>
      <c r="W65" s="35">
        <v>4</v>
      </c>
      <c r="X65" s="2">
        <v>0</v>
      </c>
      <c r="Y65" s="2">
        <v>0</v>
      </c>
      <c r="Z65" s="2">
        <v>0</v>
      </c>
      <c r="AA65" s="2">
        <f t="shared" si="40"/>
        <v>652.29999999999995</v>
      </c>
      <c r="AB65" s="2">
        <f t="shared" si="64"/>
        <v>68.8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e">
        <f t="shared" si="3"/>
        <v>#DIV/0!</v>
      </c>
      <c r="AP65" s="2">
        <f t="shared" si="4"/>
        <v>68.8</v>
      </c>
      <c r="AQ65" s="2">
        <f t="shared" si="5"/>
        <v>0</v>
      </c>
    </row>
    <row r="66" spans="1:43" ht="15.75" customHeight="1">
      <c r="A66" s="2" t="s">
        <v>224</v>
      </c>
      <c r="B66" s="2">
        <v>0</v>
      </c>
      <c r="C66" s="3">
        <v>77.099999999999994</v>
      </c>
      <c r="D66" s="3">
        <v>109.3</v>
      </c>
      <c r="E66" s="3">
        <v>91.1</v>
      </c>
      <c r="F66" s="3">
        <v>95</v>
      </c>
      <c r="G66" s="3">
        <v>97.9</v>
      </c>
      <c r="H66" s="3">
        <v>36.4</v>
      </c>
      <c r="I66" s="3">
        <v>126.4</v>
      </c>
      <c r="J66" s="3">
        <v>128.4</v>
      </c>
      <c r="K66" s="3">
        <v>122.62</v>
      </c>
      <c r="L66" s="3">
        <v>127.1</v>
      </c>
      <c r="M66" s="3">
        <v>108.9</v>
      </c>
      <c r="N66" s="3">
        <v>54.9</v>
      </c>
      <c r="O66" s="3">
        <v>7.1</v>
      </c>
      <c r="P66" s="3">
        <v>9.1999999999999993</v>
      </c>
      <c r="Q66" s="3">
        <v>7.9</v>
      </c>
      <c r="R66" s="3">
        <v>7.9</v>
      </c>
      <c r="S66" s="3">
        <v>10.3</v>
      </c>
      <c r="T66" s="3">
        <v>4.4000000000000004</v>
      </c>
      <c r="U66" s="3">
        <v>10.4</v>
      </c>
      <c r="V66" s="3">
        <v>10.7</v>
      </c>
      <c r="W66" s="3">
        <v>10.8</v>
      </c>
      <c r="X66" s="3">
        <v>11</v>
      </c>
      <c r="Y66" s="3">
        <v>9.9</v>
      </c>
      <c r="Z66" s="3">
        <v>4.8</v>
      </c>
      <c r="AA66" s="2">
        <f t="shared" si="40"/>
        <v>1175.1200000000001</v>
      </c>
      <c r="AB66" s="2">
        <f t="shared" si="64"/>
        <v>104.39999999999999</v>
      </c>
      <c r="AC66" s="2">
        <f t="shared" ref="AC66:AN66" si="77">(O66*60)/C66</f>
        <v>5.5252918287937751</v>
      </c>
      <c r="AD66" s="2">
        <f t="shared" si="77"/>
        <v>5.0503202195791399</v>
      </c>
      <c r="AE66" s="2">
        <f t="shared" si="77"/>
        <v>5.2030735455543367</v>
      </c>
      <c r="AF66" s="2">
        <f t="shared" si="77"/>
        <v>4.9894736842105267</v>
      </c>
      <c r="AG66" s="2">
        <f t="shared" si="77"/>
        <v>6.3125638406537279</v>
      </c>
      <c r="AH66" s="2">
        <f t="shared" si="77"/>
        <v>7.2527472527472527</v>
      </c>
      <c r="AI66" s="2">
        <f t="shared" si="77"/>
        <v>4.9367088607594933</v>
      </c>
      <c r="AJ66" s="2">
        <f t="shared" si="77"/>
        <v>5</v>
      </c>
      <c r="AK66" s="2">
        <f t="shared" si="77"/>
        <v>5.2846191485891367</v>
      </c>
      <c r="AL66" s="2">
        <f t="shared" si="77"/>
        <v>5.1927616050354057</v>
      </c>
      <c r="AM66" s="2">
        <f t="shared" si="77"/>
        <v>5.4545454545454541</v>
      </c>
      <c r="AN66" s="2">
        <f t="shared" si="77"/>
        <v>5.2459016393442628</v>
      </c>
      <c r="AO66" s="2">
        <f t="shared" si="3"/>
        <v>5.4540005899843758</v>
      </c>
      <c r="AP66" s="2">
        <f t="shared" si="4"/>
        <v>4.9367088607594933</v>
      </c>
      <c r="AQ66" s="2">
        <f t="shared" si="5"/>
        <v>7.2527472527472527</v>
      </c>
    </row>
    <row r="67" spans="1:43" ht="15.75" customHeight="1">
      <c r="A67" s="2" t="s">
        <v>225</v>
      </c>
      <c r="B67" s="2">
        <v>1</v>
      </c>
      <c r="C67" s="3">
        <v>132</v>
      </c>
      <c r="D67" s="3">
        <v>100.9</v>
      </c>
      <c r="E67" s="3">
        <v>126.6</v>
      </c>
      <c r="F67" s="3">
        <v>109.9</v>
      </c>
      <c r="G67" s="3">
        <v>111.5</v>
      </c>
      <c r="H67" s="3">
        <v>84.6</v>
      </c>
      <c r="I67" s="3">
        <v>91.9</v>
      </c>
      <c r="J67" s="3">
        <v>117.7</v>
      </c>
      <c r="K67" s="3">
        <v>36.1</v>
      </c>
      <c r="L67" s="3">
        <v>25.7</v>
      </c>
      <c r="M67" s="3">
        <v>19.399999999999999</v>
      </c>
      <c r="N67" s="3">
        <v>88.3</v>
      </c>
      <c r="O67" s="2">
        <v>14</v>
      </c>
      <c r="P67" s="2">
        <v>12</v>
      </c>
      <c r="Q67" s="2">
        <v>12.9</v>
      </c>
      <c r="R67" s="2">
        <v>8.4</v>
      </c>
      <c r="S67" s="2">
        <v>9.9</v>
      </c>
      <c r="T67" s="2">
        <v>8.5</v>
      </c>
      <c r="U67" s="2">
        <v>10.8</v>
      </c>
      <c r="V67" s="2">
        <v>10</v>
      </c>
      <c r="W67" s="2">
        <v>3</v>
      </c>
      <c r="X67" s="2">
        <v>2.9</v>
      </c>
      <c r="Y67" s="2">
        <v>3</v>
      </c>
      <c r="Z67" s="2">
        <v>15</v>
      </c>
      <c r="AA67" s="2">
        <f t="shared" si="40"/>
        <v>1044.6000000000001</v>
      </c>
      <c r="AB67" s="2">
        <f t="shared" si="64"/>
        <v>110.39999999999999</v>
      </c>
      <c r="AC67" s="2">
        <f t="shared" ref="AC67:AN67" si="78">(O67*60)/C67</f>
        <v>6.3636363636363633</v>
      </c>
      <c r="AD67" s="2">
        <f t="shared" si="78"/>
        <v>7.1357779980178391</v>
      </c>
      <c r="AE67" s="2">
        <f t="shared" si="78"/>
        <v>6.1137440758293842</v>
      </c>
      <c r="AF67" s="2">
        <f t="shared" si="78"/>
        <v>4.5859872611464967</v>
      </c>
      <c r="AG67" s="2">
        <f t="shared" si="78"/>
        <v>5.3273542600896864</v>
      </c>
      <c r="AH67" s="2">
        <f t="shared" si="78"/>
        <v>6.0283687943262416</v>
      </c>
      <c r="AI67" s="2">
        <f t="shared" si="78"/>
        <v>7.0511425462459192</v>
      </c>
      <c r="AJ67" s="2">
        <f t="shared" si="78"/>
        <v>5.0977060322854717</v>
      </c>
      <c r="AK67" s="2">
        <f t="shared" si="78"/>
        <v>4.9861495844875341</v>
      </c>
      <c r="AL67" s="2">
        <f t="shared" si="78"/>
        <v>6.7704280155642023</v>
      </c>
      <c r="AM67" s="2">
        <f t="shared" si="78"/>
        <v>9.2783505154639183</v>
      </c>
      <c r="AN67" s="2">
        <f t="shared" si="78"/>
        <v>10.192525481313703</v>
      </c>
      <c r="AO67" s="2">
        <f t="shared" si="3"/>
        <v>6.5775975773672295</v>
      </c>
      <c r="AP67" s="2">
        <f t="shared" si="4"/>
        <v>4.5859872611464967</v>
      </c>
      <c r="AQ67" s="2">
        <f t="shared" si="5"/>
        <v>10.192525481313703</v>
      </c>
    </row>
    <row r="68" spans="1:43" ht="15.75" customHeight="1">
      <c r="A68" s="2" t="s">
        <v>226</v>
      </c>
      <c r="B68" s="2">
        <v>0</v>
      </c>
      <c r="C68" s="3">
        <v>67.2</v>
      </c>
      <c r="D68" s="3">
        <v>37.5</v>
      </c>
      <c r="E68" s="3">
        <v>0</v>
      </c>
      <c r="F68" s="3">
        <v>39.200000000000003</v>
      </c>
      <c r="G68" s="3">
        <v>17.8</v>
      </c>
      <c r="H68" s="3">
        <v>115.3</v>
      </c>
      <c r="I68" s="3">
        <v>75.5</v>
      </c>
      <c r="J68" s="3">
        <v>79.3</v>
      </c>
      <c r="K68" s="3">
        <v>74.599999999999994</v>
      </c>
      <c r="L68" s="3">
        <v>15.8</v>
      </c>
      <c r="M68" s="3">
        <v>47.4</v>
      </c>
      <c r="N68" s="3">
        <v>39.5</v>
      </c>
      <c r="O68" s="3">
        <v>8.5</v>
      </c>
      <c r="P68" s="3">
        <v>4</v>
      </c>
      <c r="Q68" s="3">
        <v>0</v>
      </c>
      <c r="R68" s="3">
        <v>3.8</v>
      </c>
      <c r="S68" s="3">
        <v>1.4</v>
      </c>
      <c r="T68" s="3">
        <v>13</v>
      </c>
      <c r="U68" s="3">
        <v>7.2</v>
      </c>
      <c r="V68" s="3">
        <v>8.1999999999999993</v>
      </c>
      <c r="W68" s="3">
        <v>8.5</v>
      </c>
      <c r="X68" s="3">
        <v>1.5</v>
      </c>
      <c r="Y68" s="3">
        <v>8.6999999999999993</v>
      </c>
      <c r="Z68" s="3">
        <v>4.0999999999999996</v>
      </c>
      <c r="AA68" s="2">
        <f t="shared" si="40"/>
        <v>609.09999999999991</v>
      </c>
      <c r="AB68" s="2">
        <f t="shared" si="64"/>
        <v>68.899999999999991</v>
      </c>
      <c r="AC68" s="2">
        <f t="shared" ref="AC68:AD68" si="79">(O68*60)/C68</f>
        <v>7.5892857142857135</v>
      </c>
      <c r="AD68" s="2">
        <f t="shared" si="79"/>
        <v>6.4</v>
      </c>
      <c r="AE68" s="2"/>
      <c r="AF68" s="2">
        <f t="shared" ref="AF68:AN68" si="80">(R68*60)/F68</f>
        <v>5.8163265306122449</v>
      </c>
      <c r="AG68" s="2">
        <f t="shared" si="80"/>
        <v>4.7191011235955056</v>
      </c>
      <c r="AH68" s="2">
        <f t="shared" si="80"/>
        <v>6.7649609713790113</v>
      </c>
      <c r="AI68" s="2">
        <f t="shared" si="80"/>
        <v>5.7218543046357615</v>
      </c>
      <c r="AJ68" s="2">
        <f t="shared" si="80"/>
        <v>6.2042875157629247</v>
      </c>
      <c r="AK68" s="2">
        <f t="shared" si="80"/>
        <v>6.8364611260053625</v>
      </c>
      <c r="AL68" s="2">
        <f t="shared" si="80"/>
        <v>5.6962025316455698</v>
      </c>
      <c r="AM68" s="2">
        <f t="shared" si="80"/>
        <v>11.012658227848101</v>
      </c>
      <c r="AN68" s="2">
        <f t="shared" si="80"/>
        <v>6.2278481012658222</v>
      </c>
      <c r="AO68" s="2">
        <f t="shared" si="3"/>
        <v>6.6353623770032746</v>
      </c>
      <c r="AP68" s="2">
        <f t="shared" si="4"/>
        <v>4.7191011235955056</v>
      </c>
      <c r="AQ68" s="2">
        <f t="shared" si="5"/>
        <v>11.012658227848101</v>
      </c>
    </row>
    <row r="69" spans="1:43" ht="15.75" customHeight="1">
      <c r="A69" s="2" t="s">
        <v>228</v>
      </c>
      <c r="B69" s="2">
        <v>0</v>
      </c>
      <c r="C69" s="3">
        <v>85.5</v>
      </c>
      <c r="D69" s="3">
        <v>115.5</v>
      </c>
      <c r="E69" s="3">
        <v>85.5</v>
      </c>
      <c r="F69" s="3">
        <v>106.7</v>
      </c>
      <c r="G69" s="3">
        <v>141.30000000000001</v>
      </c>
      <c r="H69" s="3">
        <v>182</v>
      </c>
      <c r="I69" s="3">
        <v>205.2</v>
      </c>
      <c r="J69" s="3">
        <v>229.7</v>
      </c>
      <c r="K69" s="3">
        <v>187.3</v>
      </c>
      <c r="L69" s="3">
        <v>221.8</v>
      </c>
      <c r="M69" s="3">
        <v>295.5</v>
      </c>
      <c r="N69" s="3">
        <v>220.7</v>
      </c>
      <c r="O69" s="3">
        <v>7.7</v>
      </c>
      <c r="P69" s="3">
        <v>10.6</v>
      </c>
      <c r="Q69" s="3">
        <v>7.7</v>
      </c>
      <c r="R69" s="3">
        <v>9.8000000000000007</v>
      </c>
      <c r="S69" s="3">
        <v>11.9</v>
      </c>
      <c r="T69" s="3">
        <v>14.5</v>
      </c>
      <c r="U69" s="3">
        <v>15.8</v>
      </c>
      <c r="V69" s="3">
        <v>18.899999999999999</v>
      </c>
      <c r="W69" s="3">
        <v>14.1</v>
      </c>
      <c r="X69" s="3">
        <v>17.899999999999999</v>
      </c>
      <c r="Y69" s="3">
        <v>24.2</v>
      </c>
      <c r="Z69" s="3">
        <v>17.8</v>
      </c>
      <c r="AA69" s="2">
        <f t="shared" si="40"/>
        <v>2076.6999999999998</v>
      </c>
      <c r="AB69" s="2">
        <f t="shared" si="64"/>
        <v>170.9</v>
      </c>
      <c r="AC69" s="2">
        <f t="shared" ref="AC69:AN69" si="81">(O69*60)/C69</f>
        <v>5.4035087719298245</v>
      </c>
      <c r="AD69" s="2">
        <f t="shared" si="81"/>
        <v>5.5064935064935066</v>
      </c>
      <c r="AE69" s="2">
        <f t="shared" si="81"/>
        <v>5.4035087719298245</v>
      </c>
      <c r="AF69" s="2">
        <f t="shared" si="81"/>
        <v>5.5107778819119027</v>
      </c>
      <c r="AG69" s="2">
        <f t="shared" si="81"/>
        <v>5.0530785562632694</v>
      </c>
      <c r="AH69" s="2">
        <f t="shared" si="81"/>
        <v>4.7802197802197801</v>
      </c>
      <c r="AI69" s="2">
        <f t="shared" si="81"/>
        <v>4.6198830409356724</v>
      </c>
      <c r="AJ69" s="2">
        <f t="shared" si="81"/>
        <v>4.9368741837178929</v>
      </c>
      <c r="AK69" s="2">
        <f t="shared" si="81"/>
        <v>4.5168179391350769</v>
      </c>
      <c r="AL69" s="2">
        <f t="shared" si="81"/>
        <v>4.8422001803426511</v>
      </c>
      <c r="AM69" s="2">
        <f t="shared" si="81"/>
        <v>4.9137055837563448</v>
      </c>
      <c r="AN69" s="2">
        <f t="shared" si="81"/>
        <v>4.8391481649297692</v>
      </c>
      <c r="AO69" s="2">
        <f t="shared" si="3"/>
        <v>5.0271846967971259</v>
      </c>
      <c r="AP69" s="2">
        <f t="shared" si="4"/>
        <v>4.5168179391350769</v>
      </c>
      <c r="AQ69" s="2">
        <f t="shared" si="5"/>
        <v>11.012658227848101</v>
      </c>
    </row>
    <row r="70" spans="1:43" ht="15.75" customHeight="1">
      <c r="A70" s="2" t="s">
        <v>229</v>
      </c>
      <c r="B70" s="2">
        <v>0</v>
      </c>
      <c r="C70" s="3">
        <v>15.7</v>
      </c>
      <c r="D70" s="3">
        <v>80.8</v>
      </c>
      <c r="E70" s="3">
        <v>129.19999999999999</v>
      </c>
      <c r="F70" s="3">
        <v>72.599999999999994</v>
      </c>
      <c r="G70" s="3">
        <v>38.799999999999997</v>
      </c>
      <c r="H70" s="3">
        <v>75.5</v>
      </c>
      <c r="I70" s="3">
        <v>31.5</v>
      </c>
      <c r="J70" s="3">
        <v>130.69999999999999</v>
      </c>
      <c r="K70" s="3">
        <v>86.8</v>
      </c>
      <c r="L70" s="3">
        <v>65.2</v>
      </c>
      <c r="M70" s="3">
        <v>98.6</v>
      </c>
      <c r="N70" s="3">
        <v>63.8</v>
      </c>
      <c r="O70" s="3">
        <v>1.5</v>
      </c>
      <c r="P70" s="3">
        <v>9</v>
      </c>
      <c r="Q70" s="3">
        <v>14</v>
      </c>
      <c r="R70" s="3">
        <v>7.7</v>
      </c>
      <c r="S70" s="3">
        <v>5.2</v>
      </c>
      <c r="T70" s="3">
        <v>8.1999999999999993</v>
      </c>
      <c r="U70" s="3">
        <v>3.1</v>
      </c>
      <c r="V70" s="3">
        <v>14.6</v>
      </c>
      <c r="W70" s="3">
        <v>9.4</v>
      </c>
      <c r="X70" s="3">
        <v>6.2</v>
      </c>
      <c r="Y70" s="3">
        <v>11.1</v>
      </c>
      <c r="Z70" s="3">
        <v>6</v>
      </c>
      <c r="AA70" s="2">
        <f t="shared" si="40"/>
        <v>889.19999999999993</v>
      </c>
      <c r="AB70" s="2">
        <f t="shared" si="64"/>
        <v>96.000000000000014</v>
      </c>
      <c r="AC70" s="2">
        <f t="shared" ref="AC70:AN70" si="82">(O70*60)/C70</f>
        <v>5.7324840764331215</v>
      </c>
      <c r="AD70" s="2">
        <f t="shared" si="82"/>
        <v>6.6831683168316838</v>
      </c>
      <c r="AE70" s="2">
        <f t="shared" si="82"/>
        <v>6.5015479876160995</v>
      </c>
      <c r="AF70" s="2">
        <f t="shared" si="82"/>
        <v>6.3636363636363642</v>
      </c>
      <c r="AG70" s="2">
        <f t="shared" si="82"/>
        <v>8.0412371134020617</v>
      </c>
      <c r="AH70" s="2">
        <f t="shared" si="82"/>
        <v>6.516556291390728</v>
      </c>
      <c r="AI70" s="2">
        <f t="shared" si="82"/>
        <v>5.9047619047619051</v>
      </c>
      <c r="AJ70" s="2">
        <f t="shared" si="82"/>
        <v>6.7023718439173683</v>
      </c>
      <c r="AK70" s="2">
        <f t="shared" si="82"/>
        <v>6.4976958525345623</v>
      </c>
      <c r="AL70" s="2">
        <f t="shared" si="82"/>
        <v>5.705521472392638</v>
      </c>
      <c r="AM70" s="2">
        <f t="shared" si="82"/>
        <v>6.7545638945233266</v>
      </c>
      <c r="AN70" s="2">
        <f t="shared" si="82"/>
        <v>5.6426332288401255</v>
      </c>
      <c r="AO70" s="2">
        <f t="shared" si="3"/>
        <v>6.4205148621899992</v>
      </c>
      <c r="AP70" s="2">
        <f t="shared" si="4"/>
        <v>5.6426332288401255</v>
      </c>
      <c r="AQ70" s="2">
        <f t="shared" si="5"/>
        <v>8.0412371134020617</v>
      </c>
    </row>
    <row r="71" spans="1:43" ht="15.75" customHeight="1">
      <c r="A71" s="2" t="s">
        <v>231</v>
      </c>
      <c r="B71" s="2">
        <v>1</v>
      </c>
      <c r="C71" s="3">
        <v>78</v>
      </c>
      <c r="D71" s="3">
        <v>73</v>
      </c>
      <c r="E71" s="3">
        <v>85</v>
      </c>
      <c r="F71" s="3">
        <v>95</v>
      </c>
      <c r="G71" s="3">
        <v>69</v>
      </c>
      <c r="H71" s="3">
        <v>84</v>
      </c>
      <c r="I71" s="3">
        <v>61</v>
      </c>
      <c r="J71" s="3">
        <v>77</v>
      </c>
      <c r="K71" s="3">
        <v>71</v>
      </c>
      <c r="L71" s="3">
        <v>33</v>
      </c>
      <c r="M71" s="3">
        <v>30</v>
      </c>
      <c r="N71" s="3">
        <v>19</v>
      </c>
      <c r="O71" s="3">
        <v>9.6999999999999993</v>
      </c>
      <c r="P71" s="3">
        <v>9.1</v>
      </c>
      <c r="Q71" s="3">
        <v>10</v>
      </c>
      <c r="R71" s="3">
        <v>10</v>
      </c>
      <c r="S71" s="3">
        <v>8.5</v>
      </c>
      <c r="T71" s="3">
        <v>10</v>
      </c>
      <c r="U71" s="3">
        <v>7.5</v>
      </c>
      <c r="V71" s="3">
        <v>9.5</v>
      </c>
      <c r="W71" s="3">
        <v>8.8000000000000007</v>
      </c>
      <c r="X71" s="3">
        <v>4.0999999999999996</v>
      </c>
      <c r="Y71" s="3">
        <v>3.8</v>
      </c>
      <c r="Z71" s="3">
        <v>2.2999999999999998</v>
      </c>
      <c r="AA71" s="2">
        <f t="shared" si="40"/>
        <v>775</v>
      </c>
      <c r="AB71" s="2">
        <f t="shared" si="64"/>
        <v>93.299999999999983</v>
      </c>
      <c r="AC71" s="2">
        <f t="shared" ref="AC71:AN71" si="83">(O71*60)/C71</f>
        <v>7.4615384615384617</v>
      </c>
      <c r="AD71" s="2">
        <f t="shared" si="83"/>
        <v>7.4794520547945202</v>
      </c>
      <c r="AE71" s="2">
        <f t="shared" si="83"/>
        <v>7.0588235294117645</v>
      </c>
      <c r="AF71" s="2">
        <f t="shared" si="83"/>
        <v>6.3157894736842106</v>
      </c>
      <c r="AG71" s="2">
        <f t="shared" si="83"/>
        <v>7.3913043478260869</v>
      </c>
      <c r="AH71" s="2">
        <f t="shared" si="83"/>
        <v>7.1428571428571432</v>
      </c>
      <c r="AI71" s="2">
        <f t="shared" si="83"/>
        <v>7.3770491803278686</v>
      </c>
      <c r="AJ71" s="2">
        <f t="shared" si="83"/>
        <v>7.4025974025974026</v>
      </c>
      <c r="AK71" s="2">
        <f t="shared" si="83"/>
        <v>7.436619718309859</v>
      </c>
      <c r="AL71" s="2">
        <f t="shared" si="83"/>
        <v>7.4545454545454533</v>
      </c>
      <c r="AM71" s="2">
        <f t="shared" si="83"/>
        <v>7.6</v>
      </c>
      <c r="AN71" s="2">
        <f t="shared" si="83"/>
        <v>7.2631578947368425</v>
      </c>
      <c r="AO71" s="2">
        <f t="shared" si="3"/>
        <v>7.2819778883858008</v>
      </c>
      <c r="AP71" s="2">
        <f t="shared" si="4"/>
        <v>6.3157894736842106</v>
      </c>
      <c r="AQ71" s="2">
        <f t="shared" si="5"/>
        <v>8.0412371134020617</v>
      </c>
    </row>
    <row r="72" spans="1:43" ht="15.75" customHeight="1">
      <c r="A72" s="2" t="s">
        <v>233</v>
      </c>
      <c r="B72" s="2">
        <v>1</v>
      </c>
      <c r="C72" s="3">
        <v>0</v>
      </c>
      <c r="D72" s="3">
        <v>0</v>
      </c>
      <c r="E72" s="3">
        <v>1.6</v>
      </c>
      <c r="F72" s="3">
        <v>56.3</v>
      </c>
      <c r="G72" s="3">
        <v>26.5</v>
      </c>
      <c r="H72" s="3">
        <v>5.9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0.2</v>
      </c>
      <c r="R72" s="3">
        <v>6.7</v>
      </c>
      <c r="S72" s="3">
        <v>3.4</v>
      </c>
      <c r="T72" s="3">
        <v>0.6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2">
        <f t="shared" si="40"/>
        <v>90.300000000000011</v>
      </c>
      <c r="AB72" s="2">
        <f t="shared" si="64"/>
        <v>10.9</v>
      </c>
      <c r="AC72" s="2"/>
      <c r="AD72" s="2"/>
      <c r="AE72" s="2">
        <f t="shared" ref="AE72:AH72" si="84">(Q72*60)/E72</f>
        <v>7.5</v>
      </c>
      <c r="AF72" s="2">
        <f t="shared" si="84"/>
        <v>7.1403197158081708</v>
      </c>
      <c r="AG72" s="2">
        <f t="shared" si="84"/>
        <v>7.6981132075471699</v>
      </c>
      <c r="AH72" s="2">
        <f t="shared" si="84"/>
        <v>6.101694915254237</v>
      </c>
      <c r="AI72" s="2"/>
      <c r="AJ72" s="2"/>
      <c r="AK72" s="2"/>
      <c r="AL72" s="2"/>
      <c r="AM72" s="2"/>
      <c r="AN72" s="2"/>
      <c r="AO72" s="2">
        <f t="shared" si="3"/>
        <v>7.1100319596523942</v>
      </c>
      <c r="AP72" s="2">
        <f t="shared" si="4"/>
        <v>6.101694915254237</v>
      </c>
      <c r="AQ72" s="2">
        <f t="shared" si="5"/>
        <v>7.6981132075471699</v>
      </c>
    </row>
    <row r="73" spans="1:43" ht="15.75" customHeight="1">
      <c r="A73" s="26" t="s">
        <v>235</v>
      </c>
      <c r="B73" s="26">
        <v>0</v>
      </c>
      <c r="C73" s="3">
        <v>73.8</v>
      </c>
      <c r="D73" s="3">
        <v>52.5</v>
      </c>
      <c r="E73" s="3">
        <v>55.4</v>
      </c>
      <c r="F73" s="3">
        <v>60.3</v>
      </c>
      <c r="G73" s="3">
        <v>39.6</v>
      </c>
      <c r="H73" s="3">
        <v>27.1</v>
      </c>
      <c r="I73" s="3">
        <v>21.9</v>
      </c>
      <c r="J73" s="3">
        <v>43.9</v>
      </c>
      <c r="K73" s="3">
        <v>48</v>
      </c>
      <c r="L73" s="3">
        <v>36.5</v>
      </c>
      <c r="M73" s="3">
        <v>50.8</v>
      </c>
      <c r="N73" s="3">
        <v>4.0999999999999996</v>
      </c>
      <c r="O73" s="3">
        <v>9</v>
      </c>
      <c r="P73" s="3">
        <v>6.4</v>
      </c>
      <c r="Q73" s="3">
        <v>7.2</v>
      </c>
      <c r="R73" s="3">
        <v>7.6</v>
      </c>
      <c r="S73" s="3">
        <v>5.2</v>
      </c>
      <c r="T73" s="3">
        <v>3.1</v>
      </c>
      <c r="U73" s="3">
        <v>2.5</v>
      </c>
      <c r="V73" s="3">
        <v>5.5</v>
      </c>
      <c r="W73" s="3">
        <v>5.9</v>
      </c>
      <c r="X73" s="3">
        <v>4.4000000000000004</v>
      </c>
      <c r="Y73" s="3">
        <v>5.9</v>
      </c>
      <c r="Z73" s="3">
        <v>0.5</v>
      </c>
      <c r="AA73" s="2">
        <f t="shared" si="40"/>
        <v>513.9</v>
      </c>
      <c r="AB73" s="2">
        <f t="shared" si="64"/>
        <v>63.2</v>
      </c>
      <c r="AC73" s="2">
        <f t="shared" ref="AC73:AN73" si="85">(O73*60)/C73</f>
        <v>7.3170731707317076</v>
      </c>
      <c r="AD73" s="2">
        <f t="shared" si="85"/>
        <v>7.3142857142857141</v>
      </c>
      <c r="AE73" s="2">
        <f t="shared" si="85"/>
        <v>7.7978339350180503</v>
      </c>
      <c r="AF73" s="2">
        <f t="shared" si="85"/>
        <v>7.5621890547263684</v>
      </c>
      <c r="AG73" s="2">
        <f t="shared" si="85"/>
        <v>7.8787878787878789</v>
      </c>
      <c r="AH73" s="2">
        <f t="shared" si="85"/>
        <v>6.8634686346863463</v>
      </c>
      <c r="AI73" s="2">
        <f t="shared" si="85"/>
        <v>6.8493150684931514</v>
      </c>
      <c r="AJ73" s="2">
        <f t="shared" si="85"/>
        <v>7.5170842824601367</v>
      </c>
      <c r="AK73" s="2">
        <f t="shared" si="85"/>
        <v>7.375</v>
      </c>
      <c r="AL73" s="2">
        <f t="shared" si="85"/>
        <v>7.2328767123287667</v>
      </c>
      <c r="AM73" s="2">
        <f t="shared" si="85"/>
        <v>6.9685039370078741</v>
      </c>
      <c r="AN73" s="2">
        <f t="shared" si="85"/>
        <v>7.3170731707317076</v>
      </c>
      <c r="AO73" s="2">
        <f t="shared" si="3"/>
        <v>7.3327909632714752</v>
      </c>
      <c r="AP73" s="2">
        <f t="shared" si="4"/>
        <v>6.8493150684931514</v>
      </c>
      <c r="AQ73" s="2">
        <f t="shared" si="5"/>
        <v>7.8787878787878789</v>
      </c>
    </row>
    <row r="74" spans="1:43" ht="15.75" customHeight="1">
      <c r="A74" s="2" t="s">
        <v>236</v>
      </c>
      <c r="B74" s="2">
        <v>1</v>
      </c>
      <c r="C74" s="3">
        <v>35.6</v>
      </c>
      <c r="D74" s="3">
        <v>136.1</v>
      </c>
      <c r="E74" s="3">
        <v>33.700000000000003</v>
      </c>
      <c r="F74" s="3">
        <v>111.1</v>
      </c>
      <c r="G74" s="3">
        <v>135.1</v>
      </c>
      <c r="H74" s="3">
        <v>93.2</v>
      </c>
      <c r="I74" s="3">
        <v>68</v>
      </c>
      <c r="J74" s="3">
        <v>21.5</v>
      </c>
      <c r="K74" s="3">
        <v>52.8</v>
      </c>
      <c r="L74" s="3">
        <v>49.7</v>
      </c>
      <c r="M74" s="3">
        <v>46.1</v>
      </c>
      <c r="N74" s="3">
        <v>29.2</v>
      </c>
      <c r="O74" s="3">
        <v>5.2</v>
      </c>
      <c r="P74" s="3">
        <v>14.5</v>
      </c>
      <c r="Q74" s="3">
        <v>11.25</v>
      </c>
      <c r="R74" s="3">
        <v>16.8</v>
      </c>
      <c r="S74" s="3">
        <v>10</v>
      </c>
      <c r="T74" s="3">
        <v>7.4</v>
      </c>
      <c r="U74" s="3">
        <v>2.2999999999999998</v>
      </c>
      <c r="V74" s="3">
        <v>6</v>
      </c>
      <c r="W74" s="3">
        <v>8.1999999999999993</v>
      </c>
      <c r="X74" s="3">
        <v>6.3</v>
      </c>
      <c r="Y74" s="3">
        <v>6.2</v>
      </c>
      <c r="Z74" s="3">
        <v>3.7</v>
      </c>
      <c r="AA74" s="2">
        <f>SUM(C74:M74)</f>
        <v>782.90000000000009</v>
      </c>
      <c r="AB74" s="2">
        <f>SUM(O74:X74)</f>
        <v>87.95</v>
      </c>
      <c r="AC74" s="2">
        <f t="shared" ref="AC74:AN74" si="86">(O74*60)/C74</f>
        <v>8.7640449438202239</v>
      </c>
      <c r="AD74" s="2">
        <f t="shared" si="86"/>
        <v>6.3923585598824397</v>
      </c>
      <c r="AE74" s="2">
        <f t="shared" si="86"/>
        <v>20.029673590504448</v>
      </c>
      <c r="AF74" s="2">
        <f t="shared" si="86"/>
        <v>9.0729072907290735</v>
      </c>
      <c r="AG74" s="2">
        <f t="shared" si="86"/>
        <v>4.4411547002220582</v>
      </c>
      <c r="AH74" s="2">
        <f t="shared" si="86"/>
        <v>4.7639484978540771</v>
      </c>
      <c r="AI74" s="2">
        <f t="shared" si="86"/>
        <v>2.0294117647058822</v>
      </c>
      <c r="AJ74" s="2">
        <f t="shared" si="86"/>
        <v>16.744186046511629</v>
      </c>
      <c r="AK74" s="2">
        <f t="shared" si="86"/>
        <v>9.3181818181818183</v>
      </c>
      <c r="AL74" s="2">
        <f t="shared" si="86"/>
        <v>7.605633802816901</v>
      </c>
      <c r="AM74" s="2">
        <f t="shared" si="86"/>
        <v>8.0694143167028205</v>
      </c>
      <c r="AN74" s="2">
        <f t="shared" si="86"/>
        <v>7.602739726027397</v>
      </c>
      <c r="AO74" s="2">
        <f t="shared" si="3"/>
        <v>8.736137921496562</v>
      </c>
      <c r="AP74" s="2">
        <f t="shared" si="4"/>
        <v>2.0294117647058822</v>
      </c>
      <c r="AQ74" s="2">
        <f t="shared" si="5"/>
        <v>20.029673590504448</v>
      </c>
    </row>
    <row r="75" spans="1:43" ht="15.75" customHeight="1">
      <c r="A75" s="2" t="s">
        <v>237</v>
      </c>
      <c r="B75" s="2">
        <v>1</v>
      </c>
      <c r="C75" s="2">
        <v>45.9</v>
      </c>
      <c r="D75" s="2">
        <v>38.1</v>
      </c>
      <c r="E75" s="2">
        <v>29.8</v>
      </c>
      <c r="F75" s="2">
        <v>53.5</v>
      </c>
      <c r="G75" s="2">
        <v>46.1</v>
      </c>
      <c r="H75" s="2">
        <v>35.200000000000003</v>
      </c>
      <c r="I75" s="2">
        <v>39.9</v>
      </c>
      <c r="J75" s="2">
        <v>36.9</v>
      </c>
      <c r="K75" s="2">
        <v>55.9</v>
      </c>
      <c r="L75" s="2">
        <v>75.5</v>
      </c>
      <c r="M75" s="2">
        <v>26.2</v>
      </c>
      <c r="N75" s="2">
        <v>29.8</v>
      </c>
      <c r="O75" s="2">
        <v>5.5</v>
      </c>
      <c r="P75" s="2">
        <v>4.4000000000000004</v>
      </c>
      <c r="Q75" s="2">
        <v>3.9</v>
      </c>
      <c r="R75" s="2">
        <v>6.5</v>
      </c>
      <c r="S75" s="2">
        <v>5.5</v>
      </c>
      <c r="T75" s="2">
        <v>4.3</v>
      </c>
      <c r="U75" s="2">
        <v>4.5</v>
      </c>
      <c r="V75" s="2">
        <v>4.7</v>
      </c>
      <c r="W75" s="2">
        <v>6.9</v>
      </c>
      <c r="X75" s="2">
        <v>9.1999999999999993</v>
      </c>
      <c r="Y75" s="2">
        <v>3.5</v>
      </c>
      <c r="Z75" s="2">
        <v>3.9</v>
      </c>
      <c r="AA75" s="2">
        <f t="shared" ref="AA75:AA85" si="87">SUM(C75:N75)</f>
        <v>512.79999999999995</v>
      </c>
      <c r="AB75" s="2">
        <f t="shared" ref="AB75:AB83" si="88">SUM(O75:Z75)</f>
        <v>62.800000000000004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e">
        <f t="shared" si="3"/>
        <v>#DIV/0!</v>
      </c>
      <c r="AP75" s="2">
        <f t="shared" si="4"/>
        <v>62.800000000000004</v>
      </c>
      <c r="AQ75" s="2">
        <f t="shared" si="5"/>
        <v>20.029673590504448</v>
      </c>
    </row>
    <row r="76" spans="1:43" ht="15.75" customHeight="1">
      <c r="A76" s="2" t="s">
        <v>238</v>
      </c>
      <c r="B76" s="2">
        <v>1</v>
      </c>
      <c r="C76" s="2">
        <v>151</v>
      </c>
      <c r="D76" s="2">
        <v>111</v>
      </c>
      <c r="E76" s="2">
        <v>113</v>
      </c>
      <c r="F76" s="2">
        <v>115</v>
      </c>
      <c r="G76" s="3">
        <v>110</v>
      </c>
      <c r="H76" s="3">
        <v>130</v>
      </c>
      <c r="I76" s="3">
        <v>122</v>
      </c>
      <c r="J76" s="3">
        <v>70</v>
      </c>
      <c r="K76" s="3">
        <v>164</v>
      </c>
      <c r="L76" s="3">
        <v>115</v>
      </c>
      <c r="M76" s="3">
        <v>108</v>
      </c>
      <c r="N76" s="3">
        <v>154</v>
      </c>
      <c r="O76" s="2">
        <v>11</v>
      </c>
      <c r="P76" s="2">
        <v>8.5</v>
      </c>
      <c r="Q76" s="2">
        <v>8.5</v>
      </c>
      <c r="R76" s="2">
        <v>8.6</v>
      </c>
      <c r="S76" s="2">
        <v>8.3000000000000007</v>
      </c>
      <c r="T76" s="2">
        <v>9.9</v>
      </c>
      <c r="U76" s="2">
        <v>9</v>
      </c>
      <c r="V76" s="2">
        <v>5.3</v>
      </c>
      <c r="W76" s="2">
        <v>12</v>
      </c>
      <c r="X76" s="2">
        <v>9</v>
      </c>
      <c r="Y76" s="2">
        <v>8</v>
      </c>
      <c r="Z76" s="2">
        <v>13</v>
      </c>
      <c r="AA76" s="2">
        <f t="shared" si="87"/>
        <v>1463</v>
      </c>
      <c r="AB76" s="2">
        <f t="shared" si="88"/>
        <v>111.10000000000001</v>
      </c>
      <c r="AC76" s="2">
        <f t="shared" ref="AC76:AN76" si="89">(O76*60)/C76</f>
        <v>4.370860927152318</v>
      </c>
      <c r="AD76" s="2">
        <f t="shared" si="89"/>
        <v>4.5945945945945947</v>
      </c>
      <c r="AE76" s="2">
        <f t="shared" si="89"/>
        <v>4.5132743362831862</v>
      </c>
      <c r="AF76" s="2">
        <f t="shared" si="89"/>
        <v>4.4869565217391303</v>
      </c>
      <c r="AG76" s="2">
        <f t="shared" si="89"/>
        <v>4.5272727272727282</v>
      </c>
      <c r="AH76" s="2">
        <f t="shared" si="89"/>
        <v>4.569230769230769</v>
      </c>
      <c r="AI76" s="2">
        <f t="shared" si="89"/>
        <v>4.4262295081967213</v>
      </c>
      <c r="AJ76" s="2">
        <f t="shared" si="89"/>
        <v>4.5428571428571427</v>
      </c>
      <c r="AK76" s="2">
        <f t="shared" si="89"/>
        <v>4.3902439024390247</v>
      </c>
      <c r="AL76" s="2">
        <f t="shared" si="89"/>
        <v>4.6956521739130439</v>
      </c>
      <c r="AM76" s="2">
        <f t="shared" si="89"/>
        <v>4.4444444444444446</v>
      </c>
      <c r="AN76" s="2">
        <f t="shared" si="89"/>
        <v>5.0649350649350646</v>
      </c>
      <c r="AO76" s="2">
        <f t="shared" si="3"/>
        <v>4.5522126760881809</v>
      </c>
      <c r="AP76" s="2">
        <f t="shared" si="4"/>
        <v>4.370860927152318</v>
      </c>
      <c r="AQ76" s="2">
        <f t="shared" si="5"/>
        <v>5.0649350649350646</v>
      </c>
    </row>
    <row r="77" spans="1:43" ht="15.75" customHeight="1">
      <c r="A77" s="26" t="s">
        <v>240</v>
      </c>
      <c r="B77" s="26">
        <v>0</v>
      </c>
      <c r="C77" s="3">
        <v>54</v>
      </c>
      <c r="D77" s="3">
        <v>70</v>
      </c>
      <c r="E77" s="3">
        <v>76</v>
      </c>
      <c r="F77" s="3">
        <v>99</v>
      </c>
      <c r="G77" s="3">
        <v>81</v>
      </c>
      <c r="H77" s="3">
        <v>91</v>
      </c>
      <c r="I77" s="3">
        <v>100</v>
      </c>
      <c r="J77" s="3">
        <v>91</v>
      </c>
      <c r="K77" s="3">
        <v>65</v>
      </c>
      <c r="L77" s="3">
        <v>88</v>
      </c>
      <c r="M77" s="3">
        <v>110</v>
      </c>
      <c r="N77" s="3">
        <v>111</v>
      </c>
      <c r="O77" s="2">
        <v>6.75</v>
      </c>
      <c r="P77" s="2">
        <v>8.8000000000000007</v>
      </c>
      <c r="Q77" s="2">
        <v>9.6</v>
      </c>
      <c r="R77" s="2">
        <v>12</v>
      </c>
      <c r="S77" s="2">
        <v>10</v>
      </c>
      <c r="T77" s="2">
        <v>11.4</v>
      </c>
      <c r="U77" s="2">
        <v>12.6</v>
      </c>
      <c r="V77" s="2">
        <v>11.5</v>
      </c>
      <c r="W77" s="2">
        <v>8.1999999999999993</v>
      </c>
      <c r="X77" s="2">
        <v>11</v>
      </c>
      <c r="Y77" s="2">
        <v>13</v>
      </c>
      <c r="Z77" s="2">
        <v>14</v>
      </c>
      <c r="AA77" s="2">
        <f t="shared" si="87"/>
        <v>1036</v>
      </c>
      <c r="AB77" s="2">
        <f t="shared" si="88"/>
        <v>128.85</v>
      </c>
      <c r="AC77" s="2">
        <f t="shared" ref="AC77:AN77" si="90">(O77*60)/C77</f>
        <v>7.5</v>
      </c>
      <c r="AD77" s="2">
        <f t="shared" si="90"/>
        <v>7.5428571428571427</v>
      </c>
      <c r="AE77" s="2">
        <f t="shared" si="90"/>
        <v>7.5789473684210522</v>
      </c>
      <c r="AF77" s="2">
        <f t="shared" si="90"/>
        <v>7.2727272727272725</v>
      </c>
      <c r="AG77" s="2">
        <f t="shared" si="90"/>
        <v>7.4074074074074074</v>
      </c>
      <c r="AH77" s="2">
        <f t="shared" si="90"/>
        <v>7.5164835164835164</v>
      </c>
      <c r="AI77" s="2">
        <f t="shared" si="90"/>
        <v>7.56</v>
      </c>
      <c r="AJ77" s="2">
        <f t="shared" si="90"/>
        <v>7.5824175824175821</v>
      </c>
      <c r="AK77" s="2">
        <f t="shared" si="90"/>
        <v>7.5692307692307681</v>
      </c>
      <c r="AL77" s="2">
        <f t="shared" si="90"/>
        <v>7.5</v>
      </c>
      <c r="AM77" s="2">
        <f t="shared" si="90"/>
        <v>7.0909090909090908</v>
      </c>
      <c r="AN77" s="2">
        <f t="shared" si="90"/>
        <v>7.5675675675675675</v>
      </c>
      <c r="AO77" s="2">
        <f t="shared" si="3"/>
        <v>7.4740456431684512</v>
      </c>
      <c r="AP77" s="2">
        <f t="shared" si="4"/>
        <v>7.0909090909090908</v>
      </c>
      <c r="AQ77" s="2">
        <f t="shared" si="5"/>
        <v>7.5824175824175821</v>
      </c>
    </row>
    <row r="78" spans="1:43" ht="15.75" customHeight="1">
      <c r="A78" s="2" t="s">
        <v>241</v>
      </c>
      <c r="B78" s="2">
        <v>0</v>
      </c>
      <c r="C78" s="3">
        <v>15.6</v>
      </c>
      <c r="D78" s="3">
        <v>90.3</v>
      </c>
      <c r="E78" s="3">
        <v>59.2</v>
      </c>
      <c r="F78" s="3">
        <v>51.4</v>
      </c>
      <c r="G78" s="3">
        <v>15.1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1.7</v>
      </c>
      <c r="P78" s="3">
        <v>14.2</v>
      </c>
      <c r="Q78" s="3">
        <v>9</v>
      </c>
      <c r="R78" s="3">
        <v>7.5</v>
      </c>
      <c r="S78" s="3">
        <v>2.2000000000000002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2">
        <f t="shared" si="87"/>
        <v>231.6</v>
      </c>
      <c r="AB78" s="2">
        <f t="shared" si="88"/>
        <v>34.6</v>
      </c>
      <c r="AC78" s="2">
        <f t="shared" ref="AC78:AG78" si="91">(O78*60)/C78</f>
        <v>6.5384615384615383</v>
      </c>
      <c r="AD78" s="2">
        <f t="shared" si="91"/>
        <v>9.4352159468438543</v>
      </c>
      <c r="AE78" s="2">
        <f t="shared" si="91"/>
        <v>9.121621621621621</v>
      </c>
      <c r="AF78" s="2">
        <f t="shared" si="91"/>
        <v>8.7548638132295729</v>
      </c>
      <c r="AG78" s="2">
        <f t="shared" si="91"/>
        <v>8.741721854304636</v>
      </c>
      <c r="AH78" s="2"/>
      <c r="AI78" s="2"/>
      <c r="AJ78" s="2"/>
      <c r="AK78" s="2"/>
      <c r="AL78" s="2"/>
      <c r="AM78" s="2"/>
      <c r="AN78" s="2"/>
      <c r="AO78" s="2">
        <f t="shared" si="3"/>
        <v>8.5183769548922452</v>
      </c>
      <c r="AP78" s="2">
        <f t="shared" si="4"/>
        <v>6.5384615384615383</v>
      </c>
      <c r="AQ78" s="2">
        <f t="shared" si="5"/>
        <v>9.4352159468438543</v>
      </c>
    </row>
    <row r="79" spans="1:43" ht="15.75" customHeight="1">
      <c r="A79" s="2" t="s">
        <v>242</v>
      </c>
      <c r="B79" s="2">
        <v>1</v>
      </c>
      <c r="C79" s="2">
        <v>77.900000000000006</v>
      </c>
      <c r="D79" s="2">
        <v>128.80000000000001</v>
      </c>
      <c r="E79" s="2">
        <v>156.4</v>
      </c>
      <c r="F79" s="2">
        <v>131</v>
      </c>
      <c r="G79" s="2">
        <v>174.9</v>
      </c>
      <c r="H79" s="2">
        <v>226.1</v>
      </c>
      <c r="I79" s="2">
        <v>230.5</v>
      </c>
      <c r="J79" s="2">
        <v>106.8</v>
      </c>
      <c r="K79" s="2">
        <v>52.2</v>
      </c>
      <c r="L79" s="2">
        <v>142.9</v>
      </c>
      <c r="M79" s="2">
        <v>93.9</v>
      </c>
      <c r="N79" s="2">
        <v>0</v>
      </c>
      <c r="O79" s="2">
        <v>9.8000000000000007</v>
      </c>
      <c r="P79" s="2">
        <v>14.1</v>
      </c>
      <c r="Q79" s="2">
        <v>15.6</v>
      </c>
      <c r="R79" s="2">
        <v>17.399999999999999</v>
      </c>
      <c r="S79" s="2">
        <v>19.8</v>
      </c>
      <c r="T79" s="2">
        <v>17.5</v>
      </c>
      <c r="U79" s="2">
        <v>25.5</v>
      </c>
      <c r="V79" s="2">
        <v>12.9</v>
      </c>
      <c r="W79" s="2">
        <v>6.3</v>
      </c>
      <c r="X79" s="2">
        <v>15.9</v>
      </c>
      <c r="Y79" s="2">
        <v>9.1</v>
      </c>
      <c r="Z79" s="2">
        <v>0</v>
      </c>
      <c r="AA79" s="2">
        <f t="shared" si="87"/>
        <v>1521.4</v>
      </c>
      <c r="AB79" s="2">
        <f t="shared" si="88"/>
        <v>163.9</v>
      </c>
      <c r="AC79" s="2">
        <f t="shared" ref="AC79:AM79" si="92">(O79*60)/C79</f>
        <v>7.5481386392811292</v>
      </c>
      <c r="AD79" s="2">
        <f t="shared" si="92"/>
        <v>6.5683229813664594</v>
      </c>
      <c r="AE79" s="2">
        <f t="shared" si="92"/>
        <v>5.9846547314578</v>
      </c>
      <c r="AF79" s="2">
        <f t="shared" si="92"/>
        <v>7.9694656488549622</v>
      </c>
      <c r="AG79" s="2">
        <f t="shared" si="92"/>
        <v>6.7924528301886786</v>
      </c>
      <c r="AH79" s="2">
        <f t="shared" si="92"/>
        <v>4.643962848297214</v>
      </c>
      <c r="AI79" s="2">
        <f t="shared" si="92"/>
        <v>6.6377440347071586</v>
      </c>
      <c r="AJ79" s="2">
        <f t="shared" si="92"/>
        <v>7.2471910112359552</v>
      </c>
      <c r="AK79" s="2">
        <f t="shared" si="92"/>
        <v>7.2413793103448274</v>
      </c>
      <c r="AL79" s="2">
        <f t="shared" si="92"/>
        <v>6.6759972008397481</v>
      </c>
      <c r="AM79" s="2">
        <f t="shared" si="92"/>
        <v>5.8146964856230028</v>
      </c>
      <c r="AN79" s="2"/>
      <c r="AO79" s="2">
        <f t="shared" si="3"/>
        <v>6.6476368838360855</v>
      </c>
      <c r="AP79" s="2">
        <f t="shared" si="4"/>
        <v>4.643962848297214</v>
      </c>
      <c r="AQ79" s="2">
        <f t="shared" si="5"/>
        <v>9.4352159468438543</v>
      </c>
    </row>
    <row r="80" spans="1:43" ht="15.75" customHeight="1">
      <c r="A80" s="26" t="s">
        <v>243</v>
      </c>
      <c r="B80" s="26">
        <v>1</v>
      </c>
      <c r="C80" s="27">
        <v>20.5</v>
      </c>
      <c r="D80" s="2">
        <v>30.8</v>
      </c>
      <c r="E80" s="2">
        <v>32.4</v>
      </c>
      <c r="F80" s="2">
        <v>37.4</v>
      </c>
      <c r="G80" s="3">
        <v>44.1</v>
      </c>
      <c r="H80" s="3">
        <v>34.9</v>
      </c>
      <c r="I80" s="3">
        <v>18.7</v>
      </c>
      <c r="J80" s="3">
        <v>20.2</v>
      </c>
      <c r="K80" s="3">
        <v>0</v>
      </c>
      <c r="L80" s="3">
        <v>0</v>
      </c>
      <c r="M80" s="3">
        <v>0</v>
      </c>
      <c r="N80" s="3">
        <v>0</v>
      </c>
      <c r="O80" s="2">
        <v>1.99</v>
      </c>
      <c r="P80" s="2">
        <v>2.9</v>
      </c>
      <c r="Q80" s="2">
        <v>3</v>
      </c>
      <c r="R80" s="2">
        <v>3.3</v>
      </c>
      <c r="S80" s="2">
        <v>5</v>
      </c>
      <c r="T80" s="2">
        <v>3.4</v>
      </c>
      <c r="U80" s="2">
        <v>2</v>
      </c>
      <c r="V80" s="2">
        <v>2</v>
      </c>
      <c r="W80" s="2">
        <v>0</v>
      </c>
      <c r="X80" s="2">
        <v>0</v>
      </c>
      <c r="Y80" s="2">
        <v>0</v>
      </c>
      <c r="Z80" s="2">
        <v>0</v>
      </c>
      <c r="AA80" s="2">
        <f t="shared" si="87"/>
        <v>238.99999999999997</v>
      </c>
      <c r="AB80" s="2">
        <f t="shared" si="88"/>
        <v>23.589999999999996</v>
      </c>
      <c r="AC80" s="2">
        <f t="shared" ref="AC80:AJ80" si="93">(O80*60)/C80</f>
        <v>5.8243902439024389</v>
      </c>
      <c r="AD80" s="2">
        <f t="shared" si="93"/>
        <v>5.6493506493506489</v>
      </c>
      <c r="AE80" s="2">
        <f t="shared" si="93"/>
        <v>5.5555555555555554</v>
      </c>
      <c r="AF80" s="2">
        <f t="shared" si="93"/>
        <v>5.2941176470588234</v>
      </c>
      <c r="AG80" s="2">
        <f t="shared" si="93"/>
        <v>6.8027210884353737</v>
      </c>
      <c r="AH80" s="2">
        <f t="shared" si="93"/>
        <v>5.8452722063037248</v>
      </c>
      <c r="AI80" s="2">
        <f t="shared" si="93"/>
        <v>6.4171122994652405</v>
      </c>
      <c r="AJ80" s="2">
        <f t="shared" si="93"/>
        <v>5.9405940594059405</v>
      </c>
      <c r="AK80" s="2"/>
      <c r="AL80" s="2"/>
      <c r="AM80" s="2"/>
      <c r="AN80" s="2"/>
      <c r="AO80" s="2">
        <f t="shared" si="3"/>
        <v>5.9161392186847177</v>
      </c>
      <c r="AP80" s="2">
        <f t="shared" si="4"/>
        <v>5.2941176470588234</v>
      </c>
      <c r="AQ80" s="2">
        <f t="shared" si="5"/>
        <v>7.9694656488549622</v>
      </c>
    </row>
    <row r="81" spans="1:43" ht="15.75" customHeight="1">
      <c r="A81" s="2" t="s">
        <v>245</v>
      </c>
      <c r="B81" s="2">
        <v>0</v>
      </c>
      <c r="C81" s="3">
        <v>12</v>
      </c>
      <c r="D81" s="3">
        <v>2</v>
      </c>
      <c r="E81" s="3">
        <v>14.5</v>
      </c>
      <c r="F81" s="3">
        <v>21.7</v>
      </c>
      <c r="G81" s="3">
        <v>8</v>
      </c>
      <c r="H81" s="3">
        <v>8</v>
      </c>
      <c r="I81" s="3">
        <v>1.3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1.3</v>
      </c>
      <c r="P81" s="3">
        <v>0.2</v>
      </c>
      <c r="Q81" s="3">
        <v>1.5</v>
      </c>
      <c r="R81" s="3">
        <v>2.2000000000000002</v>
      </c>
      <c r="S81" s="3">
        <v>0.8</v>
      </c>
      <c r="T81" s="3">
        <v>0.9</v>
      </c>
      <c r="U81" s="3">
        <v>0.2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2">
        <f t="shared" si="87"/>
        <v>67.5</v>
      </c>
      <c r="AB81" s="2">
        <f t="shared" si="88"/>
        <v>7.1000000000000005</v>
      </c>
      <c r="AC81" s="2">
        <f t="shared" ref="AC81:AI81" si="94">(O81*60)/C81</f>
        <v>6.5</v>
      </c>
      <c r="AD81" s="2">
        <f t="shared" si="94"/>
        <v>6</v>
      </c>
      <c r="AE81" s="2">
        <f t="shared" si="94"/>
        <v>6.2068965517241379</v>
      </c>
      <c r="AF81" s="2">
        <f t="shared" si="94"/>
        <v>6.0829493087557607</v>
      </c>
      <c r="AG81" s="2">
        <f t="shared" si="94"/>
        <v>6</v>
      </c>
      <c r="AH81" s="2">
        <f t="shared" si="94"/>
        <v>6.75</v>
      </c>
      <c r="AI81" s="2">
        <f t="shared" si="94"/>
        <v>9.2307692307692299</v>
      </c>
      <c r="AJ81" s="2"/>
      <c r="AK81" s="2"/>
      <c r="AL81" s="2"/>
      <c r="AM81" s="2"/>
      <c r="AN81" s="2"/>
      <c r="AO81" s="2">
        <f t="shared" si="3"/>
        <v>6.6815164416070179</v>
      </c>
      <c r="AP81" s="2">
        <f t="shared" si="4"/>
        <v>6</v>
      </c>
      <c r="AQ81" s="2">
        <f t="shared" si="5"/>
        <v>9.2307692307692299</v>
      </c>
    </row>
    <row r="82" spans="1:43" ht="15.75" customHeight="1">
      <c r="A82" s="26" t="s">
        <v>247</v>
      </c>
      <c r="B82" s="26">
        <v>1</v>
      </c>
      <c r="C82" s="3">
        <v>31.4</v>
      </c>
      <c r="D82" s="3">
        <v>79.7</v>
      </c>
      <c r="E82" s="27">
        <v>20</v>
      </c>
      <c r="F82" s="3">
        <v>76.599999999999994</v>
      </c>
      <c r="G82" s="3">
        <v>120</v>
      </c>
      <c r="H82" s="3">
        <v>62.7</v>
      </c>
      <c r="I82" s="3">
        <f>45.4-13</f>
        <v>32.4</v>
      </c>
      <c r="J82" s="3">
        <v>104</v>
      </c>
      <c r="K82" s="3">
        <v>125.5</v>
      </c>
      <c r="L82" s="3">
        <v>175.7</v>
      </c>
      <c r="M82" s="3">
        <v>219.8</v>
      </c>
      <c r="N82" s="3">
        <v>215.8</v>
      </c>
      <c r="O82" s="3">
        <v>7.6</v>
      </c>
      <c r="P82" s="3">
        <v>7</v>
      </c>
      <c r="Q82" s="27">
        <v>1.52</v>
      </c>
      <c r="R82" s="3">
        <v>8.34</v>
      </c>
      <c r="S82" s="3">
        <v>13.35</v>
      </c>
      <c r="T82" s="3">
        <v>11.2</v>
      </c>
      <c r="U82" s="3">
        <f>11.9-5.5</f>
        <v>6.4</v>
      </c>
      <c r="V82" s="3">
        <v>12</v>
      </c>
      <c r="W82" s="3">
        <v>15.4</v>
      </c>
      <c r="X82" s="3">
        <v>17.399999999999999</v>
      </c>
      <c r="Y82" s="3">
        <v>19.7</v>
      </c>
      <c r="Z82" s="3">
        <v>18.8</v>
      </c>
      <c r="AA82" s="2">
        <f t="shared" si="87"/>
        <v>1263.5999999999999</v>
      </c>
      <c r="AB82" s="2">
        <f t="shared" si="88"/>
        <v>138.71</v>
      </c>
      <c r="AC82" s="2">
        <f t="shared" ref="AC82:AN82" si="95">(O82*60)/C82</f>
        <v>14.522292993630574</v>
      </c>
      <c r="AD82" s="2">
        <f t="shared" si="95"/>
        <v>5.2697616060225849</v>
      </c>
      <c r="AE82" s="2">
        <f t="shared" si="95"/>
        <v>4.5600000000000005</v>
      </c>
      <c r="AF82" s="2">
        <f t="shared" si="95"/>
        <v>6.5326370757180161</v>
      </c>
      <c r="AG82" s="2">
        <f t="shared" si="95"/>
        <v>6.6749999999999998</v>
      </c>
      <c r="AH82" s="2">
        <f t="shared" si="95"/>
        <v>10.717703349282296</v>
      </c>
      <c r="AI82" s="2">
        <f t="shared" si="95"/>
        <v>11.851851851851853</v>
      </c>
      <c r="AJ82" s="2">
        <f t="shared" si="95"/>
        <v>6.9230769230769234</v>
      </c>
      <c r="AK82" s="2">
        <f t="shared" si="95"/>
        <v>7.3625498007968124</v>
      </c>
      <c r="AL82" s="2">
        <f t="shared" si="95"/>
        <v>5.9419464997154243</v>
      </c>
      <c r="AM82" s="2">
        <f t="shared" si="95"/>
        <v>5.3776160145586891</v>
      </c>
      <c r="AN82" s="2">
        <f t="shared" si="95"/>
        <v>5.2270620945319735</v>
      </c>
      <c r="AO82" s="2">
        <f t="shared" si="3"/>
        <v>7.5801248507654284</v>
      </c>
      <c r="AP82" s="2">
        <f t="shared" si="4"/>
        <v>4.5600000000000005</v>
      </c>
      <c r="AQ82" s="2">
        <f t="shared" si="5"/>
        <v>14.522292993630574</v>
      </c>
    </row>
    <row r="83" spans="1:43" ht="15.75" customHeight="1">
      <c r="A83" s="2" t="s">
        <v>248</v>
      </c>
      <c r="B83" s="2">
        <v>0</v>
      </c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f t="shared" si="87"/>
        <v>0</v>
      </c>
      <c r="AB83" s="2">
        <f t="shared" si="88"/>
        <v>0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e">
        <f t="shared" si="3"/>
        <v>#DIV/0!</v>
      </c>
      <c r="AP83" s="2">
        <f t="shared" si="4"/>
        <v>0</v>
      </c>
      <c r="AQ83" s="2">
        <f t="shared" si="5"/>
        <v>14.522292993630574</v>
      </c>
    </row>
    <row r="84" spans="1:43" ht="15.75" customHeight="1">
      <c r="A84" s="2" t="s">
        <v>249</v>
      </c>
      <c r="B84" s="2">
        <v>1</v>
      </c>
      <c r="C84" s="3">
        <v>30.7</v>
      </c>
      <c r="D84" s="3">
        <v>44.7</v>
      </c>
      <c r="E84" s="3">
        <v>34.700000000000003</v>
      </c>
      <c r="F84" s="3">
        <v>21.6</v>
      </c>
      <c r="G84" s="3">
        <v>30</v>
      </c>
      <c r="H84" s="3">
        <v>18.399999999999999</v>
      </c>
      <c r="I84" s="3">
        <v>36.799999999999997</v>
      </c>
      <c r="J84" s="3">
        <v>13.7</v>
      </c>
      <c r="K84" s="3">
        <v>20.2</v>
      </c>
      <c r="L84" s="3">
        <v>61.1</v>
      </c>
      <c r="M84" s="3">
        <v>0</v>
      </c>
      <c r="N84" s="3">
        <v>22.7</v>
      </c>
      <c r="O84" s="3">
        <v>3.2</v>
      </c>
      <c r="P84" s="3">
        <v>4.9000000000000004</v>
      </c>
      <c r="Q84" s="3">
        <v>3.7</v>
      </c>
      <c r="R84" s="3">
        <v>2.2000000000000002</v>
      </c>
      <c r="S84" s="3">
        <v>3.1</v>
      </c>
      <c r="T84" s="3">
        <v>2</v>
      </c>
      <c r="U84" s="3">
        <v>4</v>
      </c>
      <c r="V84" s="3">
        <v>1.7</v>
      </c>
      <c r="W84" s="3">
        <v>2.25</v>
      </c>
      <c r="X84" s="3">
        <v>7</v>
      </c>
      <c r="Y84" s="3">
        <v>0</v>
      </c>
      <c r="Z84" s="3">
        <v>2.5</v>
      </c>
      <c r="AA84" s="2">
        <f t="shared" si="87"/>
        <v>334.6</v>
      </c>
      <c r="AB84" s="2">
        <f>SUM(P84:Z84)</f>
        <v>33.349999999999994</v>
      </c>
      <c r="AC84" s="2">
        <f t="shared" ref="AC84:AL84" si="96">(O84*60)/C84</f>
        <v>6.2540716612377851</v>
      </c>
      <c r="AD84" s="2">
        <f t="shared" si="96"/>
        <v>6.5771812080536911</v>
      </c>
      <c r="AE84" s="2">
        <f t="shared" si="96"/>
        <v>6.3976945244956767</v>
      </c>
      <c r="AF84" s="2">
        <f t="shared" si="96"/>
        <v>6.1111111111111107</v>
      </c>
      <c r="AG84" s="2">
        <f t="shared" si="96"/>
        <v>6.2</v>
      </c>
      <c r="AH84" s="2">
        <f t="shared" si="96"/>
        <v>6.5217391304347831</v>
      </c>
      <c r="AI84" s="2">
        <f t="shared" si="96"/>
        <v>6.5217391304347831</v>
      </c>
      <c r="AJ84" s="2">
        <f t="shared" si="96"/>
        <v>7.445255474452555</v>
      </c>
      <c r="AK84" s="2">
        <f t="shared" si="96"/>
        <v>6.6831683168316838</v>
      </c>
      <c r="AL84" s="2">
        <f t="shared" si="96"/>
        <v>6.8739770867430439</v>
      </c>
      <c r="AM84" s="2"/>
      <c r="AN84" s="2">
        <f>(Z84*60)/N84</f>
        <v>6.607929515418502</v>
      </c>
      <c r="AO84" s="2">
        <f t="shared" si="3"/>
        <v>6.5630788326557825</v>
      </c>
      <c r="AP84" s="2">
        <f t="shared" si="4"/>
        <v>6.1111111111111107</v>
      </c>
      <c r="AQ84" s="2">
        <f t="shared" si="5"/>
        <v>7.445255474452555</v>
      </c>
    </row>
    <row r="85" spans="1:43" ht="15.75" customHeight="1">
      <c r="A85" s="26" t="s">
        <v>250</v>
      </c>
      <c r="B85" s="26">
        <v>0</v>
      </c>
      <c r="C85" s="3">
        <v>30.3</v>
      </c>
      <c r="D85" s="3">
        <v>103.4</v>
      </c>
      <c r="E85" s="3">
        <v>66.099999999999994</v>
      </c>
      <c r="F85" s="3">
        <v>80.2</v>
      </c>
      <c r="G85" s="27">
        <v>33.1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2.8</v>
      </c>
      <c r="P85" s="3">
        <v>9.8000000000000007</v>
      </c>
      <c r="Q85" s="3">
        <v>6.33</v>
      </c>
      <c r="R85" s="3">
        <v>7.4</v>
      </c>
      <c r="S85" s="27">
        <v>3.2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2">
        <f t="shared" si="87"/>
        <v>313.10000000000002</v>
      </c>
      <c r="AB85" s="2">
        <f>SUM(O85:Z85)</f>
        <v>29.529999999999998</v>
      </c>
      <c r="AC85" s="2">
        <f t="shared" ref="AC85:AG85" si="97">(O85*60)/C85</f>
        <v>5.5445544554455441</v>
      </c>
      <c r="AD85" s="2">
        <f t="shared" si="97"/>
        <v>5.6866537717601542</v>
      </c>
      <c r="AE85" s="2">
        <f t="shared" si="97"/>
        <v>5.7458396369137681</v>
      </c>
      <c r="AF85" s="2">
        <f t="shared" si="97"/>
        <v>5.5361596009975065</v>
      </c>
      <c r="AG85" s="2">
        <f t="shared" si="97"/>
        <v>5.8006042296072504</v>
      </c>
      <c r="AH85" s="2"/>
      <c r="AI85" s="2"/>
      <c r="AJ85" s="2"/>
      <c r="AK85" s="2"/>
      <c r="AL85" s="2"/>
      <c r="AM85" s="2"/>
      <c r="AN85" s="2"/>
      <c r="AO85" s="2">
        <f t="shared" si="3"/>
        <v>5.6627623389448445</v>
      </c>
      <c r="AP85" s="2">
        <f t="shared" si="4"/>
        <v>5.5361596009975065</v>
      </c>
      <c r="AQ85" s="2">
        <f t="shared" si="5"/>
        <v>7.445255474452555</v>
      </c>
    </row>
    <row r="86" spans="1:43" ht="15.75" customHeight="1">
      <c r="A86" s="2" t="s">
        <v>252</v>
      </c>
      <c r="B86" s="2">
        <v>0</v>
      </c>
      <c r="C86" s="3">
        <v>0</v>
      </c>
      <c r="D86" s="3">
        <v>0</v>
      </c>
      <c r="E86" s="46">
        <v>14</v>
      </c>
      <c r="F86" s="46">
        <v>85.5</v>
      </c>
      <c r="G86" s="46">
        <v>26.6</v>
      </c>
      <c r="H86" s="46">
        <v>94.6</v>
      </c>
      <c r="I86" s="46">
        <v>120.4</v>
      </c>
      <c r="J86" s="46">
        <v>119.4</v>
      </c>
      <c r="K86" s="46">
        <v>167.2</v>
      </c>
      <c r="L86" s="46">
        <v>260</v>
      </c>
      <c r="M86" s="46">
        <v>155.69999999999999</v>
      </c>
      <c r="N86" s="46">
        <v>157.6</v>
      </c>
      <c r="O86" s="3">
        <v>0</v>
      </c>
      <c r="P86" s="3">
        <v>0</v>
      </c>
      <c r="Q86" s="46">
        <v>1.3</v>
      </c>
      <c r="R86" s="46">
        <v>8</v>
      </c>
      <c r="S86" s="46">
        <v>2.38</v>
      </c>
      <c r="T86" s="46">
        <v>9.82</v>
      </c>
      <c r="U86" s="46">
        <v>13.25</v>
      </c>
      <c r="V86" s="46">
        <v>11.9</v>
      </c>
      <c r="W86" s="46">
        <v>16.5</v>
      </c>
      <c r="X86" s="46">
        <v>24</v>
      </c>
      <c r="Y86" s="46">
        <v>14.8</v>
      </c>
      <c r="Z86" s="46">
        <v>15</v>
      </c>
      <c r="AA86" s="2">
        <f>SUM(C86:L86)</f>
        <v>887.7</v>
      </c>
      <c r="AB86" s="2">
        <f>SUM(O86:X86)</f>
        <v>87.15</v>
      </c>
      <c r="AC86" s="2"/>
      <c r="AD86" s="2"/>
      <c r="AE86" s="2">
        <f t="shared" ref="AE86:AN86" si="98">(Q86*60)/E86</f>
        <v>5.5714285714285712</v>
      </c>
      <c r="AF86" s="2">
        <f t="shared" si="98"/>
        <v>5.6140350877192979</v>
      </c>
      <c r="AG86" s="2">
        <f t="shared" si="98"/>
        <v>5.3684210526315779</v>
      </c>
      <c r="AH86" s="2">
        <f t="shared" si="98"/>
        <v>6.2283298097251594</v>
      </c>
      <c r="AI86" s="2">
        <f t="shared" si="98"/>
        <v>6.602990033222591</v>
      </c>
      <c r="AJ86" s="2">
        <f t="shared" si="98"/>
        <v>5.9798994974874367</v>
      </c>
      <c r="AK86" s="2">
        <f t="shared" si="98"/>
        <v>5.9210526315789478</v>
      </c>
      <c r="AL86" s="2">
        <f t="shared" si="98"/>
        <v>5.5384615384615383</v>
      </c>
      <c r="AM86" s="2">
        <f t="shared" si="98"/>
        <v>5.7032755298651256</v>
      </c>
      <c r="AN86" s="2">
        <f t="shared" si="98"/>
        <v>5.7106598984771573</v>
      </c>
      <c r="AO86" s="2">
        <f t="shared" si="3"/>
        <v>5.8238553650597398</v>
      </c>
      <c r="AP86" s="2">
        <f t="shared" si="4"/>
        <v>5.3684210526315779</v>
      </c>
      <c r="AQ86" s="2">
        <f t="shared" si="5"/>
        <v>6.602990033222591</v>
      </c>
    </row>
    <row r="87" spans="1:43" ht="15.75" customHeight="1">
      <c r="A87" s="2" t="s">
        <v>253</v>
      </c>
      <c r="B87" s="2">
        <v>1</v>
      </c>
      <c r="C87" s="3">
        <v>124</v>
      </c>
      <c r="D87" s="3">
        <v>119.3</v>
      </c>
      <c r="E87" s="3">
        <v>200</v>
      </c>
      <c r="F87" s="3">
        <v>158.30000000000001</v>
      </c>
      <c r="G87" s="3">
        <v>120.4</v>
      </c>
      <c r="H87" s="3">
        <v>139.5</v>
      </c>
      <c r="I87" s="3">
        <v>134</v>
      </c>
      <c r="J87" s="3">
        <v>150.6</v>
      </c>
      <c r="K87" s="3">
        <v>119.8</v>
      </c>
      <c r="L87" s="3">
        <v>96.8</v>
      </c>
      <c r="M87" s="3">
        <v>127.5</v>
      </c>
      <c r="N87" s="3">
        <v>95.2</v>
      </c>
      <c r="O87" s="3">
        <v>11.6</v>
      </c>
      <c r="P87" s="3">
        <v>13</v>
      </c>
      <c r="Q87" s="3">
        <v>19</v>
      </c>
      <c r="R87" s="3">
        <v>15.85</v>
      </c>
      <c r="S87" s="3">
        <v>11.5</v>
      </c>
      <c r="T87" s="3">
        <v>13</v>
      </c>
      <c r="U87" s="3">
        <v>12.8</v>
      </c>
      <c r="V87" s="3">
        <v>15</v>
      </c>
      <c r="W87" s="3">
        <v>10.55</v>
      </c>
      <c r="X87" s="3">
        <v>9.9</v>
      </c>
      <c r="Y87" s="3">
        <v>12.25</v>
      </c>
      <c r="Z87" s="3">
        <v>8.6999999999999993</v>
      </c>
      <c r="AA87" s="2">
        <f t="shared" ref="AA87:AA112" si="99">SUM(C87:N87)</f>
        <v>1585.3999999999999</v>
      </c>
      <c r="AB87" s="2">
        <f t="shared" ref="AB87:AB112" si="100">SUM(O87:Z87)</f>
        <v>153.14999999999998</v>
      </c>
      <c r="AC87" s="2">
        <f t="shared" ref="AC87:AN87" si="101">(O87*60)/C87</f>
        <v>5.612903225806452</v>
      </c>
      <c r="AD87" s="2">
        <f t="shared" si="101"/>
        <v>6.5381391450125736</v>
      </c>
      <c r="AE87" s="2">
        <f t="shared" si="101"/>
        <v>5.7</v>
      </c>
      <c r="AF87" s="2">
        <f t="shared" si="101"/>
        <v>6.0075805432722671</v>
      </c>
      <c r="AG87" s="2">
        <f t="shared" si="101"/>
        <v>5.7308970099667773</v>
      </c>
      <c r="AH87" s="2">
        <f t="shared" si="101"/>
        <v>5.591397849462366</v>
      </c>
      <c r="AI87" s="2">
        <f t="shared" si="101"/>
        <v>5.7313432835820892</v>
      </c>
      <c r="AJ87" s="2">
        <f t="shared" si="101"/>
        <v>5.9760956175298805</v>
      </c>
      <c r="AK87" s="2">
        <f t="shared" si="101"/>
        <v>5.2838063439065106</v>
      </c>
      <c r="AL87" s="2">
        <f t="shared" si="101"/>
        <v>6.1363636363636367</v>
      </c>
      <c r="AM87" s="2">
        <f t="shared" si="101"/>
        <v>5.7647058823529411</v>
      </c>
      <c r="AN87" s="2">
        <f t="shared" si="101"/>
        <v>5.4831932773109244</v>
      </c>
      <c r="AO87" s="2">
        <f t="shared" si="3"/>
        <v>5.7963688178805342</v>
      </c>
      <c r="AP87" s="2">
        <f t="shared" si="4"/>
        <v>5.2838063439065106</v>
      </c>
      <c r="AQ87" s="2">
        <f t="shared" si="5"/>
        <v>6.602990033222591</v>
      </c>
    </row>
    <row r="88" spans="1:43" ht="15.75" customHeight="1">
      <c r="A88" s="30" t="s">
        <v>255</v>
      </c>
      <c r="B88" s="30">
        <v>1</v>
      </c>
      <c r="C88" s="32">
        <v>0</v>
      </c>
      <c r="D88" s="32">
        <v>4</v>
      </c>
      <c r="E88" s="32">
        <v>21</v>
      </c>
      <c r="F88" s="32">
        <v>0</v>
      </c>
      <c r="G88" s="32">
        <v>12</v>
      </c>
      <c r="H88" s="32">
        <v>45.1</v>
      </c>
      <c r="I88" s="32">
        <v>9.5</v>
      </c>
      <c r="J88" s="32">
        <v>80.3</v>
      </c>
      <c r="K88" s="32">
        <v>69.2</v>
      </c>
      <c r="L88" s="32">
        <v>76.900000000000006</v>
      </c>
      <c r="M88" s="32">
        <v>33.6</v>
      </c>
      <c r="N88" s="32">
        <v>53</v>
      </c>
      <c r="O88" s="32">
        <v>0</v>
      </c>
      <c r="P88" s="32">
        <v>0.4</v>
      </c>
      <c r="Q88" s="32">
        <v>2</v>
      </c>
      <c r="R88" s="32">
        <v>0</v>
      </c>
      <c r="S88" s="32">
        <v>1.5</v>
      </c>
      <c r="T88" s="32">
        <v>5.2</v>
      </c>
      <c r="U88" s="32">
        <v>1</v>
      </c>
      <c r="V88" s="32">
        <v>8.1</v>
      </c>
      <c r="W88" s="32">
        <v>6.9</v>
      </c>
      <c r="X88" s="32">
        <v>7.8</v>
      </c>
      <c r="Y88" s="32">
        <v>3.2</v>
      </c>
      <c r="Z88" s="32">
        <v>5.2</v>
      </c>
      <c r="AA88" s="32">
        <f t="shared" si="99"/>
        <v>404.6</v>
      </c>
      <c r="AB88" s="32">
        <f t="shared" si="100"/>
        <v>41.300000000000004</v>
      </c>
      <c r="AC88" s="2"/>
      <c r="AD88" s="2">
        <f t="shared" ref="AD88:AE88" si="102">(P88*60)/D88</f>
        <v>6</v>
      </c>
      <c r="AE88" s="2">
        <f t="shared" si="102"/>
        <v>5.7142857142857144</v>
      </c>
      <c r="AF88" s="2"/>
      <c r="AG88" s="2">
        <f t="shared" ref="AG88:AN88" si="103">(S88*60)/G88</f>
        <v>7.5</v>
      </c>
      <c r="AH88" s="2">
        <f t="shared" si="103"/>
        <v>6.917960088691796</v>
      </c>
      <c r="AI88" s="2">
        <f t="shared" si="103"/>
        <v>6.3157894736842106</v>
      </c>
      <c r="AJ88" s="2">
        <f t="shared" si="103"/>
        <v>6.0523038605230388</v>
      </c>
      <c r="AK88" s="2">
        <f t="shared" si="103"/>
        <v>5.9826589595375719</v>
      </c>
      <c r="AL88" s="2">
        <f t="shared" si="103"/>
        <v>6.0858257477243169</v>
      </c>
      <c r="AM88" s="2">
        <f t="shared" si="103"/>
        <v>5.7142857142857144</v>
      </c>
      <c r="AN88" s="2">
        <f t="shared" si="103"/>
        <v>5.8867924528301883</v>
      </c>
      <c r="AO88" s="2">
        <f t="shared" si="3"/>
        <v>6.2169902011562552</v>
      </c>
      <c r="AP88" s="2">
        <f t="shared" si="4"/>
        <v>5.7142857142857144</v>
      </c>
      <c r="AQ88" s="2">
        <f t="shared" si="5"/>
        <v>7.5</v>
      </c>
    </row>
    <row r="89" spans="1:43" ht="15.75" customHeight="1">
      <c r="A89" s="2" t="s">
        <v>256</v>
      </c>
      <c r="B89" s="2">
        <v>0</v>
      </c>
      <c r="C89" s="3">
        <v>139.30000000000001</v>
      </c>
      <c r="D89" s="3">
        <v>170.5</v>
      </c>
      <c r="E89" s="3">
        <v>150.1</v>
      </c>
      <c r="F89" s="3">
        <v>150.69999999999999</v>
      </c>
      <c r="G89" s="3">
        <v>184.3</v>
      </c>
      <c r="H89" s="3">
        <v>108.8</v>
      </c>
      <c r="I89" s="3">
        <v>129.1</v>
      </c>
      <c r="J89" s="3">
        <v>120.4</v>
      </c>
      <c r="K89" s="3">
        <v>71.400000000000006</v>
      </c>
      <c r="L89" s="3">
        <v>158.4</v>
      </c>
      <c r="M89" s="3">
        <v>115.2</v>
      </c>
      <c r="N89" s="3">
        <v>107.41</v>
      </c>
      <c r="O89" s="3">
        <v>16.399999999999999</v>
      </c>
      <c r="P89" s="3">
        <v>21</v>
      </c>
      <c r="Q89" s="3">
        <v>21.5</v>
      </c>
      <c r="R89" s="3">
        <v>20.9</v>
      </c>
      <c r="S89" s="3">
        <v>21.6</v>
      </c>
      <c r="T89" s="3">
        <v>11.9</v>
      </c>
      <c r="U89" s="3">
        <v>15.3</v>
      </c>
      <c r="V89" s="3">
        <v>11.8</v>
      </c>
      <c r="W89" s="3">
        <v>10.5</v>
      </c>
      <c r="X89" s="3">
        <v>22.6</v>
      </c>
      <c r="Y89" s="3">
        <v>16.3</v>
      </c>
      <c r="Z89" s="3">
        <v>9.1999999999999993</v>
      </c>
      <c r="AA89" s="2">
        <f t="shared" si="99"/>
        <v>1605.6100000000001</v>
      </c>
      <c r="AB89" s="2">
        <f t="shared" si="100"/>
        <v>199.00000000000003</v>
      </c>
      <c r="AC89" s="2">
        <f t="shared" ref="AC89:AN89" si="104">(O89*60)/C89</f>
        <v>7.0638908829863594</v>
      </c>
      <c r="AD89" s="2">
        <f t="shared" si="104"/>
        <v>7.3900293255131961</v>
      </c>
      <c r="AE89" s="2">
        <f t="shared" si="104"/>
        <v>8.5942704863424382</v>
      </c>
      <c r="AF89" s="2">
        <f t="shared" si="104"/>
        <v>8.3211678832116789</v>
      </c>
      <c r="AG89" s="2">
        <f t="shared" si="104"/>
        <v>7.0320130222463373</v>
      </c>
      <c r="AH89" s="2">
        <f t="shared" si="104"/>
        <v>6.5625</v>
      </c>
      <c r="AI89" s="2">
        <f t="shared" si="104"/>
        <v>7.1107668474051122</v>
      </c>
      <c r="AJ89" s="2">
        <f t="shared" si="104"/>
        <v>5.8803986710963452</v>
      </c>
      <c r="AK89" s="2">
        <f t="shared" si="104"/>
        <v>8.8235294117647047</v>
      </c>
      <c r="AL89" s="2">
        <f t="shared" si="104"/>
        <v>8.5606060606060606</v>
      </c>
      <c r="AM89" s="2">
        <f t="shared" si="104"/>
        <v>8.4895833333333339</v>
      </c>
      <c r="AN89" s="2">
        <f t="shared" si="104"/>
        <v>5.1391862955032126</v>
      </c>
      <c r="AO89" s="2">
        <f t="shared" si="3"/>
        <v>7.4139951850007302</v>
      </c>
      <c r="AP89" s="2">
        <f t="shared" si="4"/>
        <v>5.1391862955032126</v>
      </c>
      <c r="AQ89" s="2">
        <f t="shared" si="5"/>
        <v>8.8235294117647047</v>
      </c>
    </row>
    <row r="90" spans="1:43" ht="15.75" customHeight="1">
      <c r="A90" s="2" t="s">
        <v>257</v>
      </c>
      <c r="B90" s="2">
        <v>1</v>
      </c>
      <c r="C90" s="3">
        <v>41</v>
      </c>
      <c r="D90" s="3">
        <v>64</v>
      </c>
      <c r="E90" s="3">
        <v>73</v>
      </c>
      <c r="F90" s="3">
        <v>73</v>
      </c>
      <c r="G90" s="3">
        <v>98</v>
      </c>
      <c r="H90" s="3">
        <v>79</v>
      </c>
      <c r="I90" s="3">
        <v>79</v>
      </c>
      <c r="J90" s="3">
        <v>102</v>
      </c>
      <c r="K90" s="3">
        <v>138</v>
      </c>
      <c r="L90" s="3">
        <v>65</v>
      </c>
      <c r="M90" s="3">
        <v>88</v>
      </c>
      <c r="N90" s="3">
        <v>120</v>
      </c>
      <c r="O90" s="3">
        <v>4</v>
      </c>
      <c r="P90" s="3">
        <v>6.3</v>
      </c>
      <c r="Q90" s="3">
        <v>7.2</v>
      </c>
      <c r="R90" s="3">
        <v>7.1</v>
      </c>
      <c r="S90" s="3">
        <v>9.6300000000000008</v>
      </c>
      <c r="T90" s="3">
        <v>7.8</v>
      </c>
      <c r="U90" s="3">
        <v>7</v>
      </c>
      <c r="V90" s="3">
        <v>10</v>
      </c>
      <c r="W90" s="3">
        <v>13</v>
      </c>
      <c r="X90" s="3">
        <v>6</v>
      </c>
      <c r="Y90" s="3">
        <v>8</v>
      </c>
      <c r="Z90" s="3">
        <v>11</v>
      </c>
      <c r="AA90" s="2">
        <f t="shared" si="99"/>
        <v>1020</v>
      </c>
      <c r="AB90" s="2">
        <f t="shared" si="100"/>
        <v>97.03</v>
      </c>
      <c r="AC90" s="2">
        <f t="shared" ref="AC90:AN90" si="105">(O90*60)/C90</f>
        <v>5.8536585365853657</v>
      </c>
      <c r="AD90" s="2">
        <f t="shared" si="105"/>
        <v>5.90625</v>
      </c>
      <c r="AE90" s="2">
        <f t="shared" si="105"/>
        <v>5.9178082191780819</v>
      </c>
      <c r="AF90" s="2">
        <f t="shared" si="105"/>
        <v>5.8356164383561646</v>
      </c>
      <c r="AG90" s="2">
        <f t="shared" si="105"/>
        <v>5.8959183673469395</v>
      </c>
      <c r="AH90" s="2">
        <f t="shared" si="105"/>
        <v>5.924050632911392</v>
      </c>
      <c r="AI90" s="2">
        <f t="shared" si="105"/>
        <v>5.3164556962025316</v>
      </c>
      <c r="AJ90" s="2">
        <f t="shared" si="105"/>
        <v>5.882352941176471</v>
      </c>
      <c r="AK90" s="2">
        <f t="shared" si="105"/>
        <v>5.6521739130434785</v>
      </c>
      <c r="AL90" s="2">
        <f t="shared" si="105"/>
        <v>5.5384615384615383</v>
      </c>
      <c r="AM90" s="2">
        <f t="shared" si="105"/>
        <v>5.4545454545454541</v>
      </c>
      <c r="AN90" s="2">
        <f t="shared" si="105"/>
        <v>5.5</v>
      </c>
      <c r="AO90" s="2">
        <f t="shared" si="3"/>
        <v>5.7231076448172855</v>
      </c>
      <c r="AP90" s="2">
        <f t="shared" si="4"/>
        <v>5.3164556962025316</v>
      </c>
      <c r="AQ90" s="2">
        <f t="shared" si="5"/>
        <v>8.8235294117647047</v>
      </c>
    </row>
    <row r="91" spans="1:43" ht="15.75" customHeight="1">
      <c r="A91" s="2" t="s">
        <v>258</v>
      </c>
      <c r="B91" s="2">
        <v>0</v>
      </c>
      <c r="C91" s="3">
        <v>66.2</v>
      </c>
      <c r="D91" s="3">
        <v>76.8</v>
      </c>
      <c r="E91" s="3">
        <v>76.400000000000006</v>
      </c>
      <c r="F91" s="3">
        <v>79.400000000000006</v>
      </c>
      <c r="G91" s="3">
        <v>105.2</v>
      </c>
      <c r="H91" s="3">
        <v>106.8</v>
      </c>
      <c r="I91" s="3">
        <v>73.400000000000006</v>
      </c>
      <c r="J91" s="3">
        <v>85.5</v>
      </c>
      <c r="K91" s="3">
        <v>70</v>
      </c>
      <c r="L91" s="3">
        <v>109.3</v>
      </c>
      <c r="M91" s="3">
        <v>131.80000000000001</v>
      </c>
      <c r="N91" s="3">
        <v>88.5</v>
      </c>
      <c r="O91" s="3">
        <v>7.8</v>
      </c>
      <c r="P91" s="3">
        <v>9.6</v>
      </c>
      <c r="Q91" s="3">
        <v>15.1</v>
      </c>
      <c r="R91" s="3">
        <v>13.8</v>
      </c>
      <c r="S91" s="3">
        <v>16.899999999999999</v>
      </c>
      <c r="T91" s="3">
        <v>15.1</v>
      </c>
      <c r="U91" s="3">
        <v>16.5</v>
      </c>
      <c r="V91" s="3">
        <v>10.199999999999999</v>
      </c>
      <c r="W91" s="3">
        <v>10.6</v>
      </c>
      <c r="X91" s="3">
        <v>16.5</v>
      </c>
      <c r="Y91" s="3">
        <v>20.3</v>
      </c>
      <c r="Z91" s="3">
        <v>10.9</v>
      </c>
      <c r="AA91" s="2">
        <f t="shared" si="99"/>
        <v>1069.3</v>
      </c>
      <c r="AB91" s="2">
        <f t="shared" si="100"/>
        <v>163.30000000000001</v>
      </c>
      <c r="AC91" s="2">
        <f t="shared" ref="AC91:AN91" si="106">(O91*60)/C91</f>
        <v>7.0694864048338362</v>
      </c>
      <c r="AD91" s="2">
        <f t="shared" si="106"/>
        <v>7.5</v>
      </c>
      <c r="AE91" s="2">
        <f t="shared" si="106"/>
        <v>11.858638743455497</v>
      </c>
      <c r="AF91" s="2">
        <f t="shared" si="106"/>
        <v>10.428211586901762</v>
      </c>
      <c r="AG91" s="2">
        <f t="shared" si="106"/>
        <v>9.6387832699619764</v>
      </c>
      <c r="AH91" s="2">
        <f t="shared" si="106"/>
        <v>8.4831460674157313</v>
      </c>
      <c r="AI91" s="2">
        <f t="shared" si="106"/>
        <v>13.487738419618527</v>
      </c>
      <c r="AJ91" s="2">
        <f t="shared" si="106"/>
        <v>7.1578947368421053</v>
      </c>
      <c r="AK91" s="2">
        <f t="shared" si="106"/>
        <v>9.0857142857142854</v>
      </c>
      <c r="AL91" s="2">
        <f t="shared" si="106"/>
        <v>9.0576395242451966</v>
      </c>
      <c r="AM91" s="2">
        <f t="shared" si="106"/>
        <v>9.2412746585735963</v>
      </c>
      <c r="AN91" s="2">
        <f t="shared" si="106"/>
        <v>7.3898305084745761</v>
      </c>
      <c r="AO91" s="2">
        <f t="shared" si="3"/>
        <v>9.199863183836424</v>
      </c>
      <c r="AP91" s="2">
        <f t="shared" si="4"/>
        <v>7.0694864048338362</v>
      </c>
      <c r="AQ91" s="2">
        <f t="shared" si="5"/>
        <v>13.487738419618527</v>
      </c>
    </row>
    <row r="92" spans="1:43" ht="15.75" customHeight="1">
      <c r="A92" s="26" t="s">
        <v>260</v>
      </c>
      <c r="B92" s="2">
        <v>1</v>
      </c>
      <c r="C92" s="3">
        <v>73</v>
      </c>
      <c r="D92" s="3">
        <v>70</v>
      </c>
      <c r="E92" s="3">
        <v>54</v>
      </c>
      <c r="F92" s="3">
        <v>72</v>
      </c>
      <c r="G92" s="3">
        <v>74</v>
      </c>
      <c r="H92" s="3">
        <v>76</v>
      </c>
      <c r="I92" s="3">
        <v>60</v>
      </c>
      <c r="J92" s="3">
        <v>79</v>
      </c>
      <c r="K92" s="3">
        <v>71</v>
      </c>
      <c r="L92" s="3">
        <v>51</v>
      </c>
      <c r="M92" s="3">
        <v>51</v>
      </c>
      <c r="N92" s="3">
        <v>65</v>
      </c>
      <c r="O92" s="2">
        <v>7.4</v>
      </c>
      <c r="P92" s="2">
        <v>7.1</v>
      </c>
      <c r="Q92" s="2">
        <v>5.5</v>
      </c>
      <c r="R92" s="2">
        <v>7.3</v>
      </c>
      <c r="S92" s="2">
        <v>7.5</v>
      </c>
      <c r="T92" s="2">
        <v>7.7</v>
      </c>
      <c r="U92" s="2">
        <v>6.1</v>
      </c>
      <c r="V92" s="2">
        <v>8</v>
      </c>
      <c r="W92" s="2">
        <v>7.2</v>
      </c>
      <c r="X92" s="2">
        <v>5.2</v>
      </c>
      <c r="Y92" s="2">
        <v>5.2</v>
      </c>
      <c r="Z92" s="2">
        <v>6.6</v>
      </c>
      <c r="AA92" s="2">
        <f t="shared" si="99"/>
        <v>796</v>
      </c>
      <c r="AB92" s="2">
        <f t="shared" si="100"/>
        <v>80.8</v>
      </c>
      <c r="AC92" s="2">
        <f t="shared" ref="AC92:AN92" si="107">(O92*60)/C92</f>
        <v>6.0821917808219181</v>
      </c>
      <c r="AD92" s="2">
        <f t="shared" si="107"/>
        <v>6.0857142857142854</v>
      </c>
      <c r="AE92" s="2">
        <f t="shared" si="107"/>
        <v>6.1111111111111107</v>
      </c>
      <c r="AF92" s="2">
        <f t="shared" si="107"/>
        <v>6.083333333333333</v>
      </c>
      <c r="AG92" s="2">
        <f t="shared" si="107"/>
        <v>6.0810810810810807</v>
      </c>
      <c r="AH92" s="2">
        <f t="shared" si="107"/>
        <v>6.0789473684210522</v>
      </c>
      <c r="AI92" s="2">
        <f t="shared" si="107"/>
        <v>6.1</v>
      </c>
      <c r="AJ92" s="2">
        <f t="shared" si="107"/>
        <v>6.075949367088608</v>
      </c>
      <c r="AK92" s="2">
        <f t="shared" si="107"/>
        <v>6.084507042253521</v>
      </c>
      <c r="AL92" s="2">
        <f t="shared" si="107"/>
        <v>6.117647058823529</v>
      </c>
      <c r="AM92" s="2">
        <f t="shared" si="107"/>
        <v>6.117647058823529</v>
      </c>
      <c r="AN92" s="2">
        <f t="shared" si="107"/>
        <v>6.092307692307692</v>
      </c>
      <c r="AO92" s="2">
        <f t="shared" si="3"/>
        <v>6.0925364316483055</v>
      </c>
      <c r="AP92" s="2">
        <f t="shared" si="4"/>
        <v>6.075949367088608</v>
      </c>
      <c r="AQ92" s="2">
        <f t="shared" si="5"/>
        <v>13.487738419618527</v>
      </c>
    </row>
    <row r="93" spans="1:43" ht="15.75" customHeight="1">
      <c r="A93" s="2" t="s">
        <v>261</v>
      </c>
      <c r="B93" s="2">
        <v>0</v>
      </c>
      <c r="C93" s="3">
        <v>111.5</v>
      </c>
      <c r="D93" s="3">
        <v>117.1</v>
      </c>
      <c r="E93" s="3">
        <v>72.7</v>
      </c>
      <c r="F93" s="3">
        <v>51.6</v>
      </c>
      <c r="G93" s="3">
        <v>0</v>
      </c>
      <c r="H93" s="3">
        <v>42.8</v>
      </c>
      <c r="I93" s="3">
        <v>23.9</v>
      </c>
      <c r="J93" s="3">
        <v>0</v>
      </c>
      <c r="K93" s="3">
        <v>2.2999999999999998</v>
      </c>
      <c r="L93" s="3">
        <v>14.7</v>
      </c>
      <c r="M93" s="3">
        <v>4.2</v>
      </c>
      <c r="N93" s="3">
        <v>20.3</v>
      </c>
      <c r="O93" s="3">
        <v>10.5</v>
      </c>
      <c r="P93" s="3">
        <v>10.9</v>
      </c>
      <c r="Q93" s="3">
        <v>6.5</v>
      </c>
      <c r="R93" s="3">
        <v>3.4</v>
      </c>
      <c r="S93" s="3">
        <v>0</v>
      </c>
      <c r="T93" s="3">
        <v>4.5999999999999996</v>
      </c>
      <c r="U93" s="3">
        <v>1.9</v>
      </c>
      <c r="V93" s="3">
        <v>0</v>
      </c>
      <c r="W93" s="3">
        <v>0.2</v>
      </c>
      <c r="X93" s="3">
        <v>1.5</v>
      </c>
      <c r="Y93" s="3">
        <v>0.3</v>
      </c>
      <c r="Z93" s="3">
        <v>2</v>
      </c>
      <c r="AA93" s="2">
        <f t="shared" si="99"/>
        <v>461.1</v>
      </c>
      <c r="AB93" s="2">
        <f t="shared" si="100"/>
        <v>41.8</v>
      </c>
      <c r="AC93" s="2">
        <f t="shared" ref="AC93:AF93" si="108">(O93*60)/C93</f>
        <v>5.6502242152466371</v>
      </c>
      <c r="AD93" s="2">
        <f t="shared" si="108"/>
        <v>5.5849701110162258</v>
      </c>
      <c r="AE93" s="2">
        <f t="shared" si="108"/>
        <v>5.3645116918844566</v>
      </c>
      <c r="AF93" s="2">
        <f t="shared" si="108"/>
        <v>3.9534883720930232</v>
      </c>
      <c r="AG93" s="2"/>
      <c r="AH93" s="2">
        <f t="shared" ref="AH93:AI93" si="109">(T93*60)/H93</f>
        <v>6.4485981308411215</v>
      </c>
      <c r="AI93" s="2">
        <f t="shared" si="109"/>
        <v>4.7698744769874484</v>
      </c>
      <c r="AJ93" s="2"/>
      <c r="AK93" s="2">
        <f t="shared" ref="AK93:AN93" si="110">(W93*60)/K93</f>
        <v>5.2173913043478262</v>
      </c>
      <c r="AL93" s="2">
        <f t="shared" si="110"/>
        <v>6.1224489795918373</v>
      </c>
      <c r="AM93" s="2">
        <f t="shared" si="110"/>
        <v>4.2857142857142856</v>
      </c>
      <c r="AN93" s="2">
        <f t="shared" si="110"/>
        <v>5.9113300492610836</v>
      </c>
      <c r="AO93" s="2">
        <f t="shared" si="3"/>
        <v>5.3308551616983939</v>
      </c>
      <c r="AP93" s="2">
        <f t="shared" si="4"/>
        <v>3.9534883720930232</v>
      </c>
      <c r="AQ93" s="2">
        <f t="shared" si="5"/>
        <v>6.4485981308411215</v>
      </c>
    </row>
    <row r="94" spans="1:43" ht="15.75" customHeight="1">
      <c r="A94" s="2" t="s">
        <v>263</v>
      </c>
      <c r="B94" s="2">
        <v>0</v>
      </c>
      <c r="C94" s="35">
        <v>83.6</v>
      </c>
      <c r="D94" s="35">
        <v>41.5</v>
      </c>
      <c r="E94" s="35">
        <v>90.1</v>
      </c>
      <c r="F94" s="35">
        <v>71.5</v>
      </c>
      <c r="G94" s="35">
        <v>66</v>
      </c>
      <c r="H94" s="35">
        <v>59.2</v>
      </c>
      <c r="I94" s="35">
        <v>10.6</v>
      </c>
      <c r="J94" s="35">
        <v>3.3</v>
      </c>
      <c r="K94" s="35">
        <v>0</v>
      </c>
      <c r="L94" s="35">
        <v>15.8</v>
      </c>
      <c r="M94" s="2">
        <v>5.4</v>
      </c>
      <c r="N94" s="2">
        <v>24.6</v>
      </c>
      <c r="O94" s="35">
        <v>11.33</v>
      </c>
      <c r="P94" s="35">
        <v>6</v>
      </c>
      <c r="Q94" s="35">
        <v>12.7</v>
      </c>
      <c r="R94" s="35">
        <v>10.25</v>
      </c>
      <c r="S94" s="35">
        <v>9.33</v>
      </c>
      <c r="T94" s="35">
        <v>8.1</v>
      </c>
      <c r="U94" s="35">
        <v>2.9</v>
      </c>
      <c r="V94" s="35">
        <v>0.8</v>
      </c>
      <c r="W94" s="35">
        <v>0</v>
      </c>
      <c r="X94" s="35">
        <v>3</v>
      </c>
      <c r="Y94" s="2">
        <v>1.1000000000000001</v>
      </c>
      <c r="Z94" s="2">
        <v>4.8</v>
      </c>
      <c r="AA94" s="2">
        <f t="shared" si="99"/>
        <v>471.6</v>
      </c>
      <c r="AB94" s="2">
        <f t="shared" si="100"/>
        <v>70.309999999999988</v>
      </c>
      <c r="AC94" s="2">
        <f t="shared" ref="AC94:AJ94" si="111">(O94*60)/C94</f>
        <v>8.1315789473684212</v>
      </c>
      <c r="AD94" s="2">
        <f t="shared" si="111"/>
        <v>8.6746987951807224</v>
      </c>
      <c r="AE94" s="2">
        <f t="shared" si="111"/>
        <v>8.4572697003329633</v>
      </c>
      <c r="AF94" s="2">
        <f t="shared" si="111"/>
        <v>8.6013986013986017</v>
      </c>
      <c r="AG94" s="2">
        <f t="shared" si="111"/>
        <v>8.4818181818181806</v>
      </c>
      <c r="AH94" s="2">
        <f t="shared" si="111"/>
        <v>8.2094594594594597</v>
      </c>
      <c r="AI94" s="2">
        <f t="shared" si="111"/>
        <v>16.415094339622641</v>
      </c>
      <c r="AJ94" s="2">
        <f t="shared" si="111"/>
        <v>14.545454545454547</v>
      </c>
      <c r="AK94" s="2"/>
      <c r="AL94" s="2">
        <f t="shared" ref="AL94:AM94" si="112">(X94*60)/L94</f>
        <v>11.39240506329114</v>
      </c>
      <c r="AM94" s="2">
        <f t="shared" si="112"/>
        <v>12.222222222222221</v>
      </c>
      <c r="AN94" s="2"/>
      <c r="AO94" s="2">
        <f t="shared" si="3"/>
        <v>10.513139985614888</v>
      </c>
      <c r="AP94" s="2">
        <f t="shared" si="4"/>
        <v>8.1315789473684212</v>
      </c>
      <c r="AQ94" s="2">
        <f t="shared" si="5"/>
        <v>16.415094339622641</v>
      </c>
    </row>
    <row r="95" spans="1:43" ht="15.75" customHeight="1">
      <c r="A95" s="31" t="s">
        <v>265</v>
      </c>
      <c r="B95" s="31">
        <v>0</v>
      </c>
      <c r="C95" s="32">
        <v>227.3</v>
      </c>
      <c r="D95" s="32">
        <v>278.10000000000002</v>
      </c>
      <c r="E95" s="32">
        <v>294.2</v>
      </c>
      <c r="F95" s="32">
        <v>351.5</v>
      </c>
      <c r="G95" s="32">
        <v>267</v>
      </c>
      <c r="H95" s="32">
        <v>323.5</v>
      </c>
      <c r="I95" s="32">
        <v>360.6</v>
      </c>
      <c r="J95" s="32">
        <v>303.10000000000002</v>
      </c>
      <c r="K95" s="32">
        <v>282.5</v>
      </c>
      <c r="L95" s="32">
        <v>210.4</v>
      </c>
      <c r="M95" s="31">
        <v>0</v>
      </c>
      <c r="N95" s="32">
        <v>0</v>
      </c>
      <c r="O95" s="32">
        <v>29.3</v>
      </c>
      <c r="P95" s="32">
        <v>33.799999999999997</v>
      </c>
      <c r="Q95" s="32">
        <v>33.4</v>
      </c>
      <c r="R95" s="32">
        <v>41</v>
      </c>
      <c r="S95" s="32">
        <v>28.6</v>
      </c>
      <c r="T95" s="32">
        <v>33.6</v>
      </c>
      <c r="U95" s="32">
        <v>35.9</v>
      </c>
      <c r="V95" s="32">
        <v>32.9</v>
      </c>
      <c r="W95" s="32">
        <v>33.700000000000003</v>
      </c>
      <c r="X95" s="32">
        <v>25.4</v>
      </c>
      <c r="Y95" s="32">
        <v>0</v>
      </c>
      <c r="Z95" s="32">
        <v>0</v>
      </c>
      <c r="AA95" s="32">
        <f t="shared" si="99"/>
        <v>2898.2</v>
      </c>
      <c r="AB95" s="32">
        <f t="shared" si="100"/>
        <v>327.59999999999997</v>
      </c>
      <c r="AC95" s="2">
        <f t="shared" ref="AC95:AL95" si="113">(O95*60)/C95</f>
        <v>7.7342718873735148</v>
      </c>
      <c r="AD95" s="2">
        <f t="shared" si="113"/>
        <v>7.2923408845738926</v>
      </c>
      <c r="AE95" s="2">
        <f t="shared" si="113"/>
        <v>6.8116927260367097</v>
      </c>
      <c r="AF95" s="2">
        <f t="shared" si="113"/>
        <v>6.9985775248933146</v>
      </c>
      <c r="AG95" s="2">
        <f t="shared" si="113"/>
        <v>6.4269662921348312</v>
      </c>
      <c r="AH95" s="2">
        <f t="shared" si="113"/>
        <v>6.2318392581143742</v>
      </c>
      <c r="AI95" s="2">
        <f t="shared" si="113"/>
        <v>5.9733777038269551</v>
      </c>
      <c r="AJ95" s="2">
        <f t="shared" si="113"/>
        <v>6.5127020785219392</v>
      </c>
      <c r="AK95" s="2">
        <f t="shared" si="113"/>
        <v>7.1575221238938065</v>
      </c>
      <c r="AL95" s="2">
        <f t="shared" si="113"/>
        <v>7.2433460076045622</v>
      </c>
      <c r="AM95" s="2"/>
      <c r="AN95" s="2"/>
      <c r="AO95" s="2">
        <f t="shared" si="3"/>
        <v>6.8382636486973896</v>
      </c>
      <c r="AP95" s="2">
        <f t="shared" si="4"/>
        <v>5.9733777038269551</v>
      </c>
      <c r="AQ95" s="2">
        <f t="shared" si="5"/>
        <v>16.415094339622641</v>
      </c>
    </row>
    <row r="96" spans="1:43" ht="15.75" customHeight="1">
      <c r="A96" s="2" t="s">
        <v>266</v>
      </c>
      <c r="B96" s="2">
        <v>1</v>
      </c>
      <c r="C96" s="2">
        <v>43</v>
      </c>
      <c r="D96" s="2">
        <v>93</v>
      </c>
      <c r="E96" s="2">
        <v>98</v>
      </c>
      <c r="F96" s="2">
        <v>101</v>
      </c>
      <c r="G96" s="2">
        <v>87</v>
      </c>
      <c r="H96" s="2">
        <v>107</v>
      </c>
      <c r="I96" s="2">
        <v>79</v>
      </c>
      <c r="J96" s="2">
        <v>45</v>
      </c>
      <c r="K96" s="2">
        <v>104</v>
      </c>
      <c r="L96" s="2">
        <v>94</v>
      </c>
      <c r="M96" s="2">
        <v>79</v>
      </c>
      <c r="N96" s="2">
        <v>53</v>
      </c>
      <c r="O96" s="2">
        <v>5.3</v>
      </c>
      <c r="P96" s="2">
        <v>11.6</v>
      </c>
      <c r="Q96" s="2">
        <v>12</v>
      </c>
      <c r="R96" s="2">
        <v>12.5</v>
      </c>
      <c r="S96" s="2">
        <v>10.9</v>
      </c>
      <c r="T96" s="2">
        <v>13</v>
      </c>
      <c r="U96" s="2">
        <v>10</v>
      </c>
      <c r="V96" s="2">
        <v>5.5</v>
      </c>
      <c r="W96" s="2">
        <v>13</v>
      </c>
      <c r="X96" s="2">
        <v>11</v>
      </c>
      <c r="Y96" s="2">
        <v>10.5</v>
      </c>
      <c r="Z96" s="2">
        <v>7.1</v>
      </c>
      <c r="AA96" s="2">
        <f t="shared" si="99"/>
        <v>983</v>
      </c>
      <c r="AB96" s="2">
        <f t="shared" si="100"/>
        <v>122.39999999999999</v>
      </c>
      <c r="AC96" s="2">
        <f t="shared" ref="AC96:AL96" si="114">(O96*60)/C96</f>
        <v>7.3953488372093021</v>
      </c>
      <c r="AD96" s="2">
        <f t="shared" si="114"/>
        <v>7.4838709677419351</v>
      </c>
      <c r="AE96" s="2">
        <f t="shared" si="114"/>
        <v>7.3469387755102042</v>
      </c>
      <c r="AF96" s="2">
        <f t="shared" si="114"/>
        <v>7.4257425742574261</v>
      </c>
      <c r="AG96" s="2">
        <f t="shared" si="114"/>
        <v>7.5172413793103452</v>
      </c>
      <c r="AH96" s="2">
        <f t="shared" si="114"/>
        <v>7.2897196261682247</v>
      </c>
      <c r="AI96" s="2">
        <f t="shared" si="114"/>
        <v>7.5949367088607591</v>
      </c>
      <c r="AJ96" s="2">
        <f t="shared" si="114"/>
        <v>7.333333333333333</v>
      </c>
      <c r="AK96" s="2">
        <f t="shared" si="114"/>
        <v>7.5</v>
      </c>
      <c r="AL96" s="2">
        <f t="shared" si="114"/>
        <v>7.0212765957446805</v>
      </c>
      <c r="AM96" s="2"/>
      <c r="AN96" s="2"/>
      <c r="AO96" s="2">
        <f t="shared" si="3"/>
        <v>7.3908408798136218</v>
      </c>
      <c r="AP96" s="2">
        <f t="shared" si="4"/>
        <v>7.0212765957446805</v>
      </c>
      <c r="AQ96" s="2">
        <f t="shared" si="5"/>
        <v>7.7342718873735148</v>
      </c>
    </row>
    <row r="97" spans="1:43" ht="15.75" customHeight="1">
      <c r="A97" s="30" t="s">
        <v>267</v>
      </c>
      <c r="B97" s="30">
        <v>1</v>
      </c>
      <c r="C97" s="50">
        <v>58.2</v>
      </c>
      <c r="D97" s="50">
        <v>39.200000000000003</v>
      </c>
      <c r="E97" s="50">
        <v>34.9</v>
      </c>
      <c r="F97" s="50">
        <v>54.2</v>
      </c>
      <c r="G97" s="50">
        <v>27.4</v>
      </c>
      <c r="H97" s="50">
        <v>56.3</v>
      </c>
      <c r="I97" s="50">
        <v>33.4</v>
      </c>
      <c r="J97" s="50">
        <v>73.400000000000006</v>
      </c>
      <c r="K97" s="50">
        <f>1.08+4.17+6.03+5.03</f>
        <v>16.310000000000002</v>
      </c>
      <c r="L97" s="50">
        <v>19</v>
      </c>
      <c r="M97" s="32">
        <v>25</v>
      </c>
      <c r="N97" s="32">
        <v>29</v>
      </c>
      <c r="O97" s="50">
        <v>5.6</v>
      </c>
      <c r="P97" s="50">
        <v>3.3</v>
      </c>
      <c r="Q97" s="50">
        <v>3.3</v>
      </c>
      <c r="R97" s="50">
        <v>5</v>
      </c>
      <c r="S97" s="50">
        <v>2.8</v>
      </c>
      <c r="T97" s="50">
        <v>35</v>
      </c>
      <c r="U97" s="50">
        <v>4.0999999999999996</v>
      </c>
      <c r="V97" s="50">
        <v>8.8000000000000007</v>
      </c>
      <c r="W97" s="50">
        <v>1.6</v>
      </c>
      <c r="X97" s="50">
        <v>3</v>
      </c>
      <c r="Y97" s="32">
        <v>6.3</v>
      </c>
      <c r="Z97" s="32">
        <v>8.6999999999999993</v>
      </c>
      <c r="AA97" s="32">
        <f t="shared" si="99"/>
        <v>466.31</v>
      </c>
      <c r="AB97" s="32">
        <f t="shared" si="100"/>
        <v>87.5</v>
      </c>
      <c r="AC97" s="2">
        <f t="shared" ref="AC97:AL97" si="115">(O97*60)/C97</f>
        <v>5.7731958762886597</v>
      </c>
      <c r="AD97" s="2">
        <f t="shared" si="115"/>
        <v>5.0510204081632653</v>
      </c>
      <c r="AE97" s="2">
        <f t="shared" si="115"/>
        <v>5.6733524355300862</v>
      </c>
      <c r="AF97" s="2">
        <f t="shared" si="115"/>
        <v>5.5350553505535052</v>
      </c>
      <c r="AG97" s="2">
        <f t="shared" si="115"/>
        <v>6.1313868613138691</v>
      </c>
      <c r="AH97" s="2">
        <f t="shared" si="115"/>
        <v>37.300177619893432</v>
      </c>
      <c r="AI97" s="2">
        <f t="shared" si="115"/>
        <v>7.365269461077844</v>
      </c>
      <c r="AJ97" s="2">
        <f t="shared" si="115"/>
        <v>7.1934604904632149</v>
      </c>
      <c r="AK97" s="2">
        <f t="shared" si="115"/>
        <v>5.8859595340282027</v>
      </c>
      <c r="AL97" s="2">
        <f t="shared" si="115"/>
        <v>9.473684210526315</v>
      </c>
      <c r="AM97" s="2"/>
      <c r="AN97" s="2"/>
      <c r="AO97" s="2">
        <f t="shared" si="3"/>
        <v>9.5382562247838401</v>
      </c>
      <c r="AP97" s="2">
        <f t="shared" si="4"/>
        <v>5.0510204081632653</v>
      </c>
      <c r="AQ97" s="2">
        <f t="shared" si="5"/>
        <v>37.300177619893432</v>
      </c>
    </row>
    <row r="98" spans="1:43" ht="15.75" customHeight="1">
      <c r="A98" s="2" t="s">
        <v>269</v>
      </c>
      <c r="B98" s="2">
        <v>0</v>
      </c>
      <c r="C98" s="35">
        <v>139.4</v>
      </c>
      <c r="D98" s="35">
        <v>147.9</v>
      </c>
      <c r="E98" s="35">
        <v>165</v>
      </c>
      <c r="F98" s="35">
        <v>178.2</v>
      </c>
      <c r="G98" s="35">
        <v>199.3</v>
      </c>
      <c r="H98" s="35">
        <v>134.30000000000001</v>
      </c>
      <c r="I98" s="35">
        <v>243.8</v>
      </c>
      <c r="J98" s="35">
        <v>77</v>
      </c>
      <c r="K98" s="35">
        <v>102.7</v>
      </c>
      <c r="L98" s="35">
        <v>32.4</v>
      </c>
      <c r="M98" s="2">
        <v>135.4</v>
      </c>
      <c r="N98" s="2">
        <v>141.5</v>
      </c>
      <c r="O98" s="35">
        <v>12.5</v>
      </c>
      <c r="P98" s="35">
        <v>14.25</v>
      </c>
      <c r="Q98" s="35">
        <v>14.3</v>
      </c>
      <c r="R98" s="35">
        <v>15.33</v>
      </c>
      <c r="S98" s="35">
        <v>16.399999999999999</v>
      </c>
      <c r="T98" s="35">
        <v>12</v>
      </c>
      <c r="U98" s="35">
        <v>20.9</v>
      </c>
      <c r="V98" s="35">
        <v>6.5</v>
      </c>
      <c r="W98" s="35">
        <v>10.199999999999999</v>
      </c>
      <c r="X98" s="35">
        <v>2.5</v>
      </c>
      <c r="Y98" s="2">
        <v>12.5</v>
      </c>
      <c r="Z98" s="2">
        <v>12.5</v>
      </c>
      <c r="AA98" s="2">
        <f t="shared" si="99"/>
        <v>1696.9</v>
      </c>
      <c r="AB98" s="2">
        <f t="shared" si="100"/>
        <v>149.88</v>
      </c>
      <c r="AC98" s="2">
        <f t="shared" ref="AC98:AL98" si="116">(O98*60)/C98</f>
        <v>5.3802008608321374</v>
      </c>
      <c r="AD98" s="2">
        <f t="shared" si="116"/>
        <v>5.7809330628803242</v>
      </c>
      <c r="AE98" s="2">
        <f t="shared" si="116"/>
        <v>5.2</v>
      </c>
      <c r="AF98" s="2">
        <f t="shared" si="116"/>
        <v>5.1616161616161618</v>
      </c>
      <c r="AG98" s="2">
        <f t="shared" si="116"/>
        <v>4.9372804816858995</v>
      </c>
      <c r="AH98" s="2">
        <f t="shared" si="116"/>
        <v>5.361131794489947</v>
      </c>
      <c r="AI98" s="2">
        <f t="shared" si="116"/>
        <v>5.1435602953240362</v>
      </c>
      <c r="AJ98" s="2">
        <f t="shared" si="116"/>
        <v>5.0649350649350646</v>
      </c>
      <c r="AK98" s="2">
        <f t="shared" si="116"/>
        <v>5.9591041869522883</v>
      </c>
      <c r="AL98" s="2">
        <f t="shared" si="116"/>
        <v>4.6296296296296298</v>
      </c>
      <c r="AM98" s="2"/>
      <c r="AN98" s="2"/>
      <c r="AO98" s="2">
        <f t="shared" si="3"/>
        <v>5.2618391538345488</v>
      </c>
      <c r="AP98" s="2">
        <f t="shared" si="4"/>
        <v>4.6296296296296298</v>
      </c>
      <c r="AQ98" s="2">
        <f t="shared" si="5"/>
        <v>37.300177619893432</v>
      </c>
    </row>
    <row r="99" spans="1:43" ht="15.75" customHeight="1">
      <c r="A99" s="2" t="s">
        <v>270</v>
      </c>
      <c r="B99" s="2">
        <v>1</v>
      </c>
      <c r="C99" s="2">
        <v>49</v>
      </c>
      <c r="D99" s="2">
        <v>42</v>
      </c>
      <c r="E99" s="2">
        <v>40</v>
      </c>
      <c r="F99" s="2">
        <v>26</v>
      </c>
      <c r="G99" s="2">
        <v>68</v>
      </c>
      <c r="H99" s="2">
        <v>100</v>
      </c>
      <c r="I99" s="2">
        <v>34</v>
      </c>
      <c r="J99" s="2">
        <v>68</v>
      </c>
      <c r="K99" s="2">
        <v>84</v>
      </c>
      <c r="L99" s="2">
        <v>30</v>
      </c>
      <c r="M99" s="2">
        <v>91</v>
      </c>
      <c r="N99" s="2">
        <v>106</v>
      </c>
      <c r="O99" s="2">
        <v>5</v>
      </c>
      <c r="P99" s="2">
        <v>4</v>
      </c>
      <c r="Q99" s="2">
        <v>4</v>
      </c>
      <c r="R99" s="2">
        <v>3</v>
      </c>
      <c r="S99" s="2">
        <v>6</v>
      </c>
      <c r="T99" s="2">
        <v>10</v>
      </c>
      <c r="U99" s="2">
        <v>3</v>
      </c>
      <c r="V99" s="2">
        <v>6</v>
      </c>
      <c r="W99" s="2">
        <v>8</v>
      </c>
      <c r="X99" s="2">
        <v>3</v>
      </c>
      <c r="Y99" s="2">
        <v>9</v>
      </c>
      <c r="Z99" s="2">
        <v>10</v>
      </c>
      <c r="AA99" s="2">
        <f t="shared" si="99"/>
        <v>738</v>
      </c>
      <c r="AB99" s="2">
        <f t="shared" si="100"/>
        <v>71</v>
      </c>
      <c r="AC99" s="2">
        <f t="shared" ref="AC99:AL99" si="117">(O99*60)/C99</f>
        <v>6.1224489795918364</v>
      </c>
      <c r="AD99" s="2">
        <f t="shared" si="117"/>
        <v>5.7142857142857144</v>
      </c>
      <c r="AE99" s="2">
        <f t="shared" si="117"/>
        <v>6</v>
      </c>
      <c r="AF99" s="2">
        <f t="shared" si="117"/>
        <v>6.9230769230769234</v>
      </c>
      <c r="AG99" s="2">
        <f t="shared" si="117"/>
        <v>5.2941176470588234</v>
      </c>
      <c r="AH99" s="2">
        <f t="shared" si="117"/>
        <v>6</v>
      </c>
      <c r="AI99" s="2">
        <f t="shared" si="117"/>
        <v>5.2941176470588234</v>
      </c>
      <c r="AJ99" s="2">
        <f t="shared" si="117"/>
        <v>5.2941176470588234</v>
      </c>
      <c r="AK99" s="2">
        <f t="shared" si="117"/>
        <v>5.7142857142857144</v>
      </c>
      <c r="AL99" s="2">
        <f t="shared" si="117"/>
        <v>6</v>
      </c>
      <c r="AM99" s="2"/>
      <c r="AN99" s="2"/>
      <c r="AO99" s="2">
        <f t="shared" si="3"/>
        <v>5.8356450272416662</v>
      </c>
      <c r="AP99" s="2">
        <f t="shared" si="4"/>
        <v>5.2941176470588234</v>
      </c>
      <c r="AQ99" s="2">
        <f t="shared" si="5"/>
        <v>6.9230769230769234</v>
      </c>
    </row>
    <row r="100" spans="1:43" ht="15.75" customHeight="1">
      <c r="A100" s="2" t="s">
        <v>271</v>
      </c>
      <c r="B100" s="2">
        <v>0</v>
      </c>
      <c r="C100" s="2">
        <v>136.69999999999999</v>
      </c>
      <c r="D100" s="2">
        <v>148.30000000000001</v>
      </c>
      <c r="E100" s="2">
        <v>183.8</v>
      </c>
      <c r="F100" s="2">
        <v>142.5</v>
      </c>
      <c r="G100" s="2">
        <v>126.6</v>
      </c>
      <c r="H100" s="2">
        <v>142.9</v>
      </c>
      <c r="I100" s="2">
        <v>90.2</v>
      </c>
      <c r="J100" s="2">
        <v>116.1</v>
      </c>
      <c r="K100" s="2">
        <v>73</v>
      </c>
      <c r="L100" s="2">
        <v>98.5</v>
      </c>
      <c r="M100" s="2">
        <v>88.7</v>
      </c>
      <c r="N100" s="2">
        <v>86.1</v>
      </c>
      <c r="O100" s="2">
        <v>14</v>
      </c>
      <c r="P100" s="2">
        <v>14.8</v>
      </c>
      <c r="Q100" s="2">
        <v>18.100000000000001</v>
      </c>
      <c r="R100" s="2">
        <v>14</v>
      </c>
      <c r="S100" s="2">
        <v>12</v>
      </c>
      <c r="T100" s="2">
        <v>14.1</v>
      </c>
      <c r="U100" s="2">
        <v>9.1</v>
      </c>
      <c r="V100" s="2">
        <v>12.5</v>
      </c>
      <c r="W100" s="2">
        <v>7.25</v>
      </c>
      <c r="X100" s="2">
        <v>10</v>
      </c>
      <c r="Y100" s="2">
        <v>8.6999999999999993</v>
      </c>
      <c r="Z100" s="2">
        <v>9</v>
      </c>
      <c r="AA100" s="2">
        <f t="shared" si="99"/>
        <v>1433.3999999999999</v>
      </c>
      <c r="AB100" s="2">
        <f t="shared" si="100"/>
        <v>143.54999999999998</v>
      </c>
      <c r="AC100" s="2">
        <f t="shared" ref="AC100:AL100" si="118">(O100*60)/C100</f>
        <v>6.1448427212874916</v>
      </c>
      <c r="AD100" s="2">
        <f t="shared" si="118"/>
        <v>5.9878624409979766</v>
      </c>
      <c r="AE100" s="2">
        <f t="shared" si="118"/>
        <v>5.9085963003264412</v>
      </c>
      <c r="AF100" s="2">
        <f t="shared" si="118"/>
        <v>5.8947368421052628</v>
      </c>
      <c r="AG100" s="2">
        <f t="shared" si="118"/>
        <v>5.6872037914691944</v>
      </c>
      <c r="AH100" s="2">
        <f t="shared" si="118"/>
        <v>5.9202239328201536</v>
      </c>
      <c r="AI100" s="2">
        <f t="shared" si="118"/>
        <v>6.0532150776053211</v>
      </c>
      <c r="AJ100" s="2">
        <f t="shared" si="118"/>
        <v>6.4599483204134369</v>
      </c>
      <c r="AK100" s="2">
        <f t="shared" si="118"/>
        <v>5.9589041095890414</v>
      </c>
      <c r="AL100" s="2">
        <f t="shared" si="118"/>
        <v>6.0913705583756341</v>
      </c>
      <c r="AM100" s="2"/>
      <c r="AN100" s="2"/>
      <c r="AO100" s="2">
        <f t="shared" si="3"/>
        <v>6.0106904094989968</v>
      </c>
      <c r="AP100" s="2">
        <f t="shared" si="4"/>
        <v>5.6872037914691944</v>
      </c>
      <c r="AQ100" s="2">
        <f t="shared" si="5"/>
        <v>6.9230769230769234</v>
      </c>
    </row>
    <row r="101" spans="1:43" ht="15.75" customHeight="1">
      <c r="A101" s="2" t="s">
        <v>273</v>
      </c>
      <c r="B101" s="2">
        <v>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f t="shared" si="99"/>
        <v>0</v>
      </c>
      <c r="AB101" s="2">
        <f t="shared" si="100"/>
        <v>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e">
        <f t="shared" si="3"/>
        <v>#DIV/0!</v>
      </c>
      <c r="AP101" s="2">
        <f t="shared" si="4"/>
        <v>0</v>
      </c>
      <c r="AQ101" s="2">
        <f t="shared" si="5"/>
        <v>6.4599483204134369</v>
      </c>
    </row>
    <row r="102" spans="1:43" ht="15.75" customHeight="1">
      <c r="A102" s="2" t="s">
        <v>275</v>
      </c>
      <c r="B102" s="2">
        <v>1</v>
      </c>
      <c r="C102" s="2">
        <v>35.200000000000003</v>
      </c>
      <c r="D102" s="2">
        <v>29.6</v>
      </c>
      <c r="E102" s="2">
        <v>166.8</v>
      </c>
      <c r="F102" s="2">
        <v>138.5</v>
      </c>
      <c r="G102" s="2">
        <v>119</v>
      </c>
      <c r="H102" s="2">
        <v>185.8</v>
      </c>
      <c r="I102" s="2">
        <v>0</v>
      </c>
      <c r="J102" s="2">
        <v>205.1</v>
      </c>
      <c r="K102" s="2">
        <v>96.6</v>
      </c>
      <c r="L102" s="2">
        <v>101</v>
      </c>
      <c r="M102" s="2">
        <v>46</v>
      </c>
      <c r="N102" s="2">
        <v>55.7</v>
      </c>
      <c r="O102" s="2">
        <v>3.3</v>
      </c>
      <c r="P102" s="2">
        <v>3</v>
      </c>
      <c r="Q102" s="2">
        <v>20</v>
      </c>
      <c r="R102" s="2">
        <v>13.8</v>
      </c>
      <c r="S102" s="2">
        <v>14.1</v>
      </c>
      <c r="T102" s="2">
        <v>21</v>
      </c>
      <c r="U102" s="2">
        <v>0</v>
      </c>
      <c r="V102" s="2">
        <v>25.5</v>
      </c>
      <c r="W102" s="2">
        <v>10.1</v>
      </c>
      <c r="X102" s="2">
        <v>11.3</v>
      </c>
      <c r="Y102" s="2">
        <v>5.2</v>
      </c>
      <c r="Z102" s="51">
        <v>6.3</v>
      </c>
      <c r="AA102" s="51">
        <f t="shared" si="99"/>
        <v>1179.3000000000002</v>
      </c>
      <c r="AB102" s="51">
        <f t="shared" si="100"/>
        <v>133.6</v>
      </c>
      <c r="AC102" s="51">
        <f t="shared" ref="AC102:AH102" si="119">(O102*60)/C102</f>
        <v>5.6249999999999991</v>
      </c>
      <c r="AD102" s="51">
        <f t="shared" si="119"/>
        <v>6.0810810810810807</v>
      </c>
      <c r="AE102" s="51">
        <f t="shared" si="119"/>
        <v>7.1942446043165464</v>
      </c>
      <c r="AF102" s="51">
        <f t="shared" si="119"/>
        <v>5.9783393501805051</v>
      </c>
      <c r="AG102" s="51">
        <f t="shared" si="119"/>
        <v>7.1092436974789912</v>
      </c>
      <c r="AH102" s="51">
        <f t="shared" si="119"/>
        <v>6.7814854682454246</v>
      </c>
      <c r="AI102" s="51"/>
      <c r="AJ102" s="51">
        <f t="shared" ref="AJ102:AL102" si="120">(V102*60)/J102</f>
        <v>7.4597757191613852</v>
      </c>
      <c r="AK102" s="51">
        <f t="shared" si="120"/>
        <v>6.2732919254658386</v>
      </c>
      <c r="AL102" s="51">
        <f t="shared" si="120"/>
        <v>6.7128712871287126</v>
      </c>
      <c r="AM102" s="51"/>
      <c r="AN102" s="51"/>
      <c r="AO102" s="51">
        <f t="shared" si="3"/>
        <v>6.5794814592287203</v>
      </c>
      <c r="AP102" s="51">
        <f t="shared" si="4"/>
        <v>5.6249999999999991</v>
      </c>
      <c r="AQ102" s="51">
        <f t="shared" si="5"/>
        <v>7.4597757191613852</v>
      </c>
    </row>
    <row r="103" spans="1:43" ht="15.75" customHeight="1">
      <c r="A103" s="30" t="s">
        <v>277</v>
      </c>
      <c r="B103" s="30">
        <v>1</v>
      </c>
      <c r="C103" s="30">
        <v>169.6</v>
      </c>
      <c r="D103" s="30">
        <v>156.5</v>
      </c>
      <c r="E103" s="30">
        <v>243.2</v>
      </c>
      <c r="F103" s="30">
        <v>201.3</v>
      </c>
      <c r="G103" s="30">
        <v>234</v>
      </c>
      <c r="H103" s="30">
        <v>221.3</v>
      </c>
      <c r="I103" s="30">
        <v>267.60000000000002</v>
      </c>
      <c r="J103" s="30">
        <v>228.75</v>
      </c>
      <c r="K103" s="30">
        <v>187</v>
      </c>
      <c r="L103" s="30">
        <v>241.9</v>
      </c>
      <c r="M103" s="30">
        <v>215.5</v>
      </c>
      <c r="N103" s="30">
        <v>267</v>
      </c>
      <c r="O103" s="30">
        <v>18.2</v>
      </c>
      <c r="P103" s="30">
        <v>16.5</v>
      </c>
      <c r="Q103" s="30">
        <v>24</v>
      </c>
      <c r="R103" s="30">
        <v>21.1</v>
      </c>
      <c r="S103" s="30">
        <v>22</v>
      </c>
      <c r="T103" s="30">
        <v>18.399999999999999</v>
      </c>
      <c r="U103" s="30">
        <v>23.8</v>
      </c>
      <c r="V103" s="30">
        <v>21.6</v>
      </c>
      <c r="W103" s="30">
        <v>16</v>
      </c>
      <c r="X103" s="30">
        <v>21</v>
      </c>
      <c r="Y103" s="30">
        <v>21.9</v>
      </c>
      <c r="Z103" s="30">
        <v>24.4</v>
      </c>
      <c r="AA103" s="30">
        <f t="shared" si="99"/>
        <v>2633.65</v>
      </c>
      <c r="AB103" s="30">
        <f t="shared" si="100"/>
        <v>248.90000000000003</v>
      </c>
      <c r="AC103" s="2">
        <f t="shared" ref="AC103:AN103" si="121">(O103*60)/C103</f>
        <v>6.4386792452830193</v>
      </c>
      <c r="AD103" s="2">
        <f t="shared" si="121"/>
        <v>6.3258785942492013</v>
      </c>
      <c r="AE103" s="2">
        <f t="shared" si="121"/>
        <v>5.9210526315789478</v>
      </c>
      <c r="AF103" s="2">
        <f t="shared" si="121"/>
        <v>6.2891207153502231</v>
      </c>
      <c r="AG103" s="2">
        <f t="shared" si="121"/>
        <v>5.6410256410256414</v>
      </c>
      <c r="AH103" s="2">
        <f t="shared" si="121"/>
        <v>4.9887031179394485</v>
      </c>
      <c r="AI103" s="2">
        <f t="shared" si="121"/>
        <v>5.3363228699551568</v>
      </c>
      <c r="AJ103" s="2">
        <f t="shared" si="121"/>
        <v>5.665573770491803</v>
      </c>
      <c r="AK103" s="2">
        <f t="shared" si="121"/>
        <v>5.1336898395721926</v>
      </c>
      <c r="AL103" s="2">
        <f t="shared" si="121"/>
        <v>5.2087639520462998</v>
      </c>
      <c r="AM103" s="2">
        <f t="shared" si="121"/>
        <v>6.0974477958236655</v>
      </c>
      <c r="AN103" s="2">
        <f t="shared" si="121"/>
        <v>5.4831460674157304</v>
      </c>
      <c r="AO103" s="2">
        <f t="shared" si="3"/>
        <v>5.7107836867276101</v>
      </c>
      <c r="AP103" s="2">
        <f t="shared" si="4"/>
        <v>4.9887031179394485</v>
      </c>
      <c r="AQ103" s="2">
        <f t="shared" si="5"/>
        <v>7.4597757191613852</v>
      </c>
    </row>
    <row r="104" spans="1:43" ht="15.75" customHeight="1">
      <c r="A104" s="26" t="s">
        <v>279</v>
      </c>
      <c r="B104" s="2">
        <v>0</v>
      </c>
      <c r="C104" s="2">
        <v>129</v>
      </c>
      <c r="D104" s="2">
        <v>51</v>
      </c>
      <c r="E104" s="2">
        <v>93</v>
      </c>
      <c r="F104" s="2">
        <v>126</v>
      </c>
      <c r="G104" s="2">
        <v>45</v>
      </c>
      <c r="H104" s="26">
        <v>26</v>
      </c>
      <c r="I104" s="2">
        <v>59</v>
      </c>
      <c r="J104" s="2">
        <v>51</v>
      </c>
      <c r="K104" s="2">
        <v>65</v>
      </c>
      <c r="L104" s="2">
        <v>32</v>
      </c>
      <c r="M104" s="2">
        <v>42</v>
      </c>
      <c r="N104" s="2">
        <v>46</v>
      </c>
      <c r="O104" s="2">
        <v>17</v>
      </c>
      <c r="P104" s="2">
        <v>7</v>
      </c>
      <c r="Q104" s="2">
        <v>12</v>
      </c>
      <c r="R104" s="2">
        <v>17</v>
      </c>
      <c r="S104" s="2">
        <v>6</v>
      </c>
      <c r="T104" s="2">
        <v>3.5</v>
      </c>
      <c r="U104" s="2">
        <v>8</v>
      </c>
      <c r="V104" s="2">
        <v>7</v>
      </c>
      <c r="W104" s="2">
        <v>9</v>
      </c>
      <c r="X104" s="2">
        <v>4</v>
      </c>
      <c r="Y104" s="2">
        <v>7.8</v>
      </c>
      <c r="Z104" s="2">
        <v>9.1999999999999993</v>
      </c>
      <c r="AA104" s="2">
        <f t="shared" si="99"/>
        <v>765</v>
      </c>
      <c r="AB104" s="2">
        <f t="shared" si="100"/>
        <v>107.5</v>
      </c>
      <c r="AC104" s="2">
        <f t="shared" ref="AC104:AL104" si="122">(O104*60)/C104</f>
        <v>7.9069767441860463</v>
      </c>
      <c r="AD104" s="2">
        <f t="shared" si="122"/>
        <v>8.235294117647058</v>
      </c>
      <c r="AE104" s="2">
        <f t="shared" si="122"/>
        <v>7.741935483870968</v>
      </c>
      <c r="AF104" s="2">
        <f t="shared" si="122"/>
        <v>8.0952380952380949</v>
      </c>
      <c r="AG104" s="2">
        <f t="shared" si="122"/>
        <v>8</v>
      </c>
      <c r="AH104" s="2">
        <f t="shared" si="122"/>
        <v>8.0769230769230766</v>
      </c>
      <c r="AI104" s="2">
        <f t="shared" si="122"/>
        <v>8.1355932203389827</v>
      </c>
      <c r="AJ104" s="2">
        <f t="shared" si="122"/>
        <v>8.235294117647058</v>
      </c>
      <c r="AK104" s="2">
        <f t="shared" si="122"/>
        <v>8.3076923076923084</v>
      </c>
      <c r="AL104" s="2">
        <f t="shared" si="122"/>
        <v>7.5</v>
      </c>
      <c r="AM104" s="2"/>
      <c r="AN104" s="2"/>
      <c r="AO104" s="2">
        <f t="shared" si="3"/>
        <v>8.0234947163543602</v>
      </c>
      <c r="AP104" s="2">
        <f t="shared" si="4"/>
        <v>7.5</v>
      </c>
      <c r="AQ104" s="2">
        <f t="shared" si="5"/>
        <v>8.3076923076923084</v>
      </c>
    </row>
    <row r="105" spans="1:43" ht="15.75" customHeight="1">
      <c r="A105" s="2" t="s">
        <v>280</v>
      </c>
      <c r="B105" s="2">
        <v>0</v>
      </c>
      <c r="C105" s="2">
        <v>240</v>
      </c>
      <c r="D105" s="2">
        <v>280</v>
      </c>
      <c r="E105" s="2">
        <v>244</v>
      </c>
      <c r="F105" s="2">
        <v>200</v>
      </c>
      <c r="G105" s="2">
        <v>220</v>
      </c>
      <c r="H105" s="2">
        <v>300</v>
      </c>
      <c r="I105" s="2">
        <v>240</v>
      </c>
      <c r="J105" s="2">
        <v>280</v>
      </c>
      <c r="K105" s="2">
        <v>244</v>
      </c>
      <c r="L105" s="2">
        <v>200</v>
      </c>
      <c r="M105" s="2">
        <v>200</v>
      </c>
      <c r="N105" s="2">
        <v>200</v>
      </c>
      <c r="O105" s="35">
        <v>16.600000000000001</v>
      </c>
      <c r="P105" s="41">
        <v>19.399999999999999</v>
      </c>
      <c r="Q105" s="41">
        <v>16.899999999999999</v>
      </c>
      <c r="R105" s="41">
        <v>13.7</v>
      </c>
      <c r="S105" s="41">
        <v>15.2</v>
      </c>
      <c r="T105" s="35">
        <v>20.7</v>
      </c>
      <c r="U105" s="41">
        <v>19.5</v>
      </c>
      <c r="V105" s="41">
        <v>17</v>
      </c>
      <c r="W105" s="41">
        <v>13.9</v>
      </c>
      <c r="X105" s="41">
        <v>15.21</v>
      </c>
      <c r="Y105" s="35">
        <v>15</v>
      </c>
      <c r="Z105" s="2">
        <v>15</v>
      </c>
      <c r="AA105" s="2">
        <f t="shared" si="99"/>
        <v>2848</v>
      </c>
      <c r="AB105" s="2">
        <f t="shared" si="100"/>
        <v>198.11</v>
      </c>
      <c r="AC105" s="2">
        <f t="shared" ref="AC105:AL105" si="123">(O105*60)/C105</f>
        <v>4.1500000000000004</v>
      </c>
      <c r="AD105" s="2">
        <f t="shared" si="123"/>
        <v>4.1571428571428575</v>
      </c>
      <c r="AE105" s="2">
        <f t="shared" si="123"/>
        <v>4.1557377049180326</v>
      </c>
      <c r="AF105" s="2">
        <f t="shared" si="123"/>
        <v>4.1100000000000003</v>
      </c>
      <c r="AG105" s="2">
        <f t="shared" si="123"/>
        <v>4.1454545454545455</v>
      </c>
      <c r="AH105" s="2">
        <f t="shared" si="123"/>
        <v>4.1399999999999997</v>
      </c>
      <c r="AI105" s="2">
        <f t="shared" si="123"/>
        <v>4.875</v>
      </c>
      <c r="AJ105" s="2">
        <f t="shared" si="123"/>
        <v>3.6428571428571428</v>
      </c>
      <c r="AK105" s="2">
        <f t="shared" si="123"/>
        <v>3.418032786885246</v>
      </c>
      <c r="AL105" s="2">
        <f t="shared" si="123"/>
        <v>4.5629999999999997</v>
      </c>
      <c r="AM105" s="2"/>
      <c r="AN105" s="2"/>
      <c r="AO105" s="2">
        <f t="shared" si="3"/>
        <v>4.1357225037257823</v>
      </c>
      <c r="AP105" s="2">
        <f t="shared" si="4"/>
        <v>3.418032786885246</v>
      </c>
      <c r="AQ105" s="2">
        <f t="shared" si="5"/>
        <v>8.3076923076923084</v>
      </c>
    </row>
    <row r="106" spans="1:43" ht="15.75" customHeight="1">
      <c r="A106" s="2" t="s">
        <v>282</v>
      </c>
      <c r="B106" s="2">
        <v>1</v>
      </c>
      <c r="C106" s="2">
        <v>40.299999999999997</v>
      </c>
      <c r="D106" s="2">
        <v>56.7</v>
      </c>
      <c r="E106" s="2">
        <v>90.6</v>
      </c>
      <c r="F106" s="2">
        <v>6.3</v>
      </c>
      <c r="G106" s="2">
        <v>109.8</v>
      </c>
      <c r="H106" s="2">
        <v>14.6</v>
      </c>
      <c r="I106" s="2">
        <v>85</v>
      </c>
      <c r="J106" s="2">
        <v>69.599999999999994</v>
      </c>
      <c r="K106" s="2">
        <v>112.1</v>
      </c>
      <c r="L106" s="2">
        <v>60</v>
      </c>
      <c r="M106" s="2">
        <v>30</v>
      </c>
      <c r="N106" s="2">
        <v>52</v>
      </c>
      <c r="O106" s="2">
        <v>4.5</v>
      </c>
      <c r="P106" s="2">
        <v>6</v>
      </c>
      <c r="Q106" s="2">
        <v>9.8000000000000007</v>
      </c>
      <c r="R106" s="2">
        <v>0.5</v>
      </c>
      <c r="S106" s="2">
        <v>12</v>
      </c>
      <c r="T106" s="2">
        <v>1.8</v>
      </c>
      <c r="U106" s="2">
        <v>10</v>
      </c>
      <c r="V106" s="2">
        <v>8.1</v>
      </c>
      <c r="W106" s="2">
        <v>11</v>
      </c>
      <c r="X106" s="2">
        <v>6</v>
      </c>
      <c r="Y106" s="2">
        <v>3.8</v>
      </c>
      <c r="Z106" s="2">
        <v>7.5</v>
      </c>
      <c r="AA106" s="2">
        <f t="shared" si="99"/>
        <v>727</v>
      </c>
      <c r="AB106" s="2">
        <f t="shared" si="100"/>
        <v>80.999999999999986</v>
      </c>
      <c r="AC106" s="2">
        <f t="shared" ref="AC106:AL106" si="124">(O106*60)/C106</f>
        <v>6.6997518610421842</v>
      </c>
      <c r="AD106" s="2">
        <f t="shared" si="124"/>
        <v>6.3492063492063489</v>
      </c>
      <c r="AE106" s="2">
        <f t="shared" si="124"/>
        <v>6.4900662251655632</v>
      </c>
      <c r="AF106" s="2">
        <f t="shared" si="124"/>
        <v>4.7619047619047619</v>
      </c>
      <c r="AG106" s="2">
        <f t="shared" si="124"/>
        <v>6.557377049180328</v>
      </c>
      <c r="AH106" s="2">
        <f t="shared" si="124"/>
        <v>7.397260273972603</v>
      </c>
      <c r="AI106" s="2">
        <f t="shared" si="124"/>
        <v>7.0588235294117645</v>
      </c>
      <c r="AJ106" s="2">
        <f t="shared" si="124"/>
        <v>6.9827586206896557</v>
      </c>
      <c r="AK106" s="2">
        <f t="shared" si="124"/>
        <v>5.8876003568242643</v>
      </c>
      <c r="AL106" s="2">
        <f t="shared" si="124"/>
        <v>6</v>
      </c>
      <c r="AM106" s="2"/>
      <c r="AN106" s="2"/>
      <c r="AO106" s="2">
        <f t="shared" si="3"/>
        <v>6.4184749027397485</v>
      </c>
      <c r="AP106" s="2">
        <f t="shared" si="4"/>
        <v>4.7619047619047619</v>
      </c>
      <c r="AQ106" s="2">
        <f t="shared" si="5"/>
        <v>7.397260273972603</v>
      </c>
    </row>
    <row r="107" spans="1:43" ht="15.75" customHeight="1">
      <c r="A107" s="26" t="s">
        <v>283</v>
      </c>
      <c r="B107" s="26">
        <v>0</v>
      </c>
      <c r="C107" s="2">
        <v>167.9</v>
      </c>
      <c r="D107" s="2">
        <v>190.2</v>
      </c>
      <c r="E107" s="2">
        <v>195.6</v>
      </c>
      <c r="F107" s="2">
        <v>132</v>
      </c>
      <c r="G107" s="2">
        <v>149</v>
      </c>
      <c r="H107" s="2">
        <v>80.2</v>
      </c>
      <c r="I107" s="2">
        <v>108</v>
      </c>
      <c r="J107" s="2">
        <v>77</v>
      </c>
      <c r="K107" s="26">
        <v>0</v>
      </c>
      <c r="L107" s="2">
        <v>0</v>
      </c>
      <c r="M107" s="2">
        <v>0</v>
      </c>
      <c r="N107" s="2">
        <v>0</v>
      </c>
      <c r="O107" s="2">
        <v>14.9</v>
      </c>
      <c r="P107" s="2">
        <v>18</v>
      </c>
      <c r="Q107" s="2">
        <v>24.9</v>
      </c>
      <c r="R107" s="2">
        <v>17</v>
      </c>
      <c r="S107" s="2">
        <v>16</v>
      </c>
      <c r="T107" s="2">
        <v>10</v>
      </c>
      <c r="U107" s="2">
        <v>11</v>
      </c>
      <c r="V107" s="2">
        <v>6</v>
      </c>
      <c r="W107" s="2">
        <v>0</v>
      </c>
      <c r="X107" s="2">
        <v>0</v>
      </c>
      <c r="Y107" s="2">
        <v>0</v>
      </c>
      <c r="Z107" s="2">
        <v>0</v>
      </c>
      <c r="AA107" s="2">
        <f t="shared" si="99"/>
        <v>1099.9000000000001</v>
      </c>
      <c r="AB107" s="2">
        <f t="shared" si="100"/>
        <v>117.8</v>
      </c>
      <c r="AC107" s="2">
        <f t="shared" ref="AC107:AJ107" si="125">(O107*60)/C107</f>
        <v>5.3245979749851102</v>
      </c>
      <c r="AD107" s="2">
        <f t="shared" si="125"/>
        <v>5.6782334384858046</v>
      </c>
      <c r="AE107" s="2">
        <f t="shared" si="125"/>
        <v>7.6380368098159508</v>
      </c>
      <c r="AF107" s="2">
        <f t="shared" si="125"/>
        <v>7.7272727272727275</v>
      </c>
      <c r="AG107" s="2">
        <f t="shared" si="125"/>
        <v>6.4429530201342278</v>
      </c>
      <c r="AH107" s="2">
        <f t="shared" si="125"/>
        <v>7.4812967581047376</v>
      </c>
      <c r="AI107" s="2">
        <f t="shared" si="125"/>
        <v>6.1111111111111107</v>
      </c>
      <c r="AJ107" s="2">
        <f t="shared" si="125"/>
        <v>4.6753246753246751</v>
      </c>
      <c r="AK107" s="2"/>
      <c r="AL107" s="2"/>
      <c r="AM107" s="2"/>
      <c r="AN107" s="2"/>
      <c r="AO107" s="2">
        <f t="shared" si="3"/>
        <v>6.3848533144042925</v>
      </c>
      <c r="AP107" s="2">
        <f t="shared" si="4"/>
        <v>4.6753246753246751</v>
      </c>
      <c r="AQ107" s="2">
        <f t="shared" si="5"/>
        <v>7.7272727272727275</v>
      </c>
    </row>
    <row r="108" spans="1:43" ht="15.75" customHeight="1">
      <c r="A108" s="2" t="s">
        <v>284</v>
      </c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"/>
      <c r="Z108" s="2"/>
      <c r="AA108" s="2">
        <f t="shared" si="99"/>
        <v>0</v>
      </c>
      <c r="AB108" s="2">
        <f t="shared" si="100"/>
        <v>0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e">
        <f t="shared" si="3"/>
        <v>#DIV/0!</v>
      </c>
      <c r="AP108" s="2">
        <f t="shared" si="4"/>
        <v>0</v>
      </c>
      <c r="AQ108" s="2">
        <f t="shared" si="5"/>
        <v>7.7272727272727275</v>
      </c>
    </row>
    <row r="109" spans="1:43" ht="15.75" customHeight="1">
      <c r="A109" s="2" t="s">
        <v>286</v>
      </c>
      <c r="B109" s="2">
        <v>0</v>
      </c>
      <c r="C109" s="35">
        <f>90.8-30</f>
        <v>60.8</v>
      </c>
      <c r="D109" s="35">
        <v>25.2</v>
      </c>
      <c r="E109" s="35">
        <v>0</v>
      </c>
      <c r="F109" s="35">
        <v>26.6</v>
      </c>
      <c r="G109" s="35">
        <v>166.8</v>
      </c>
      <c r="H109" s="35">
        <v>138.5</v>
      </c>
      <c r="I109" s="35">
        <v>119</v>
      </c>
      <c r="J109" s="35">
        <v>185.8</v>
      </c>
      <c r="K109" s="35">
        <v>0</v>
      </c>
      <c r="L109" s="35">
        <v>205.1</v>
      </c>
      <c r="M109" s="2">
        <v>5</v>
      </c>
      <c r="N109" s="2">
        <v>26.3</v>
      </c>
      <c r="O109" s="35">
        <v>6.5</v>
      </c>
      <c r="P109" s="35">
        <v>3.33</v>
      </c>
      <c r="Q109" s="35">
        <v>0</v>
      </c>
      <c r="R109" s="35">
        <v>3</v>
      </c>
      <c r="S109" s="35">
        <v>19.899999999999999</v>
      </c>
      <c r="T109" s="35">
        <v>13.87</v>
      </c>
      <c r="U109" s="35">
        <v>14.2</v>
      </c>
      <c r="V109" s="35">
        <v>20.9</v>
      </c>
      <c r="W109" s="35">
        <v>0</v>
      </c>
      <c r="X109" s="35">
        <v>25.5</v>
      </c>
      <c r="Y109" s="2">
        <v>0.5</v>
      </c>
      <c r="Z109" s="2">
        <v>3.5</v>
      </c>
      <c r="AA109" s="2">
        <f t="shared" si="99"/>
        <v>959.1</v>
      </c>
      <c r="AB109" s="2">
        <f t="shared" si="100"/>
        <v>111.19999999999999</v>
      </c>
      <c r="AC109" s="2">
        <f t="shared" ref="AC109:AD109" si="126">(O109*60)/C109</f>
        <v>6.4144736842105265</v>
      </c>
      <c r="AD109" s="2">
        <f t="shared" si="126"/>
        <v>7.9285714285714288</v>
      </c>
      <c r="AE109" s="2"/>
      <c r="AF109" s="2">
        <f t="shared" ref="AF109:AJ109" si="127">(R109*60)/F109</f>
        <v>6.7669172932330826</v>
      </c>
      <c r="AG109" s="2">
        <f t="shared" si="127"/>
        <v>7.1582733812949639</v>
      </c>
      <c r="AH109" s="2">
        <f t="shared" si="127"/>
        <v>6.0086642599277971</v>
      </c>
      <c r="AI109" s="2">
        <f t="shared" si="127"/>
        <v>7.1596638655462188</v>
      </c>
      <c r="AJ109" s="2">
        <f t="shared" si="127"/>
        <v>6.7491926803013991</v>
      </c>
      <c r="AK109" s="2"/>
      <c r="AL109" s="2">
        <f>(X109*60)/L109</f>
        <v>7.4597757191613852</v>
      </c>
      <c r="AM109" s="2"/>
      <c r="AN109" s="2"/>
      <c r="AO109" s="2">
        <f t="shared" si="3"/>
        <v>6.95569153903085</v>
      </c>
      <c r="AP109" s="2">
        <f t="shared" si="4"/>
        <v>6.0086642599277971</v>
      </c>
      <c r="AQ109" s="2">
        <f t="shared" si="5"/>
        <v>7.9285714285714288</v>
      </c>
    </row>
    <row r="110" spans="1:43" ht="15.75" customHeight="1">
      <c r="A110" s="2" t="s">
        <v>288</v>
      </c>
      <c r="B110" s="2">
        <v>1</v>
      </c>
      <c r="C110" s="2">
        <v>55.5</v>
      </c>
      <c r="D110" s="2">
        <v>40</v>
      </c>
      <c r="E110" s="2">
        <v>71.400000000000006</v>
      </c>
      <c r="F110" s="2">
        <v>88.7</v>
      </c>
      <c r="G110" s="2">
        <v>92</v>
      </c>
      <c r="H110" s="2">
        <v>122</v>
      </c>
      <c r="I110" s="2">
        <v>70</v>
      </c>
      <c r="J110" s="2">
        <v>61.5</v>
      </c>
      <c r="K110" s="2">
        <v>64.2</v>
      </c>
      <c r="L110" s="2">
        <v>71.5</v>
      </c>
      <c r="M110" s="2">
        <v>66</v>
      </c>
      <c r="N110" s="2">
        <v>86</v>
      </c>
      <c r="O110" s="2">
        <v>4.9000000000000004</v>
      </c>
      <c r="P110" s="2">
        <v>3.15</v>
      </c>
      <c r="Q110" s="2">
        <v>4.5</v>
      </c>
      <c r="R110" s="2">
        <v>5.2</v>
      </c>
      <c r="S110" s="2">
        <v>10</v>
      </c>
      <c r="T110" s="2">
        <v>13.3</v>
      </c>
      <c r="U110" s="2">
        <v>4.5999999999999996</v>
      </c>
      <c r="V110" s="2">
        <v>2.8</v>
      </c>
      <c r="W110" s="2">
        <v>4.2</v>
      </c>
      <c r="X110" s="2">
        <v>4.7</v>
      </c>
      <c r="Y110" s="2">
        <v>4.5999999999999996</v>
      </c>
      <c r="Z110" s="2">
        <v>6</v>
      </c>
      <c r="AA110" s="2">
        <f t="shared" si="99"/>
        <v>888.80000000000007</v>
      </c>
      <c r="AB110" s="2">
        <f t="shared" si="100"/>
        <v>67.95</v>
      </c>
      <c r="AC110" s="2">
        <f t="shared" ref="AC110:AL110" si="128">(O110*60)/C110</f>
        <v>5.2972972972972974</v>
      </c>
      <c r="AD110" s="2">
        <f t="shared" si="128"/>
        <v>4.7249999999999996</v>
      </c>
      <c r="AE110" s="2">
        <f t="shared" si="128"/>
        <v>3.7815126050420167</v>
      </c>
      <c r="AF110" s="2">
        <f t="shared" si="128"/>
        <v>3.5174746335963922</v>
      </c>
      <c r="AG110" s="2">
        <f t="shared" si="128"/>
        <v>6.5217391304347823</v>
      </c>
      <c r="AH110" s="2">
        <f t="shared" si="128"/>
        <v>6.5409836065573774</v>
      </c>
      <c r="AI110" s="2">
        <f t="shared" si="128"/>
        <v>3.9428571428571431</v>
      </c>
      <c r="AJ110" s="2">
        <f t="shared" si="128"/>
        <v>2.7317073170731709</v>
      </c>
      <c r="AK110" s="2">
        <f t="shared" si="128"/>
        <v>3.9252336448598131</v>
      </c>
      <c r="AL110" s="2">
        <f t="shared" si="128"/>
        <v>3.9440559440559442</v>
      </c>
      <c r="AM110" s="2"/>
      <c r="AN110" s="2"/>
      <c r="AO110" s="2">
        <f t="shared" si="3"/>
        <v>4.492786132177395</v>
      </c>
      <c r="AP110" s="2">
        <f t="shared" si="4"/>
        <v>2.7317073170731709</v>
      </c>
      <c r="AQ110" s="2">
        <f t="shared" si="5"/>
        <v>7.9285714285714288</v>
      </c>
    </row>
    <row r="111" spans="1:43" ht="15.75" customHeight="1">
      <c r="A111" s="31" t="s">
        <v>290</v>
      </c>
      <c r="B111" s="31">
        <v>1</v>
      </c>
      <c r="C111" s="32">
        <v>63.4</v>
      </c>
      <c r="D111" s="32">
        <v>77.400000000000006</v>
      </c>
      <c r="E111" s="32">
        <v>79.5</v>
      </c>
      <c r="F111" s="32">
        <v>44.2</v>
      </c>
      <c r="G111" s="32">
        <v>144.69999999999999</v>
      </c>
      <c r="H111" s="32">
        <v>279</v>
      </c>
      <c r="I111" s="32">
        <v>169.5</v>
      </c>
      <c r="J111" s="31">
        <v>0</v>
      </c>
      <c r="K111" s="31">
        <v>102.4</v>
      </c>
      <c r="L111" s="31">
        <v>192.4</v>
      </c>
      <c r="M111" s="32"/>
      <c r="N111" s="32"/>
      <c r="O111" s="32">
        <v>7.6</v>
      </c>
      <c r="P111" s="32">
        <v>7.4</v>
      </c>
      <c r="Q111" s="32">
        <v>11.8</v>
      </c>
      <c r="R111" s="32">
        <v>7.3</v>
      </c>
      <c r="S111" s="32">
        <v>23.6</v>
      </c>
      <c r="T111" s="32">
        <v>27.7</v>
      </c>
      <c r="U111" s="32">
        <v>17.3</v>
      </c>
      <c r="V111" s="31">
        <v>0</v>
      </c>
      <c r="W111" s="31">
        <v>10.199999999999999</v>
      </c>
      <c r="X111" s="31">
        <v>21.6</v>
      </c>
      <c r="Y111" s="32"/>
      <c r="Z111" s="32"/>
      <c r="AA111" s="32">
        <f t="shared" si="99"/>
        <v>1152.5</v>
      </c>
      <c r="AB111" s="32">
        <f t="shared" si="100"/>
        <v>134.5</v>
      </c>
      <c r="AC111" s="2">
        <f t="shared" ref="AC111:AI111" si="129">(O111*60)/C111</f>
        <v>7.1924290220820195</v>
      </c>
      <c r="AD111" s="2">
        <f t="shared" si="129"/>
        <v>5.7364341085271313</v>
      </c>
      <c r="AE111" s="2">
        <f t="shared" si="129"/>
        <v>8.9056603773584904</v>
      </c>
      <c r="AF111" s="2">
        <f t="shared" si="129"/>
        <v>9.9095022624434375</v>
      </c>
      <c r="AG111" s="2">
        <f t="shared" si="129"/>
        <v>9.7857636489288193</v>
      </c>
      <c r="AH111" s="2">
        <f t="shared" si="129"/>
        <v>5.956989247311828</v>
      </c>
      <c r="AI111" s="2">
        <f t="shared" si="129"/>
        <v>6.1238938053097343</v>
      </c>
      <c r="AJ111" s="2"/>
      <c r="AK111" s="2">
        <f t="shared" ref="AK111:AL111" si="130">(W111*60)/K111</f>
        <v>5.9765625</v>
      </c>
      <c r="AL111" s="2">
        <f t="shared" si="130"/>
        <v>6.7359667359667359</v>
      </c>
      <c r="AM111" s="2"/>
      <c r="AN111" s="2"/>
      <c r="AO111" s="2">
        <f t="shared" si="3"/>
        <v>7.3692446342142448</v>
      </c>
      <c r="AP111" s="2">
        <f t="shared" si="4"/>
        <v>5.7364341085271313</v>
      </c>
      <c r="AQ111" s="2">
        <f t="shared" si="5"/>
        <v>9.9095022624434375</v>
      </c>
    </row>
    <row r="112" spans="1:43" ht="15.75" customHeight="1">
      <c r="A112" s="2" t="s">
        <v>292</v>
      </c>
      <c r="B112" s="2">
        <v>0</v>
      </c>
      <c r="C112" s="2">
        <v>59</v>
      </c>
      <c r="D112" s="2">
        <v>62</v>
      </c>
      <c r="E112" s="2">
        <v>71</v>
      </c>
      <c r="F112" s="2">
        <v>44</v>
      </c>
      <c r="G112" s="2">
        <v>39</v>
      </c>
      <c r="H112" s="2">
        <v>66</v>
      </c>
      <c r="I112" s="2">
        <v>68</v>
      </c>
      <c r="J112" s="2">
        <v>60</v>
      </c>
      <c r="K112" s="2">
        <v>61</v>
      </c>
      <c r="L112" s="2">
        <v>90.8</v>
      </c>
      <c r="M112" s="2">
        <v>102.79</v>
      </c>
      <c r="N112" s="2">
        <v>28.2</v>
      </c>
      <c r="O112" s="2">
        <v>5.3</v>
      </c>
      <c r="P112" s="2">
        <v>5.6</v>
      </c>
      <c r="Q112" s="2">
        <v>6.4</v>
      </c>
      <c r="R112" s="2">
        <v>4</v>
      </c>
      <c r="S112" s="2">
        <v>3.5</v>
      </c>
      <c r="T112" s="2">
        <v>6</v>
      </c>
      <c r="U112" s="2">
        <v>6.2</v>
      </c>
      <c r="V112" s="2">
        <v>5.48</v>
      </c>
      <c r="W112" s="2">
        <v>5.57</v>
      </c>
      <c r="X112" s="2">
        <v>8.2899999999999991</v>
      </c>
      <c r="Y112" s="2">
        <v>17.2</v>
      </c>
      <c r="Z112" s="2">
        <v>2.9</v>
      </c>
      <c r="AA112" s="2">
        <f t="shared" si="99"/>
        <v>751.79</v>
      </c>
      <c r="AB112" s="2">
        <f t="shared" si="100"/>
        <v>76.440000000000012</v>
      </c>
      <c r="AC112" s="2">
        <f t="shared" ref="AC112:AL112" si="131">(O112*60)/C112</f>
        <v>5.3898305084745761</v>
      </c>
      <c r="AD112" s="2">
        <f t="shared" si="131"/>
        <v>5.419354838709677</v>
      </c>
      <c r="AE112" s="2">
        <f t="shared" si="131"/>
        <v>5.408450704225352</v>
      </c>
      <c r="AF112" s="2">
        <f t="shared" si="131"/>
        <v>5.4545454545454541</v>
      </c>
      <c r="AG112" s="2">
        <f t="shared" si="131"/>
        <v>5.384615384615385</v>
      </c>
      <c r="AH112" s="2">
        <f t="shared" si="131"/>
        <v>5.4545454545454541</v>
      </c>
      <c r="AI112" s="2">
        <f t="shared" si="131"/>
        <v>5.4705882352941178</v>
      </c>
      <c r="AJ112" s="2">
        <f t="shared" si="131"/>
        <v>5.48</v>
      </c>
      <c r="AK112" s="2">
        <f t="shared" si="131"/>
        <v>5.4786885245901651</v>
      </c>
      <c r="AL112" s="2">
        <f t="shared" si="131"/>
        <v>5.4779735682819384</v>
      </c>
      <c r="AM112" s="2"/>
      <c r="AN112" s="2"/>
      <c r="AO112" s="2">
        <f t="shared" si="3"/>
        <v>5.441859267328212</v>
      </c>
      <c r="AP112" s="2">
        <f t="shared" si="4"/>
        <v>5.384615384615385</v>
      </c>
      <c r="AQ112" s="2">
        <f t="shared" si="5"/>
        <v>9.9095022624434375</v>
      </c>
    </row>
    <row r="113" spans="1:43" ht="15.75" customHeight="1">
      <c r="A113" s="2" t="s">
        <v>294</v>
      </c>
      <c r="B113" s="2">
        <v>0</v>
      </c>
      <c r="C113" s="2">
        <v>68</v>
      </c>
      <c r="D113" s="2">
        <v>114</v>
      </c>
      <c r="E113" s="2">
        <v>97</v>
      </c>
      <c r="F113" s="2">
        <v>82</v>
      </c>
      <c r="G113" s="2">
        <v>64</v>
      </c>
      <c r="H113" s="2">
        <v>32</v>
      </c>
      <c r="I113" s="2">
        <v>63</v>
      </c>
      <c r="J113" s="2">
        <v>75</v>
      </c>
      <c r="K113" s="2">
        <v>18</v>
      </c>
      <c r="L113" s="2">
        <v>70</v>
      </c>
      <c r="M113" s="2">
        <v>25</v>
      </c>
      <c r="N113" s="2">
        <v>35</v>
      </c>
      <c r="O113" s="2">
        <v>7.7</v>
      </c>
      <c r="P113" s="2">
        <v>12.8</v>
      </c>
      <c r="Q113" s="2">
        <v>10.8</v>
      </c>
      <c r="R113" s="2">
        <v>9.1999999999999993</v>
      </c>
      <c r="S113" s="2">
        <v>7.2</v>
      </c>
      <c r="T113" s="2">
        <v>3.6</v>
      </c>
      <c r="U113" s="2">
        <v>7.1</v>
      </c>
      <c r="V113" s="2">
        <v>8.5</v>
      </c>
      <c r="W113" s="2">
        <v>2</v>
      </c>
      <c r="X113" s="2">
        <v>7.9</v>
      </c>
      <c r="Y113" s="2">
        <v>2.1</v>
      </c>
      <c r="Z113" s="2">
        <v>3.2</v>
      </c>
      <c r="AA113" s="2">
        <f t="shared" ref="AA113:AA115" si="132">SUM(C113:L113)</f>
        <v>683</v>
      </c>
      <c r="AB113" s="2">
        <f t="shared" ref="AB113:AB115" si="133">SUM(O113:X113)</f>
        <v>76.800000000000011</v>
      </c>
      <c r="AC113" s="2">
        <f t="shared" ref="AC113:AL113" si="134">(O113*60)/C113</f>
        <v>6.7941176470588234</v>
      </c>
      <c r="AD113" s="2">
        <f t="shared" si="134"/>
        <v>6.7368421052631575</v>
      </c>
      <c r="AE113" s="2">
        <f t="shared" si="134"/>
        <v>6.6804123711340209</v>
      </c>
      <c r="AF113" s="2">
        <f t="shared" si="134"/>
        <v>6.7317073170731705</v>
      </c>
      <c r="AG113" s="2">
        <f t="shared" si="134"/>
        <v>6.75</v>
      </c>
      <c r="AH113" s="2">
        <f t="shared" si="134"/>
        <v>6.75</v>
      </c>
      <c r="AI113" s="2">
        <f t="shared" si="134"/>
        <v>6.7619047619047619</v>
      </c>
      <c r="AJ113" s="2">
        <f t="shared" si="134"/>
        <v>6.8</v>
      </c>
      <c r="AK113" s="2">
        <f t="shared" si="134"/>
        <v>6.666666666666667</v>
      </c>
      <c r="AL113" s="2">
        <f t="shared" si="134"/>
        <v>6.7714285714285714</v>
      </c>
      <c r="AM113" s="2"/>
      <c r="AN113" s="2"/>
      <c r="AO113" s="2">
        <f t="shared" si="3"/>
        <v>6.7443079440529159</v>
      </c>
      <c r="AP113" s="2">
        <f t="shared" si="4"/>
        <v>6.666666666666667</v>
      </c>
      <c r="AQ113" s="2">
        <f t="shared" si="5"/>
        <v>6.8</v>
      </c>
    </row>
    <row r="114" spans="1:43" ht="15.75" customHeight="1">
      <c r="A114" s="2" t="s">
        <v>296</v>
      </c>
      <c r="B114" s="2">
        <v>1</v>
      </c>
      <c r="C114" s="2">
        <v>41</v>
      </c>
      <c r="D114" s="2">
        <v>187</v>
      </c>
      <c r="E114" s="2">
        <v>62</v>
      </c>
      <c r="F114" s="2">
        <v>133</v>
      </c>
      <c r="G114" s="2">
        <v>87</v>
      </c>
      <c r="H114" s="2">
        <v>33</v>
      </c>
      <c r="I114" s="2">
        <v>189</v>
      </c>
      <c r="J114" s="2">
        <v>178</v>
      </c>
      <c r="K114" s="2">
        <v>82</v>
      </c>
      <c r="L114" s="2">
        <v>40</v>
      </c>
      <c r="M114" s="2">
        <v>0</v>
      </c>
      <c r="N114" s="2">
        <v>0</v>
      </c>
      <c r="O114" s="2">
        <v>4</v>
      </c>
      <c r="P114" s="2">
        <v>16</v>
      </c>
      <c r="Q114" s="2">
        <v>6</v>
      </c>
      <c r="R114" s="2">
        <v>13</v>
      </c>
      <c r="S114" s="2">
        <v>8</v>
      </c>
      <c r="T114" s="2">
        <v>3</v>
      </c>
      <c r="U114" s="2">
        <v>17</v>
      </c>
      <c r="V114" s="2">
        <v>17</v>
      </c>
      <c r="W114" s="2">
        <v>8</v>
      </c>
      <c r="X114" s="2">
        <v>4</v>
      </c>
      <c r="Y114" s="2">
        <v>0</v>
      </c>
      <c r="Z114" s="2">
        <v>0</v>
      </c>
      <c r="AA114" s="2">
        <f t="shared" si="132"/>
        <v>1032</v>
      </c>
      <c r="AB114" s="2">
        <f t="shared" si="133"/>
        <v>96</v>
      </c>
      <c r="AC114" s="2">
        <f t="shared" ref="AC114:AL114" si="135">(O114*60)/C114</f>
        <v>5.8536585365853657</v>
      </c>
      <c r="AD114" s="2">
        <f t="shared" si="135"/>
        <v>5.1336898395721926</v>
      </c>
      <c r="AE114" s="2">
        <f t="shared" si="135"/>
        <v>5.806451612903226</v>
      </c>
      <c r="AF114" s="2">
        <f t="shared" si="135"/>
        <v>5.8646616541353387</v>
      </c>
      <c r="AG114" s="2">
        <f t="shared" si="135"/>
        <v>5.5172413793103452</v>
      </c>
      <c r="AH114" s="2">
        <f t="shared" si="135"/>
        <v>5.4545454545454541</v>
      </c>
      <c r="AI114" s="2">
        <f t="shared" si="135"/>
        <v>5.3968253968253972</v>
      </c>
      <c r="AJ114" s="2">
        <f t="shared" si="135"/>
        <v>5.7303370786516856</v>
      </c>
      <c r="AK114" s="2">
        <f t="shared" si="135"/>
        <v>5.8536585365853657</v>
      </c>
      <c r="AL114" s="2">
        <f t="shared" si="135"/>
        <v>6</v>
      </c>
      <c r="AM114" s="2"/>
      <c r="AN114" s="2"/>
      <c r="AO114" s="2">
        <f t="shared" si="3"/>
        <v>5.6611069489114376</v>
      </c>
      <c r="AP114" s="2">
        <f t="shared" si="4"/>
        <v>5.1336898395721926</v>
      </c>
      <c r="AQ114" s="2">
        <f t="shared" si="5"/>
        <v>6.8</v>
      </c>
    </row>
    <row r="115" spans="1:43" ht="15.75" customHeight="1">
      <c r="A115" s="45" t="s">
        <v>298</v>
      </c>
      <c r="B115" s="45">
        <v>1</v>
      </c>
      <c r="C115" s="60">
        <v>158</v>
      </c>
      <c r="D115" s="60">
        <v>121</v>
      </c>
      <c r="E115" s="60">
        <v>159</v>
      </c>
      <c r="F115" s="60">
        <v>142</v>
      </c>
      <c r="G115" s="60">
        <v>227</v>
      </c>
      <c r="H115" s="60">
        <v>216</v>
      </c>
      <c r="I115" s="60">
        <v>151.6</v>
      </c>
      <c r="J115" s="60">
        <v>114.3</v>
      </c>
      <c r="K115" s="60">
        <v>38</v>
      </c>
      <c r="L115" s="60">
        <v>146.6</v>
      </c>
      <c r="M115" s="60"/>
      <c r="N115" s="60"/>
      <c r="O115" s="60">
        <v>28</v>
      </c>
      <c r="P115" s="60">
        <v>18.5</v>
      </c>
      <c r="Q115" s="60">
        <v>19</v>
      </c>
      <c r="R115" s="60">
        <v>28</v>
      </c>
      <c r="S115" s="60">
        <v>29.9</v>
      </c>
      <c r="T115" s="60">
        <v>20</v>
      </c>
      <c r="U115" s="60">
        <v>17</v>
      </c>
      <c r="V115" s="60">
        <v>13</v>
      </c>
      <c r="W115" s="60">
        <v>4</v>
      </c>
      <c r="X115" s="60">
        <v>28</v>
      </c>
      <c r="Y115" s="2"/>
      <c r="Z115" s="2"/>
      <c r="AA115" s="2">
        <f t="shared" si="132"/>
        <v>1473.4999999999998</v>
      </c>
      <c r="AB115" s="2">
        <f t="shared" si="133"/>
        <v>205.4</v>
      </c>
      <c r="AC115" s="2">
        <f t="shared" ref="AC115:AL115" si="136">(O115*60)/C115</f>
        <v>10.632911392405063</v>
      </c>
      <c r="AD115" s="2">
        <f t="shared" si="136"/>
        <v>9.1735537190082646</v>
      </c>
      <c r="AE115" s="2">
        <f t="shared" si="136"/>
        <v>7.1698113207547172</v>
      </c>
      <c r="AF115" s="2">
        <f t="shared" si="136"/>
        <v>11.830985915492958</v>
      </c>
      <c r="AG115" s="2">
        <f t="shared" si="136"/>
        <v>7.9030837004405283</v>
      </c>
      <c r="AH115" s="2">
        <f t="shared" si="136"/>
        <v>5.5555555555555554</v>
      </c>
      <c r="AI115" s="2">
        <f t="shared" si="136"/>
        <v>6.7282321899736148</v>
      </c>
      <c r="AJ115" s="2">
        <f t="shared" si="136"/>
        <v>6.8241469816272966</v>
      </c>
      <c r="AK115" s="2">
        <f t="shared" si="136"/>
        <v>6.3157894736842106</v>
      </c>
      <c r="AL115" s="2">
        <f t="shared" si="136"/>
        <v>11.459754433833561</v>
      </c>
      <c r="AM115" s="2"/>
      <c r="AN115" s="2"/>
      <c r="AO115" s="2">
        <f t="shared" si="3"/>
        <v>8.3593824682775768</v>
      </c>
      <c r="AP115" s="2">
        <f t="shared" si="4"/>
        <v>5.5555555555555554</v>
      </c>
      <c r="AQ115" s="2">
        <f t="shared" si="5"/>
        <v>11.830985915492958</v>
      </c>
    </row>
    <row r="116" spans="1:43" ht="15.75" customHeight="1">
      <c r="A116" s="2" t="s">
        <v>300</v>
      </c>
      <c r="B116" s="2">
        <v>0</v>
      </c>
      <c r="C116" s="35">
        <v>46</v>
      </c>
      <c r="D116" s="35">
        <v>68</v>
      </c>
      <c r="E116" s="35">
        <v>42.5</v>
      </c>
      <c r="F116" s="35">
        <v>72.7</v>
      </c>
      <c r="G116" s="35">
        <v>137.4</v>
      </c>
      <c r="H116" s="35">
        <v>78.900000000000006</v>
      </c>
      <c r="I116" s="35">
        <v>84.5</v>
      </c>
      <c r="J116" s="35">
        <v>76.5</v>
      </c>
      <c r="K116" s="35">
        <v>61</v>
      </c>
      <c r="L116" s="2">
        <v>58.6</v>
      </c>
      <c r="M116" s="2">
        <v>90.1</v>
      </c>
      <c r="N116" s="2">
        <v>128</v>
      </c>
      <c r="O116" s="35">
        <v>5.3</v>
      </c>
      <c r="P116" s="35">
        <v>9.1</v>
      </c>
      <c r="Q116" s="35">
        <v>5.33</v>
      </c>
      <c r="R116" s="35">
        <v>7.9</v>
      </c>
      <c r="S116" s="35">
        <f>20.8-6</f>
        <v>14.8</v>
      </c>
      <c r="T116" s="35">
        <v>9.31</v>
      </c>
      <c r="U116" s="35">
        <v>10</v>
      </c>
      <c r="V116" s="35">
        <v>9</v>
      </c>
      <c r="W116" s="35">
        <v>6.5</v>
      </c>
      <c r="X116" s="2">
        <v>8</v>
      </c>
      <c r="Y116" s="35">
        <v>12</v>
      </c>
      <c r="Z116" s="2">
        <v>17.5</v>
      </c>
      <c r="AA116" s="2">
        <f t="shared" ref="AA116:AA118" si="137">SUM(C116:N116)</f>
        <v>944.2</v>
      </c>
      <c r="AB116" s="2">
        <f t="shared" ref="AB116:AB118" si="138">SUM(O116:Z116)</f>
        <v>114.74</v>
      </c>
      <c r="AC116" s="2">
        <f t="shared" ref="AC116:AL116" si="139">(O116*60)/C116</f>
        <v>6.9130434782608692</v>
      </c>
      <c r="AD116" s="2">
        <f t="shared" si="139"/>
        <v>8.0294117647058822</v>
      </c>
      <c r="AE116" s="2">
        <f t="shared" si="139"/>
        <v>7.5247058823529418</v>
      </c>
      <c r="AF116" s="2">
        <f t="shared" si="139"/>
        <v>6.5199449793672626</v>
      </c>
      <c r="AG116" s="2">
        <f t="shared" si="139"/>
        <v>6.462882096069869</v>
      </c>
      <c r="AH116" s="2">
        <f t="shared" si="139"/>
        <v>7.0798479087452471</v>
      </c>
      <c r="AI116" s="2">
        <f t="shared" si="139"/>
        <v>7.1005917159763312</v>
      </c>
      <c r="AJ116" s="2">
        <f t="shared" si="139"/>
        <v>7.0588235294117645</v>
      </c>
      <c r="AK116" s="2">
        <f t="shared" si="139"/>
        <v>6.3934426229508201</v>
      </c>
      <c r="AL116" s="2">
        <f t="shared" si="139"/>
        <v>8.1911262798634805</v>
      </c>
      <c r="AM116" s="2"/>
      <c r="AN116" s="2"/>
      <c r="AO116" s="2">
        <f t="shared" si="3"/>
        <v>7.1273820257704461</v>
      </c>
      <c r="AP116" s="2">
        <f t="shared" si="4"/>
        <v>6.3934426229508201</v>
      </c>
      <c r="AQ116" s="2">
        <f t="shared" si="5"/>
        <v>11.830985915492958</v>
      </c>
    </row>
    <row r="117" spans="1:43" ht="15.75" customHeight="1">
      <c r="A117" s="2" t="s">
        <v>301</v>
      </c>
      <c r="B117" s="2">
        <v>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2"/>
      <c r="AA117" s="2">
        <f t="shared" si="137"/>
        <v>0</v>
      </c>
      <c r="AB117" s="2">
        <f t="shared" si="138"/>
        <v>0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e">
        <f t="shared" si="3"/>
        <v>#DIV/0!</v>
      </c>
      <c r="AP117" s="2">
        <f t="shared" si="4"/>
        <v>0</v>
      </c>
      <c r="AQ117" s="2">
        <f t="shared" si="5"/>
        <v>8.1911262798634805</v>
      </c>
    </row>
    <row r="118" spans="1:43" ht="15.75" customHeight="1">
      <c r="A118" s="60" t="s">
        <v>303</v>
      </c>
      <c r="B118" s="60">
        <v>1</v>
      </c>
      <c r="C118" s="60">
        <v>230.2</v>
      </c>
      <c r="D118" s="60">
        <v>203</v>
      </c>
      <c r="E118" s="60">
        <v>177</v>
      </c>
      <c r="F118" s="60">
        <v>168.5</v>
      </c>
      <c r="G118" s="60">
        <v>222.5</v>
      </c>
      <c r="H118" s="60">
        <v>212.4</v>
      </c>
      <c r="I118" s="60">
        <v>171.8</v>
      </c>
      <c r="J118" s="60">
        <v>175.7</v>
      </c>
      <c r="K118" s="60">
        <v>202.7</v>
      </c>
      <c r="L118" s="60">
        <v>175.3</v>
      </c>
      <c r="M118" s="60"/>
      <c r="N118" s="60"/>
      <c r="O118" s="60">
        <v>20.5</v>
      </c>
      <c r="P118" s="60">
        <v>17.899999999999999</v>
      </c>
      <c r="Q118" s="60">
        <v>15</v>
      </c>
      <c r="R118" s="60">
        <v>14.3</v>
      </c>
      <c r="S118" s="60">
        <v>20.9</v>
      </c>
      <c r="T118" s="60">
        <v>18.899999999999999</v>
      </c>
      <c r="U118" s="60">
        <v>15.8</v>
      </c>
      <c r="V118" s="60">
        <v>15.9</v>
      </c>
      <c r="W118" s="60">
        <v>18.3</v>
      </c>
      <c r="X118" s="60">
        <v>14.4</v>
      </c>
      <c r="Y118" s="2"/>
      <c r="Z118" s="2"/>
      <c r="AA118" s="2">
        <f t="shared" si="137"/>
        <v>1939.1000000000001</v>
      </c>
      <c r="AB118" s="2">
        <f t="shared" si="138"/>
        <v>171.9</v>
      </c>
      <c r="AC118" s="2">
        <f t="shared" ref="AC118:AL118" si="140">(O118*60)/C118</f>
        <v>5.3431798436142488</v>
      </c>
      <c r="AD118" s="2">
        <f t="shared" si="140"/>
        <v>5.2906403940886699</v>
      </c>
      <c r="AE118" s="2">
        <f t="shared" si="140"/>
        <v>5.0847457627118642</v>
      </c>
      <c r="AF118" s="2">
        <f t="shared" si="140"/>
        <v>5.0919881305637986</v>
      </c>
      <c r="AG118" s="2">
        <f t="shared" si="140"/>
        <v>5.6359550561797755</v>
      </c>
      <c r="AH118" s="2">
        <f t="shared" si="140"/>
        <v>5.3389830508474576</v>
      </c>
      <c r="AI118" s="2">
        <f t="shared" si="140"/>
        <v>5.5180442374854479</v>
      </c>
      <c r="AJ118" s="2">
        <f t="shared" si="140"/>
        <v>5.4297097324985772</v>
      </c>
      <c r="AK118" s="2">
        <f t="shared" si="140"/>
        <v>5.4168722249629999</v>
      </c>
      <c r="AL118" s="2">
        <f t="shared" si="140"/>
        <v>4.9286936679977176</v>
      </c>
      <c r="AM118" s="2"/>
      <c r="AN118" s="2"/>
      <c r="AO118" s="2">
        <f t="shared" si="3"/>
        <v>5.3078812100950561</v>
      </c>
      <c r="AP118" s="2">
        <f t="shared" si="4"/>
        <v>4.9286936679977176</v>
      </c>
      <c r="AQ118" s="2">
        <f t="shared" si="5"/>
        <v>5.6359550561797755</v>
      </c>
    </row>
    <row r="119" spans="1:43" ht="15.75" customHeight="1">
      <c r="A119" s="2" t="s">
        <v>305</v>
      </c>
      <c r="B119" s="2">
        <v>1</v>
      </c>
      <c r="C119" s="2">
        <v>80</v>
      </c>
      <c r="D119" s="2">
        <v>100</v>
      </c>
      <c r="E119" s="2">
        <v>140</v>
      </c>
      <c r="F119" s="2">
        <v>110</v>
      </c>
      <c r="G119" s="2">
        <v>140</v>
      </c>
      <c r="H119" s="2">
        <v>140</v>
      </c>
      <c r="I119" s="2">
        <v>110</v>
      </c>
      <c r="J119" s="2">
        <v>130</v>
      </c>
      <c r="K119" s="2">
        <v>40.200000000000003</v>
      </c>
      <c r="L119" s="2">
        <v>16.8</v>
      </c>
      <c r="M119" s="2">
        <v>0</v>
      </c>
      <c r="N119" s="2">
        <v>0</v>
      </c>
      <c r="O119" s="2">
        <v>8</v>
      </c>
      <c r="P119" s="2">
        <v>10</v>
      </c>
      <c r="Q119" s="2">
        <v>14</v>
      </c>
      <c r="R119" s="2">
        <v>11</v>
      </c>
      <c r="S119" s="2">
        <v>14</v>
      </c>
      <c r="T119" s="2">
        <v>14</v>
      </c>
      <c r="U119" s="2">
        <v>11</v>
      </c>
      <c r="V119" s="2">
        <v>13</v>
      </c>
      <c r="W119" s="2">
        <v>6.3</v>
      </c>
      <c r="X119" s="2">
        <v>1.1000000000000001</v>
      </c>
      <c r="Y119" s="2">
        <v>0</v>
      </c>
      <c r="Z119" s="2">
        <v>0</v>
      </c>
      <c r="AA119" s="2">
        <f>SUM(C119:L119)</f>
        <v>1007</v>
      </c>
      <c r="AB119" s="2">
        <f>SUM(O119:X119)</f>
        <v>102.39999999999999</v>
      </c>
      <c r="AC119" s="2">
        <f t="shared" ref="AC119:AL119" si="141">(O119*60)/C119</f>
        <v>6</v>
      </c>
      <c r="AD119" s="2">
        <f t="shared" si="141"/>
        <v>6</v>
      </c>
      <c r="AE119" s="2">
        <f t="shared" si="141"/>
        <v>6</v>
      </c>
      <c r="AF119" s="2">
        <f t="shared" si="141"/>
        <v>6</v>
      </c>
      <c r="AG119" s="2">
        <f t="shared" si="141"/>
        <v>6</v>
      </c>
      <c r="AH119" s="2">
        <f t="shared" si="141"/>
        <v>6</v>
      </c>
      <c r="AI119" s="2">
        <f t="shared" si="141"/>
        <v>6</v>
      </c>
      <c r="AJ119" s="2">
        <f t="shared" si="141"/>
        <v>6</v>
      </c>
      <c r="AK119" s="2">
        <f t="shared" si="141"/>
        <v>9.4029850746268657</v>
      </c>
      <c r="AL119" s="2">
        <f t="shared" si="141"/>
        <v>3.9285714285714284</v>
      </c>
      <c r="AM119" s="2"/>
      <c r="AN119" s="2"/>
      <c r="AO119" s="2">
        <f t="shared" si="3"/>
        <v>6.1331556503198303</v>
      </c>
      <c r="AP119" s="2">
        <f t="shared" si="4"/>
        <v>3.9285714285714284</v>
      </c>
      <c r="AQ119" s="2">
        <f t="shared" si="5"/>
        <v>9.4029850746268657</v>
      </c>
    </row>
    <row r="120" spans="1:43" ht="15.75" customHeight="1">
      <c r="A120" s="2" t="s">
        <v>306</v>
      </c>
      <c r="B120" s="2">
        <v>0</v>
      </c>
      <c r="C120" s="35">
        <v>46.1</v>
      </c>
      <c r="D120" s="35">
        <v>58.9</v>
      </c>
      <c r="E120" s="35">
        <v>87.4</v>
      </c>
      <c r="F120" s="35">
        <f>199-119+11.9</f>
        <v>91.9</v>
      </c>
      <c r="G120" s="35">
        <v>54</v>
      </c>
      <c r="H120" s="35">
        <v>49.9</v>
      </c>
      <c r="I120" s="35">
        <f>6.23+9.58+10.47+10.36+10+7+9.08+9.73+4.98+7.4</f>
        <v>84.830000000000013</v>
      </c>
      <c r="J120" s="35">
        <f>9+5+5.33+9.68+5.39+6.06+5.08+5.82+5.13+10.33+6.57</f>
        <v>73.390000000000015</v>
      </c>
      <c r="K120" s="35">
        <v>96.8</v>
      </c>
      <c r="L120" s="2">
        <v>89</v>
      </c>
      <c r="M120" s="2">
        <v>75</v>
      </c>
      <c r="N120" s="2">
        <v>119.8</v>
      </c>
      <c r="O120" s="35">
        <v>6.85</v>
      </c>
      <c r="P120" s="35">
        <v>8.1999999999999993</v>
      </c>
      <c r="Q120" s="35">
        <v>15.2</v>
      </c>
      <c r="R120" s="35">
        <f>61.5-43+1.2</f>
        <v>19.7</v>
      </c>
      <c r="S120" s="35">
        <v>5.6</v>
      </c>
      <c r="T120" s="35">
        <v>6</v>
      </c>
      <c r="U120" s="35">
        <v>9</v>
      </c>
      <c r="V120" s="35">
        <f>0.8+1+0.8+0.6+0.8+0.9+0.9+1+0.5+0.33+1</f>
        <v>8.6300000000000008</v>
      </c>
      <c r="W120" s="35">
        <v>11.2</v>
      </c>
      <c r="X120" s="2">
        <v>8.6</v>
      </c>
      <c r="Y120" s="2">
        <v>6.6</v>
      </c>
      <c r="Z120" s="2">
        <v>9</v>
      </c>
      <c r="AA120" s="2">
        <f>SUM(C120:N120)</f>
        <v>927.01999999999987</v>
      </c>
      <c r="AB120" s="2">
        <f>SUM(O120:Z120)</f>
        <v>114.58</v>
      </c>
      <c r="AC120" s="2">
        <f t="shared" ref="AC120:AK120" si="142">(O120*60)/C120</f>
        <v>8.9154013015184379</v>
      </c>
      <c r="AD120" s="2">
        <f t="shared" si="142"/>
        <v>8.3531409168081492</v>
      </c>
      <c r="AE120" s="2">
        <f t="shared" si="142"/>
        <v>10.434782608695652</v>
      </c>
      <c r="AF120" s="2">
        <f t="shared" si="142"/>
        <v>12.861806311207834</v>
      </c>
      <c r="AG120" s="2">
        <f t="shared" si="142"/>
        <v>6.2222222222222223</v>
      </c>
      <c r="AH120" s="2">
        <f t="shared" si="142"/>
        <v>7.214428857715431</v>
      </c>
      <c r="AI120" s="2">
        <f t="shared" si="142"/>
        <v>6.3656725215136145</v>
      </c>
      <c r="AJ120" s="2">
        <f t="shared" si="142"/>
        <v>7.0554571467502383</v>
      </c>
      <c r="AK120" s="2">
        <f t="shared" si="142"/>
        <v>6.9421487603305785</v>
      </c>
      <c r="AL120" s="2"/>
      <c r="AM120" s="2"/>
      <c r="AN120" s="2"/>
      <c r="AO120" s="2">
        <f t="shared" si="3"/>
        <v>8.2627845163069065</v>
      </c>
      <c r="AP120" s="2">
        <f t="shared" si="4"/>
        <v>6.2222222222222223</v>
      </c>
      <c r="AQ120" s="2">
        <f t="shared" si="5"/>
        <v>12.861806311207834</v>
      </c>
    </row>
    <row r="121" spans="1:43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5.75" customHeight="1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5.75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:N1"/>
    <mergeCell ref="O1:Z1"/>
    <mergeCell ref="AC1:AN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3" workbookViewId="0"/>
  </sheetViews>
  <sheetFormatPr defaultColWidth="14.42578125" defaultRowHeight="15" customHeight="1"/>
  <cols>
    <col min="1" max="2" width="14.28515625" customWidth="1"/>
    <col min="3" max="3" width="100.28515625" customWidth="1"/>
    <col min="4" max="4" width="39.85546875" customWidth="1"/>
    <col min="5" max="7" width="8.7109375" customWidth="1"/>
  </cols>
  <sheetData>
    <row r="1" spans="1:26">
      <c r="A1" s="2" t="s">
        <v>106</v>
      </c>
      <c r="B1" s="2" t="s">
        <v>1</v>
      </c>
      <c r="C1" s="2" t="s">
        <v>308</v>
      </c>
      <c r="D1" s="2" t="s">
        <v>309</v>
      </c>
      <c r="E1" s="3" t="s">
        <v>310</v>
      </c>
      <c r="F1" s="2"/>
      <c r="G1" s="26" t="s">
        <v>311</v>
      </c>
      <c r="H1" s="2" t="s">
        <v>312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6" t="s">
        <v>103</v>
      </c>
      <c r="B2" s="47">
        <v>1</v>
      </c>
      <c r="C2" s="26" t="s">
        <v>313</v>
      </c>
      <c r="D2" s="52">
        <v>42756</v>
      </c>
      <c r="E2" s="46">
        <v>2</v>
      </c>
      <c r="F2" s="26"/>
      <c r="G2" s="33" t="s">
        <v>314</v>
      </c>
      <c r="H2" s="3" t="s">
        <v>315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>
      <c r="A3" s="2" t="s">
        <v>124</v>
      </c>
      <c r="B3" s="35">
        <v>1</v>
      </c>
      <c r="C3" s="2"/>
      <c r="D3" s="2"/>
      <c r="E3" s="3"/>
      <c r="F3" s="2"/>
      <c r="G3" s="53" t="s">
        <v>316</v>
      </c>
      <c r="H3" s="2" t="s">
        <v>317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 t="s">
        <v>125</v>
      </c>
      <c r="B4" s="35">
        <v>1</v>
      </c>
      <c r="C4" s="2"/>
      <c r="D4" s="2"/>
      <c r="E4" s="3"/>
      <c r="F4" s="26"/>
      <c r="G4" s="26"/>
      <c r="H4" s="2" t="s">
        <v>318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6" t="s">
        <v>126</v>
      </c>
      <c r="B5" s="47">
        <v>0</v>
      </c>
      <c r="C5" s="26" t="s">
        <v>319</v>
      </c>
      <c r="D5" s="54">
        <v>42540</v>
      </c>
      <c r="E5" s="3"/>
      <c r="F5" s="2"/>
      <c r="G5" s="2"/>
      <c r="H5" s="2" t="s">
        <v>320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 t="s">
        <v>128</v>
      </c>
      <c r="B6" s="35">
        <v>1</v>
      </c>
      <c r="C6" s="2"/>
      <c r="D6" s="2"/>
      <c r="E6" s="3"/>
      <c r="F6" s="2"/>
      <c r="G6" s="2"/>
      <c r="H6" s="2" t="s">
        <v>321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6" t="s">
        <v>130</v>
      </c>
      <c r="B7" s="47">
        <v>1</v>
      </c>
      <c r="C7" s="33" t="s">
        <v>322</v>
      </c>
      <c r="D7" s="55">
        <v>42748</v>
      </c>
      <c r="E7" s="3"/>
      <c r="F7" s="2"/>
      <c r="G7" s="2"/>
      <c r="H7" s="2" t="s">
        <v>323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 t="s">
        <v>131</v>
      </c>
      <c r="B8" s="35">
        <v>0</v>
      </c>
      <c r="C8" s="53" t="s">
        <v>324</v>
      </c>
      <c r="D8" s="56">
        <v>42739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6" t="s">
        <v>132</v>
      </c>
      <c r="B9" s="47">
        <v>0</v>
      </c>
      <c r="C9" s="26" t="s">
        <v>325</v>
      </c>
      <c r="D9" s="54">
        <v>42766</v>
      </c>
      <c r="E9" s="46"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 t="s">
        <v>133</v>
      </c>
      <c r="B10" s="35">
        <v>1</v>
      </c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3" t="s">
        <v>134</v>
      </c>
      <c r="B11" s="57">
        <v>0</v>
      </c>
      <c r="C11" s="53" t="s">
        <v>326</v>
      </c>
      <c r="D11" s="33"/>
      <c r="E11" s="3"/>
      <c r="F11" s="33"/>
      <c r="G11" s="3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6" t="s">
        <v>135</v>
      </c>
      <c r="B12" s="47">
        <v>0</v>
      </c>
      <c r="C12" s="26" t="s">
        <v>327</v>
      </c>
      <c r="D12" s="54">
        <v>42897</v>
      </c>
      <c r="E12" s="46">
        <v>4</v>
      </c>
      <c r="F12" s="26"/>
      <c r="G12" s="2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 t="s">
        <v>136</v>
      </c>
      <c r="B13" s="35">
        <v>0</v>
      </c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6" t="s">
        <v>137</v>
      </c>
      <c r="B14" s="47">
        <v>0</v>
      </c>
      <c r="C14" s="26" t="s">
        <v>328</v>
      </c>
      <c r="D14" s="58">
        <v>42695</v>
      </c>
      <c r="E14" s="46">
        <v>2</v>
      </c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 t="s">
        <v>138</v>
      </c>
      <c r="B15" s="35">
        <v>1</v>
      </c>
      <c r="C15" s="2"/>
      <c r="D15" s="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6" t="s">
        <v>139</v>
      </c>
      <c r="B16" s="47">
        <v>1</v>
      </c>
      <c r="C16" s="26" t="s">
        <v>329</v>
      </c>
      <c r="D16" s="54">
        <v>42933</v>
      </c>
      <c r="E16" s="46">
        <v>2</v>
      </c>
      <c r="F16" s="26"/>
      <c r="G16" s="2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 t="s">
        <v>140</v>
      </c>
      <c r="B17" s="35">
        <v>1</v>
      </c>
      <c r="C17" s="53" t="s">
        <v>330</v>
      </c>
      <c r="D17" s="2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 t="s">
        <v>141</v>
      </c>
      <c r="B18" s="35">
        <v>0</v>
      </c>
      <c r="C18" s="2"/>
      <c r="D18" s="2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 t="s">
        <v>142</v>
      </c>
      <c r="B19" s="35">
        <v>1</v>
      </c>
      <c r="C19" s="2"/>
      <c r="D19" s="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 t="s">
        <v>143</v>
      </c>
      <c r="B20" s="35">
        <v>0</v>
      </c>
      <c r="C20" s="2"/>
      <c r="D20" s="2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 t="s">
        <v>145</v>
      </c>
      <c r="B21" s="35">
        <v>1</v>
      </c>
      <c r="C21" s="2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 t="s">
        <v>146</v>
      </c>
      <c r="B22" s="35">
        <v>1</v>
      </c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6" t="s">
        <v>148</v>
      </c>
      <c r="B23" s="47">
        <v>0</v>
      </c>
      <c r="C23" s="26" t="s">
        <v>331</v>
      </c>
      <c r="D23" s="54">
        <v>42951</v>
      </c>
      <c r="E23" s="46">
        <v>2</v>
      </c>
      <c r="F23" s="26"/>
      <c r="G23" s="2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" t="s">
        <v>150</v>
      </c>
      <c r="B24" s="46">
        <v>0</v>
      </c>
      <c r="C24" s="3"/>
      <c r="D24" s="26"/>
      <c r="E24" s="3"/>
      <c r="F24" s="26"/>
      <c r="G24" s="2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 t="s">
        <v>152</v>
      </c>
      <c r="B25" s="35">
        <v>1</v>
      </c>
      <c r="C25" s="2"/>
      <c r="D25" s="2"/>
      <c r="E25" s="3"/>
      <c r="F25" s="2"/>
      <c r="G25" s="5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 t="s">
        <v>154</v>
      </c>
      <c r="B26" s="35">
        <v>0</v>
      </c>
      <c r="C26" s="53" t="s">
        <v>332</v>
      </c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 t="s">
        <v>156</v>
      </c>
      <c r="B27" s="35">
        <v>0</v>
      </c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6" t="s">
        <v>159</v>
      </c>
      <c r="B28" s="47">
        <v>0</v>
      </c>
      <c r="C28" s="26"/>
      <c r="D28" s="26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 t="s">
        <v>160</v>
      </c>
      <c r="B29" s="35">
        <v>1</v>
      </c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 t="s">
        <v>164</v>
      </c>
      <c r="B30" s="35">
        <v>0</v>
      </c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 t="s">
        <v>166</v>
      </c>
      <c r="B31" s="35">
        <v>1</v>
      </c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6" t="s">
        <v>170</v>
      </c>
      <c r="B32" s="47">
        <v>0</v>
      </c>
      <c r="C32" s="26" t="s">
        <v>333</v>
      </c>
      <c r="D32" s="54">
        <v>42938</v>
      </c>
      <c r="E32" s="46">
        <v>1</v>
      </c>
      <c r="F32" s="26"/>
      <c r="G32" s="2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 t="s">
        <v>177</v>
      </c>
      <c r="B33" s="35">
        <v>0</v>
      </c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 t="s">
        <v>179</v>
      </c>
      <c r="B34" s="35">
        <v>1</v>
      </c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 t="s">
        <v>181</v>
      </c>
      <c r="B35" s="35">
        <v>0</v>
      </c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6" t="s">
        <v>182</v>
      </c>
      <c r="B36" s="47">
        <v>1</v>
      </c>
      <c r="C36" s="26" t="s">
        <v>334</v>
      </c>
      <c r="D36" s="54">
        <v>42994</v>
      </c>
      <c r="E36" s="46">
        <v>2</v>
      </c>
      <c r="F36" s="26"/>
      <c r="G36" s="2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 t="s">
        <v>183</v>
      </c>
      <c r="B37" s="35">
        <v>1</v>
      </c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 t="s">
        <v>184</v>
      </c>
      <c r="B38" s="35">
        <v>0</v>
      </c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 t="s">
        <v>186</v>
      </c>
      <c r="B39" s="35">
        <v>1</v>
      </c>
      <c r="C39" s="2"/>
      <c r="D39" s="2"/>
      <c r="E39" s="3"/>
      <c r="F39" s="26"/>
      <c r="G39" s="2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 t="s">
        <v>187</v>
      </c>
      <c r="B40" s="57">
        <v>1</v>
      </c>
      <c r="C40" s="53" t="s">
        <v>335</v>
      </c>
      <c r="D40" s="33"/>
      <c r="E40" s="3"/>
      <c r="F40" s="33"/>
      <c r="G40" s="3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 t="s">
        <v>189</v>
      </c>
      <c r="B41" s="35">
        <v>0</v>
      </c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 t="s">
        <v>190</v>
      </c>
      <c r="B42" s="35">
        <v>1</v>
      </c>
      <c r="C42" s="53" t="s">
        <v>336</v>
      </c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6" t="s">
        <v>191</v>
      </c>
      <c r="B43" s="47">
        <v>0</v>
      </c>
      <c r="C43" s="26" t="s">
        <v>337</v>
      </c>
      <c r="D43" s="54">
        <v>43182</v>
      </c>
      <c r="E43" s="46">
        <v>1</v>
      </c>
      <c r="F43" s="26"/>
      <c r="G43" s="2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 t="s">
        <v>193</v>
      </c>
      <c r="B44" s="35">
        <v>0</v>
      </c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 t="s">
        <v>195</v>
      </c>
      <c r="B45" s="35">
        <v>0</v>
      </c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 t="s">
        <v>196</v>
      </c>
      <c r="B46" s="35">
        <v>1</v>
      </c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6" t="s">
        <v>197</v>
      </c>
      <c r="B47" s="47">
        <v>0</v>
      </c>
      <c r="C47" s="26" t="s">
        <v>338</v>
      </c>
      <c r="D47" s="54">
        <v>43242</v>
      </c>
      <c r="E47" s="46">
        <v>4</v>
      </c>
      <c r="F47" s="26"/>
      <c r="G47" s="2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6" t="s">
        <v>198</v>
      </c>
      <c r="B48" s="47">
        <v>0</v>
      </c>
      <c r="C48" s="26" t="s">
        <v>339</v>
      </c>
      <c r="D48" s="54">
        <v>43141</v>
      </c>
      <c r="E48" s="46">
        <v>5</v>
      </c>
      <c r="F48" s="26"/>
      <c r="G48" s="2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 t="s">
        <v>200</v>
      </c>
      <c r="B49" s="35">
        <v>0</v>
      </c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0" t="s">
        <v>202</v>
      </c>
      <c r="B50" s="61">
        <v>1</v>
      </c>
      <c r="C50" s="33" t="s">
        <v>340</v>
      </c>
      <c r="D50" s="62">
        <v>43035</v>
      </c>
      <c r="E50" s="3"/>
      <c r="F50" s="26"/>
      <c r="G50" s="2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 t="s">
        <v>203</v>
      </c>
      <c r="B51" s="35">
        <v>0</v>
      </c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5" t="s">
        <v>205</v>
      </c>
      <c r="B52" s="63">
        <v>1</v>
      </c>
      <c r="C52" s="33" t="s">
        <v>341</v>
      </c>
      <c r="D52" s="62">
        <v>43096</v>
      </c>
      <c r="E52" s="3"/>
      <c r="F52" s="45"/>
      <c r="G52" s="4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 t="s">
        <v>206</v>
      </c>
      <c r="B53" s="35">
        <v>1</v>
      </c>
      <c r="C53" s="53" t="s">
        <v>342</v>
      </c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 t="s">
        <v>208</v>
      </c>
      <c r="B54" s="35">
        <v>0</v>
      </c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 t="s">
        <v>209</v>
      </c>
      <c r="B55" s="35">
        <v>1</v>
      </c>
      <c r="C55" s="53" t="s">
        <v>343</v>
      </c>
      <c r="D55" s="2"/>
      <c r="E55" s="3"/>
      <c r="F55" s="2"/>
      <c r="G55" s="6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 t="s">
        <v>211</v>
      </c>
      <c r="B56" s="35">
        <v>1</v>
      </c>
      <c r="C56" s="26"/>
      <c r="D56" s="2"/>
      <c r="E56" s="3"/>
      <c r="F56" s="2"/>
      <c r="G56" s="6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6" t="s">
        <v>212</v>
      </c>
      <c r="B57" s="47">
        <v>0</v>
      </c>
      <c r="C57" s="65" t="s">
        <v>344</v>
      </c>
      <c r="D57" s="54">
        <v>43252</v>
      </c>
      <c r="E57" s="46">
        <v>3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 t="s">
        <v>213</v>
      </c>
      <c r="B58" s="47">
        <v>1</v>
      </c>
      <c r="C58" s="66" t="s">
        <v>345</v>
      </c>
      <c r="D58" s="54">
        <v>46813</v>
      </c>
      <c r="E58" s="46">
        <v>1</v>
      </c>
      <c r="F58" s="47">
        <v>3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" t="s">
        <v>214</v>
      </c>
      <c r="B59" s="35">
        <v>0</v>
      </c>
      <c r="C59" s="33" t="s">
        <v>346</v>
      </c>
      <c r="D59" s="55">
        <v>43060</v>
      </c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 t="s">
        <v>216</v>
      </c>
      <c r="B60" s="35">
        <v>1</v>
      </c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6" t="s">
        <v>218</v>
      </c>
      <c r="B61" s="47">
        <v>0</v>
      </c>
      <c r="C61" s="26" t="s">
        <v>347</v>
      </c>
      <c r="D61" s="54">
        <v>43006</v>
      </c>
      <c r="E61" s="46">
        <v>2</v>
      </c>
      <c r="F61" s="26"/>
      <c r="G61" s="2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 t="s">
        <v>220</v>
      </c>
      <c r="B62" s="35">
        <v>1</v>
      </c>
      <c r="C62" s="53" t="s">
        <v>348</v>
      </c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 t="s">
        <v>221</v>
      </c>
      <c r="B63" s="35">
        <v>0</v>
      </c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6" t="s">
        <v>222</v>
      </c>
      <c r="B64" s="47">
        <v>1</v>
      </c>
      <c r="C64" s="26" t="s">
        <v>349</v>
      </c>
      <c r="D64" s="54">
        <v>43263</v>
      </c>
      <c r="E64" s="46">
        <v>2</v>
      </c>
      <c r="F64" s="26"/>
      <c r="G64" s="2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 t="s">
        <v>224</v>
      </c>
      <c r="B65" s="35">
        <v>0</v>
      </c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 t="s">
        <v>225</v>
      </c>
      <c r="B66" s="35">
        <v>1</v>
      </c>
      <c r="C66" s="33" t="s">
        <v>350</v>
      </c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 t="s">
        <v>226</v>
      </c>
      <c r="B67" s="35">
        <v>0</v>
      </c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 t="s">
        <v>228</v>
      </c>
      <c r="B68" s="35">
        <v>0</v>
      </c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 t="s">
        <v>229</v>
      </c>
      <c r="B69" s="35">
        <v>0</v>
      </c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 t="s">
        <v>231</v>
      </c>
      <c r="B70" s="35">
        <v>1</v>
      </c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 t="s">
        <v>233</v>
      </c>
      <c r="B71" s="35">
        <v>1</v>
      </c>
      <c r="C71" s="53" t="s">
        <v>351</v>
      </c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6" t="s">
        <v>235</v>
      </c>
      <c r="B72" s="47">
        <v>0</v>
      </c>
      <c r="C72" s="26" t="s">
        <v>352</v>
      </c>
      <c r="D72" s="54">
        <v>43171</v>
      </c>
      <c r="E72" s="46">
        <v>6</v>
      </c>
      <c r="F72" s="26"/>
      <c r="G72" s="2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 t="s">
        <v>236</v>
      </c>
      <c r="B73" s="35">
        <v>1</v>
      </c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 t="s">
        <v>237</v>
      </c>
      <c r="B74" s="35">
        <v>1</v>
      </c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 t="s">
        <v>238</v>
      </c>
      <c r="B75" s="35">
        <v>1</v>
      </c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6" t="s">
        <v>240</v>
      </c>
      <c r="B76" s="47">
        <v>0</v>
      </c>
      <c r="C76" s="26" t="s">
        <v>353</v>
      </c>
      <c r="D76" s="54">
        <v>43041</v>
      </c>
      <c r="E76" s="3"/>
      <c r="F76" s="26"/>
      <c r="G76" s="2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 t="s">
        <v>241</v>
      </c>
      <c r="B77" s="35">
        <v>0</v>
      </c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 t="s">
        <v>242</v>
      </c>
      <c r="B78" s="35">
        <v>1</v>
      </c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6" t="s">
        <v>243</v>
      </c>
      <c r="B79" s="47">
        <v>1</v>
      </c>
      <c r="C79" s="26" t="s">
        <v>354</v>
      </c>
      <c r="D79" s="58">
        <v>43081</v>
      </c>
      <c r="E79" s="46">
        <v>1</v>
      </c>
      <c r="F79" s="26"/>
      <c r="G79" s="2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 t="s">
        <v>245</v>
      </c>
      <c r="B80" s="35">
        <v>0</v>
      </c>
      <c r="C80" s="2"/>
      <c r="D80" s="26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6" t="s">
        <v>247</v>
      </c>
      <c r="B81" s="47">
        <v>1</v>
      </c>
      <c r="C81" s="26" t="s">
        <v>355</v>
      </c>
      <c r="D81" s="58">
        <v>43081</v>
      </c>
      <c r="E81" s="46">
        <v>1</v>
      </c>
      <c r="F81" s="26"/>
      <c r="G81" s="2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 t="s">
        <v>248</v>
      </c>
      <c r="B82" s="35">
        <v>0</v>
      </c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 t="s">
        <v>249</v>
      </c>
      <c r="B83" s="35">
        <v>1</v>
      </c>
      <c r="C83" s="53" t="s">
        <v>356</v>
      </c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6" t="s">
        <v>250</v>
      </c>
      <c r="B84" s="47">
        <v>0</v>
      </c>
      <c r="C84" s="26" t="s">
        <v>357</v>
      </c>
      <c r="D84" s="54">
        <v>43151</v>
      </c>
      <c r="E84" s="46">
        <v>1</v>
      </c>
      <c r="F84" s="26"/>
      <c r="G84" s="2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 t="s">
        <v>252</v>
      </c>
      <c r="B85" s="35">
        <v>0</v>
      </c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 t="s">
        <v>253</v>
      </c>
      <c r="B86" s="35">
        <v>1</v>
      </c>
      <c r="C86" s="53" t="s">
        <v>358</v>
      </c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 t="s">
        <v>255</v>
      </c>
      <c r="B87" s="35">
        <v>1</v>
      </c>
      <c r="C87" s="53" t="s">
        <v>359</v>
      </c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 t="s">
        <v>256</v>
      </c>
      <c r="B88" s="35">
        <v>0</v>
      </c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 t="s">
        <v>257</v>
      </c>
      <c r="B89" s="35">
        <v>1</v>
      </c>
      <c r="C89" s="53" t="s">
        <v>360</v>
      </c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 t="s">
        <v>258</v>
      </c>
      <c r="B90" s="35">
        <v>0</v>
      </c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 t="s">
        <v>260</v>
      </c>
      <c r="B91" s="35">
        <v>1</v>
      </c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 t="s">
        <v>261</v>
      </c>
      <c r="B92" s="35">
        <v>0</v>
      </c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6" t="s">
        <v>263</v>
      </c>
      <c r="B93" s="35">
        <v>0</v>
      </c>
      <c r="C93" s="26" t="s">
        <v>361</v>
      </c>
      <c r="D93" s="54">
        <v>43374</v>
      </c>
      <c r="E93" s="46">
        <v>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6" t="s">
        <v>265</v>
      </c>
      <c r="B94" s="47">
        <v>0</v>
      </c>
      <c r="C94" s="26" t="s">
        <v>362</v>
      </c>
      <c r="D94" s="54">
        <v>43182</v>
      </c>
      <c r="E94" s="46">
        <v>3</v>
      </c>
      <c r="F94" s="26"/>
      <c r="G94" s="2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 t="s">
        <v>266</v>
      </c>
      <c r="B95" s="35">
        <v>1</v>
      </c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 t="s">
        <v>267</v>
      </c>
      <c r="B96" s="35">
        <v>1</v>
      </c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 t="s">
        <v>269</v>
      </c>
      <c r="B97" s="35">
        <v>0</v>
      </c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 t="s">
        <v>270</v>
      </c>
      <c r="B98" s="35">
        <v>1</v>
      </c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 t="s">
        <v>271</v>
      </c>
      <c r="B99" s="35">
        <v>0</v>
      </c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 t="s">
        <v>273</v>
      </c>
      <c r="B100" s="35">
        <v>0</v>
      </c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 t="s">
        <v>275</v>
      </c>
      <c r="B101" s="35">
        <v>1</v>
      </c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 t="s">
        <v>277</v>
      </c>
      <c r="B102" s="35">
        <v>1</v>
      </c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6" t="s">
        <v>279</v>
      </c>
      <c r="B103" s="35">
        <v>0</v>
      </c>
      <c r="C103" s="26" t="s">
        <v>363</v>
      </c>
      <c r="D103" s="67">
        <v>43132</v>
      </c>
      <c r="E103" s="46">
        <v>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 t="s">
        <v>280</v>
      </c>
      <c r="B104" s="35">
        <v>0</v>
      </c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 t="s">
        <v>282</v>
      </c>
      <c r="B105" s="35">
        <v>1</v>
      </c>
      <c r="C105" s="53" t="s">
        <v>364</v>
      </c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6" t="s">
        <v>283</v>
      </c>
      <c r="B106" s="47">
        <v>0</v>
      </c>
      <c r="C106" s="26" t="s">
        <v>365</v>
      </c>
      <c r="D106" s="54">
        <v>43280</v>
      </c>
      <c r="E106" s="46">
        <v>7</v>
      </c>
      <c r="F106" s="26"/>
      <c r="G106" s="2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 t="s">
        <v>284</v>
      </c>
      <c r="B107" s="35">
        <v>0</v>
      </c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 t="s">
        <v>286</v>
      </c>
      <c r="B108" s="35">
        <v>0</v>
      </c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 t="s">
        <v>288</v>
      </c>
      <c r="B109" s="35">
        <v>1</v>
      </c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6" t="s">
        <v>290</v>
      </c>
      <c r="B110" s="47">
        <v>1</v>
      </c>
      <c r="C110" s="26" t="s">
        <v>366</v>
      </c>
      <c r="D110" s="54">
        <v>43269</v>
      </c>
      <c r="E110" s="46">
        <v>1</v>
      </c>
      <c r="F110" s="26"/>
      <c r="G110" s="2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 t="s">
        <v>292</v>
      </c>
      <c r="B111" s="35">
        <v>0</v>
      </c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 t="s">
        <v>294</v>
      </c>
      <c r="B112" s="35">
        <v>0</v>
      </c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 t="s">
        <v>296</v>
      </c>
      <c r="B113" s="35">
        <v>1</v>
      </c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45" t="s">
        <v>298</v>
      </c>
      <c r="B114" s="63">
        <v>1</v>
      </c>
      <c r="C114" s="33" t="s">
        <v>367</v>
      </c>
      <c r="D114" s="68">
        <v>43165</v>
      </c>
      <c r="E114" s="3"/>
      <c r="F114" s="45"/>
      <c r="G114" s="4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6" t="s">
        <v>300</v>
      </c>
      <c r="B115" s="35">
        <v>0</v>
      </c>
      <c r="C115" s="26" t="s">
        <v>368</v>
      </c>
      <c r="D115" s="54">
        <v>43171</v>
      </c>
      <c r="E115" s="46">
        <v>3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 t="s">
        <v>301</v>
      </c>
      <c r="B116" s="35">
        <v>1</v>
      </c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6" t="s">
        <v>303</v>
      </c>
      <c r="B117" s="47">
        <v>1</v>
      </c>
      <c r="C117" s="26" t="s">
        <v>369</v>
      </c>
      <c r="D117" s="54">
        <v>43221</v>
      </c>
      <c r="E117" s="46">
        <v>1</v>
      </c>
      <c r="F117" s="26"/>
      <c r="G117" s="2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 t="s">
        <v>305</v>
      </c>
      <c r="B118" s="35">
        <v>1</v>
      </c>
      <c r="C118" s="53" t="s">
        <v>370</v>
      </c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 t="s">
        <v>306</v>
      </c>
      <c r="B119" s="35">
        <v>0</v>
      </c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Main Data</vt:lpstr>
      <vt:lpstr>Volume_month</vt:lpstr>
      <vt:lpstr>Injury</vt:lpstr>
    </vt:vector>
  </TitlesOfParts>
  <Company>University of Sao Paulo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labimph</dc:creator>
  <cp:lastModifiedBy>Usuário do Windows</cp:lastModifiedBy>
  <dcterms:created xsi:type="dcterms:W3CDTF">2019-10-18T17:07:47Z</dcterms:created>
  <dcterms:modified xsi:type="dcterms:W3CDTF">2019-10-18T17:10:30Z</dcterms:modified>
</cp:coreProperties>
</file>