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l_a_olsvik/Dropbox/dCod - iCod/dCod klorpyrifos 2018/dCod chlorpyrifos 2018 MS/Frontiers in Genetics 2019/Supplementary files new2/"/>
    </mc:Choice>
  </mc:AlternateContent>
  <xr:revisionPtr revIDLastSave="0" documentId="13_ncr:1_{A7E6AA8F-56ED-3E42-B3AC-E93361617CBC}" xr6:coauthVersionLast="36" xr6:coauthVersionMax="37" xr10:uidLastSave="{00000000-0000-0000-0000-000000000000}"/>
  <bookViews>
    <workbookView xWindow="460" yWindow="460" windowWidth="44040" windowHeight="28340" activeTab="2" xr2:uid="{A2F27734-F216-8F46-B570-7C80CB87679E}"/>
  </bookViews>
  <sheets>
    <sheet name="Low Group" sheetId="1" r:id="rId1"/>
    <sheet name="Medium Group" sheetId="2" r:id="rId2"/>
    <sheet name="High Group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2" l="1"/>
  <c r="B116" i="2"/>
  <c r="B115" i="2"/>
  <c r="B114" i="2"/>
  <c r="B112" i="2"/>
  <c r="B109" i="2"/>
  <c r="B108" i="2"/>
  <c r="B102" i="2"/>
  <c r="B101" i="2"/>
  <c r="B100" i="2"/>
  <c r="B99" i="2"/>
  <c r="B97" i="2"/>
  <c r="B96" i="2"/>
  <c r="B94" i="2"/>
  <c r="B92" i="2"/>
  <c r="B90" i="2"/>
  <c r="B87" i="2"/>
  <c r="B84" i="2"/>
  <c r="B82" i="2"/>
  <c r="B78" i="2"/>
  <c r="B77" i="2"/>
  <c r="B74" i="2"/>
  <c r="B73" i="2"/>
  <c r="B72" i="2"/>
  <c r="B69" i="2"/>
  <c r="B68" i="2"/>
  <c r="B67" i="2"/>
  <c r="B65" i="2"/>
  <c r="B63" i="2"/>
  <c r="B60" i="2"/>
  <c r="B58" i="2"/>
  <c r="B57" i="2"/>
  <c r="B55" i="2"/>
  <c r="B52" i="2"/>
  <c r="B51" i="2"/>
  <c r="B49" i="2"/>
  <c r="B48" i="2"/>
  <c r="B45" i="2"/>
  <c r="B44" i="2"/>
  <c r="B39" i="2"/>
  <c r="B37" i="2"/>
  <c r="B34" i="2"/>
  <c r="B33" i="2"/>
  <c r="B32" i="2"/>
  <c r="B30" i="2"/>
  <c r="B27" i="2"/>
  <c r="B26" i="2"/>
  <c r="B25" i="2"/>
  <c r="B24" i="2"/>
  <c r="B17" i="2"/>
  <c r="B11" i="2"/>
  <c r="B8" i="2"/>
  <c r="B281" i="3"/>
  <c r="B280" i="3"/>
  <c r="B279" i="3"/>
  <c r="B264" i="3"/>
  <c r="B261" i="3"/>
  <c r="B260" i="3"/>
  <c r="B259" i="3"/>
  <c r="B258" i="3"/>
  <c r="B256" i="3"/>
  <c r="B255" i="3"/>
  <c r="B254" i="3"/>
  <c r="B251" i="3"/>
  <c r="B249" i="3"/>
  <c r="B248" i="3"/>
  <c r="B247" i="3"/>
  <c r="B244" i="3"/>
  <c r="B243" i="3"/>
  <c r="B242" i="3"/>
  <c r="B241" i="3"/>
  <c r="B238" i="3"/>
  <c r="B234" i="3"/>
  <c r="B231" i="3"/>
  <c r="B227" i="3"/>
  <c r="B221" i="3"/>
  <c r="B219" i="3"/>
  <c r="B218" i="3"/>
  <c r="B217" i="3"/>
  <c r="B215" i="3"/>
  <c r="B214" i="3"/>
  <c r="B213" i="3"/>
  <c r="B211" i="3"/>
  <c r="B208" i="3"/>
  <c r="B204" i="3"/>
  <c r="B203" i="3"/>
  <c r="B202" i="3"/>
  <c r="B200" i="3"/>
  <c r="B197" i="3"/>
  <c r="B188" i="3"/>
  <c r="B186" i="3"/>
  <c r="B185" i="3"/>
  <c r="B179" i="3"/>
  <c r="B178" i="3"/>
  <c r="B177" i="3"/>
  <c r="B175" i="3"/>
  <c r="B172" i="3"/>
  <c r="B168" i="3"/>
  <c r="B162" i="3"/>
  <c r="B161" i="3"/>
  <c r="B159" i="3"/>
  <c r="B158" i="3"/>
  <c r="B155" i="3"/>
  <c r="B154" i="3"/>
  <c r="B152" i="3"/>
  <c r="B151" i="3"/>
  <c r="B149" i="3"/>
  <c r="B143" i="3"/>
  <c r="B141" i="3"/>
  <c r="B138" i="3"/>
  <c r="B137" i="3"/>
  <c r="B131" i="3"/>
  <c r="B123" i="3"/>
  <c r="B122" i="3"/>
  <c r="B121" i="3"/>
  <c r="B114" i="3"/>
  <c r="B111" i="3"/>
  <c r="B109" i="3"/>
  <c r="B104" i="3"/>
  <c r="B102" i="3"/>
  <c r="B101" i="3"/>
  <c r="B99" i="3"/>
  <c r="B94" i="3"/>
  <c r="B91" i="3"/>
  <c r="B90" i="3"/>
  <c r="B89" i="3"/>
  <c r="B87" i="3"/>
  <c r="B84" i="3"/>
  <c r="B82" i="3"/>
  <c r="B81" i="3"/>
  <c r="B76" i="3"/>
  <c r="B75" i="3"/>
  <c r="B70" i="3"/>
  <c r="B69" i="3"/>
  <c r="B62" i="3"/>
  <c r="B61" i="3"/>
  <c r="B59" i="3"/>
  <c r="B55" i="3"/>
  <c r="B54" i="3"/>
  <c r="B42" i="3"/>
  <c r="B38" i="3"/>
  <c r="B37" i="3"/>
  <c r="B31" i="3"/>
  <c r="B25" i="3"/>
  <c r="B19" i="3"/>
  <c r="B12" i="3"/>
  <c r="B10" i="3"/>
  <c r="B8" i="3"/>
  <c r="B4" i="3"/>
  <c r="B13" i="1" l="1"/>
  <c r="B11" i="1"/>
  <c r="B10" i="1"/>
</calcChain>
</file>

<file path=xl/sharedStrings.xml><?xml version="1.0" encoding="utf-8"?>
<sst xmlns="http://schemas.openxmlformats.org/spreadsheetml/2006/main" count="1862" uniqueCount="1738">
  <si>
    <t>Gene ID</t>
  </si>
  <si>
    <t>Log2 Fold Change</t>
  </si>
  <si>
    <t>P-value</t>
  </si>
  <si>
    <t>P-adj</t>
  </si>
  <si>
    <t>ENSGMOG00000014137</t>
  </si>
  <si>
    <t>CHDH</t>
  </si>
  <si>
    <t>ENSGMOG00000010919</t>
  </si>
  <si>
    <t>PELI1</t>
  </si>
  <si>
    <t>EPO</t>
  </si>
  <si>
    <t>ENSGMOG00000019363</t>
  </si>
  <si>
    <t>ENSGMOG00000018695</t>
  </si>
  <si>
    <t>ENSGMOG00000007698</t>
  </si>
  <si>
    <t>GADD45A</t>
  </si>
  <si>
    <t>ENSGMOG00000016243</t>
  </si>
  <si>
    <t>PGF</t>
  </si>
  <si>
    <t>ENSGMOG00000017900</t>
  </si>
  <si>
    <t>IGF2</t>
  </si>
  <si>
    <t>ENSGMOG00000017352</t>
  </si>
  <si>
    <t>BCO2</t>
  </si>
  <si>
    <t>ENSGMOG00000007472</t>
  </si>
  <si>
    <t>RNF122</t>
  </si>
  <si>
    <t>ENSGMOG00000013113</t>
  </si>
  <si>
    <t>EZR</t>
  </si>
  <si>
    <t>ENSGMOG00000001072</t>
  </si>
  <si>
    <t>MSMO1</t>
  </si>
  <si>
    <t>ENSGMOG00000010519</t>
  </si>
  <si>
    <t>KIF1A</t>
  </si>
  <si>
    <t>ENSGMOG00000006418</t>
  </si>
  <si>
    <t>CCNG2</t>
  </si>
  <si>
    <t>ENSGMOG00000018857</t>
  </si>
  <si>
    <t>TM7SF2</t>
  </si>
  <si>
    <t>ENSGMOG00000016917</t>
  </si>
  <si>
    <t>ENSGMOG00000011991</t>
  </si>
  <si>
    <t>ENSGMOG00000001890</t>
  </si>
  <si>
    <t>AK7</t>
  </si>
  <si>
    <t>Zebrafish gene name</t>
  </si>
  <si>
    <t>Human gene name</t>
  </si>
  <si>
    <t>ENSGMOG00000012036</t>
  </si>
  <si>
    <t>ENSG00000185338</t>
  </si>
  <si>
    <t>SOCS1</t>
  </si>
  <si>
    <t>ENSGMOG00000018781</t>
  </si>
  <si>
    <t>ENSG00000168264</t>
  </si>
  <si>
    <t>IRF2BP2</t>
  </si>
  <si>
    <t>ENSDARG00000067889</t>
  </si>
  <si>
    <t>gltpd2</t>
  </si>
  <si>
    <t>ENSG00000182327</t>
  </si>
  <si>
    <t>GLTPD2</t>
  </si>
  <si>
    <t>ENSGMOG00000017242</t>
  </si>
  <si>
    <t>ENSDARG00000103720</t>
  </si>
  <si>
    <t>zgc:162730</t>
  </si>
  <si>
    <t>ENSG00000128016</t>
  </si>
  <si>
    <t>ZFP36</t>
  </si>
  <si>
    <t>ENSDARG00000055163</t>
  </si>
  <si>
    <t>epoa</t>
  </si>
  <si>
    <t>ENSG00000130427</t>
  </si>
  <si>
    <t>ENSDARG00000104571</t>
  </si>
  <si>
    <t>gadd45ab</t>
  </si>
  <si>
    <t>ENSG00000116717</t>
  </si>
  <si>
    <t>ENSGMOG00000007377</t>
  </si>
  <si>
    <t>ENSDARG00000101239</t>
  </si>
  <si>
    <t>hsd17b4</t>
  </si>
  <si>
    <t>ENSG00000132631</t>
  </si>
  <si>
    <t>SCP2D1</t>
  </si>
  <si>
    <t>ENSGMOG00000004424</t>
  </si>
  <si>
    <t>ENSDARG00000076142</t>
  </si>
  <si>
    <t>trib1</t>
  </si>
  <si>
    <t>ENSG00000173334</t>
  </si>
  <si>
    <t>TRIB1</t>
  </si>
  <si>
    <t>ENSDARG00000076767</t>
  </si>
  <si>
    <t>pgfb</t>
  </si>
  <si>
    <t>ENSG00000119630</t>
  </si>
  <si>
    <t>ENSGMOG00000012626</t>
  </si>
  <si>
    <t>ENSDARG00000018492</t>
  </si>
  <si>
    <t>znf503</t>
  </si>
  <si>
    <t>ENSG00000165655</t>
  </si>
  <si>
    <t>ZNF503</t>
  </si>
  <si>
    <t>ENSDARG00000033307</t>
  </si>
  <si>
    <t>igf2b</t>
  </si>
  <si>
    <t>ENSG00000167244</t>
  </si>
  <si>
    <t>ENSGMOG00000018576</t>
  </si>
  <si>
    <t>ENSDARG00000003142</t>
  </si>
  <si>
    <t>dachc</t>
  </si>
  <si>
    <t>ENSG00000276644</t>
  </si>
  <si>
    <t>DACH1</t>
  </si>
  <si>
    <t>Zebrafish gene</t>
  </si>
  <si>
    <t>ENSDARG00000020944</t>
  </si>
  <si>
    <t>ezra</t>
  </si>
  <si>
    <t>ENSG00000092820</t>
  </si>
  <si>
    <t>ENSGMOG00000005752</t>
  </si>
  <si>
    <t>ENSDARG00000090228</t>
  </si>
  <si>
    <t>gsta.1</t>
  </si>
  <si>
    <t>ENSG00000174156</t>
  </si>
  <si>
    <t>GSTA3</t>
  </si>
  <si>
    <t>ENSGMOG00000019321</t>
  </si>
  <si>
    <t>ENSDARG00000055036</t>
  </si>
  <si>
    <t>itih3a</t>
  </si>
  <si>
    <t>ENSG00000162267</t>
  </si>
  <si>
    <t>ITIH3</t>
  </si>
  <si>
    <t>ENSGMOG00000007857</t>
  </si>
  <si>
    <t>ENSDARG00000002790</t>
  </si>
  <si>
    <t>ap2m1a</t>
  </si>
  <si>
    <t>ENSGMOG00000003080</t>
  </si>
  <si>
    <t>ENSDARG00000041068</t>
  </si>
  <si>
    <t>got2a</t>
  </si>
  <si>
    <t>ENSG00000125166</t>
  </si>
  <si>
    <t>GOT2</t>
  </si>
  <si>
    <t>ENSGMOG00000006278</t>
  </si>
  <si>
    <t>ENSDARG00000058102</t>
  </si>
  <si>
    <t>sardh</t>
  </si>
  <si>
    <t>ENSG00000123453</t>
  </si>
  <si>
    <t>SARDH</t>
  </si>
  <si>
    <t>ENSGMOG00000007498</t>
  </si>
  <si>
    <t>ENSDARG00000060397</t>
  </si>
  <si>
    <t>hhip</t>
  </si>
  <si>
    <t>ENSG00000164161</t>
  </si>
  <si>
    <t>HHIP</t>
  </si>
  <si>
    <t>ENSGMOG00000019631</t>
  </si>
  <si>
    <t>ENSDARG00000076848</t>
  </si>
  <si>
    <t>LGALS3BP (1 of many)</t>
  </si>
  <si>
    <t>ENSG00000108679</t>
  </si>
  <si>
    <t>LGALS3BP</t>
  </si>
  <si>
    <t>ENSGMOG00000014820</t>
  </si>
  <si>
    <t>ENSGMOG00000017369</t>
  </si>
  <si>
    <t>ENSDARG00000055996</t>
  </si>
  <si>
    <t>rps8a</t>
  </si>
  <si>
    <t>ENSG00000142937</t>
  </si>
  <si>
    <t>RPS8</t>
  </si>
  <si>
    <t>ENSGMOG00000012815</t>
  </si>
  <si>
    <t>ENSDARG00000058005</t>
  </si>
  <si>
    <t>hgd</t>
  </si>
  <si>
    <t>ENSG00000113924</t>
  </si>
  <si>
    <t>HGD</t>
  </si>
  <si>
    <t>ENSGMOG00000003426</t>
  </si>
  <si>
    <t>ENSDARG00000017772</t>
  </si>
  <si>
    <t>mdh1aa</t>
  </si>
  <si>
    <t>ENSG00000014641</t>
  </si>
  <si>
    <t>MDH1</t>
  </si>
  <si>
    <t>ENSGMOG00000008408</t>
  </si>
  <si>
    <t>ENSDARG00000025703</t>
  </si>
  <si>
    <t>dmgdh</t>
  </si>
  <si>
    <t>ENSG00000132837</t>
  </si>
  <si>
    <t>DMGDH</t>
  </si>
  <si>
    <t>ENSGMOG00000011855</t>
  </si>
  <si>
    <t>ENSDARG00000019881</t>
  </si>
  <si>
    <t>bsg</t>
  </si>
  <si>
    <t>ENSG00000172270</t>
  </si>
  <si>
    <t>BSG</t>
  </si>
  <si>
    <t>ENSGMOG00000012895</t>
  </si>
  <si>
    <t>ENSDARG00000043719</t>
  </si>
  <si>
    <t>c3a.6</t>
  </si>
  <si>
    <t>ENSG00000125730</t>
  </si>
  <si>
    <t>C3</t>
  </si>
  <si>
    <t>ENSGMOG00000015163</t>
  </si>
  <si>
    <t>ENSDARG00000079388</t>
  </si>
  <si>
    <t>agrn</t>
  </si>
  <si>
    <t>ENSG00000188157</t>
  </si>
  <si>
    <t>AGRN</t>
  </si>
  <si>
    <t>ENSGMOG00000015403</t>
  </si>
  <si>
    <t>ENSG00000126838</t>
  </si>
  <si>
    <t>PZP</t>
  </si>
  <si>
    <t>ENSGMOG00000016926</t>
  </si>
  <si>
    <t>ENSDARG00000032849</t>
  </si>
  <si>
    <t>ndrg1a</t>
  </si>
  <si>
    <t>ENSG00000104419</t>
  </si>
  <si>
    <t>NDRG1</t>
  </si>
  <si>
    <t>ENSGMOG00000003215</t>
  </si>
  <si>
    <t>ENSDARG00000035120</t>
  </si>
  <si>
    <t>GLDC</t>
  </si>
  <si>
    <t>ENSG00000178445</t>
  </si>
  <si>
    <t>ENSGMOG00000007800</t>
  </si>
  <si>
    <t>ENSDARG00000018174</t>
  </si>
  <si>
    <t>gnai2a</t>
  </si>
  <si>
    <t>ENSG00000114353</t>
  </si>
  <si>
    <t>GNAI2</t>
  </si>
  <si>
    <t>ENSGMOG00000012628</t>
  </si>
  <si>
    <t>ENSDARG00000078918</t>
  </si>
  <si>
    <t>comtd1</t>
  </si>
  <si>
    <t>ENSG00000165644</t>
  </si>
  <si>
    <t>COMTD1</t>
  </si>
  <si>
    <t>ENSGMOG00000014596</t>
  </si>
  <si>
    <t>ENSDARG00000067805</t>
  </si>
  <si>
    <t>ggcx</t>
  </si>
  <si>
    <t>ENSG00000115486</t>
  </si>
  <si>
    <t>GGCX</t>
  </si>
  <si>
    <t>ENSGMOG00000015966</t>
  </si>
  <si>
    <t>ENSDARG00000031046</t>
  </si>
  <si>
    <t>nr1h5</t>
  </si>
  <si>
    <t>ENSGMOG00000014916</t>
  </si>
  <si>
    <t>ENSDARG00000006316</t>
  </si>
  <si>
    <t>rpl23a</t>
  </si>
  <si>
    <t>ENSG00000198242</t>
  </si>
  <si>
    <t>RPL23A</t>
  </si>
  <si>
    <t>ENSGMOG00000012354</t>
  </si>
  <si>
    <t>ENSDARG00000063626</t>
  </si>
  <si>
    <t>ddx21</t>
  </si>
  <si>
    <t>ENSG00000165732</t>
  </si>
  <si>
    <t>DDX21</t>
  </si>
  <si>
    <t>ENSGMOG00000014211</t>
  </si>
  <si>
    <t>ENSDARG00000042811</t>
  </si>
  <si>
    <t>fgf1b</t>
  </si>
  <si>
    <t>ENSG00000113578</t>
  </si>
  <si>
    <t>FGF1</t>
  </si>
  <si>
    <t>ENSGMOG00000007994</t>
  </si>
  <si>
    <t>ENSDARG00000045089</t>
  </si>
  <si>
    <t>si:ch211-270n8.1</t>
  </si>
  <si>
    <t>ENSG00000132693</t>
  </si>
  <si>
    <t>CRP</t>
  </si>
  <si>
    <t>ENSGMOG00000010338</t>
  </si>
  <si>
    <t>ENSDARG00000093193</t>
  </si>
  <si>
    <t>chia.6</t>
  </si>
  <si>
    <t>ENSGMOG00000015928</t>
  </si>
  <si>
    <t>ENSDARG00000019230</t>
  </si>
  <si>
    <t>rpl7a</t>
  </si>
  <si>
    <t>ENSG00000148303</t>
  </si>
  <si>
    <t>RPL7A</t>
  </si>
  <si>
    <t>ENSGMOG00000010830</t>
  </si>
  <si>
    <t>ENSDARG00000016301</t>
  </si>
  <si>
    <t>zgc:65894</t>
  </si>
  <si>
    <t>ENSGMOG00000000113</t>
  </si>
  <si>
    <t>ENSDARG00000034897</t>
  </si>
  <si>
    <t>rps10</t>
  </si>
  <si>
    <t>ENSG00000270800</t>
  </si>
  <si>
    <t>RPS10-NUDT3</t>
  </si>
  <si>
    <t>ENSGMOG00000005961</t>
  </si>
  <si>
    <t>ENSDARG00000096728</t>
  </si>
  <si>
    <t>cpn1</t>
  </si>
  <si>
    <t>ENSG00000120054</t>
  </si>
  <si>
    <t>CPN1</t>
  </si>
  <si>
    <t>ENSGMOG00000008359</t>
  </si>
  <si>
    <t>ENSDARG00000041182</t>
  </si>
  <si>
    <t>rpl4</t>
  </si>
  <si>
    <t>ENSG00000174444</t>
  </si>
  <si>
    <t>RPL4</t>
  </si>
  <si>
    <t>ENSGMOG00000009420</t>
  </si>
  <si>
    <t>ENSDARG00000038424</t>
  </si>
  <si>
    <t>si:dkey-8k3.2</t>
  </si>
  <si>
    <t>ENSG00000244731</t>
  </si>
  <si>
    <t>C4A</t>
  </si>
  <si>
    <t>ENSGMOG00000010040</t>
  </si>
  <si>
    <t>ENSDARG00000036456</t>
  </si>
  <si>
    <t>anxa4</t>
  </si>
  <si>
    <t>ENSG00000196975</t>
  </si>
  <si>
    <t>ANXA4</t>
  </si>
  <si>
    <t>ENSGMOG00000010471</t>
  </si>
  <si>
    <t>ENSDARG00000036298</t>
  </si>
  <si>
    <t>rps13</t>
  </si>
  <si>
    <t>ENSG00000110700</t>
  </si>
  <si>
    <t>RPS13</t>
  </si>
  <si>
    <t>ENSGMOG00000012518</t>
  </si>
  <si>
    <t>ENSDARG00000103019</t>
  </si>
  <si>
    <t>gstp2</t>
  </si>
  <si>
    <t>ENSG00000084207</t>
  </si>
  <si>
    <t>GSTP1</t>
  </si>
  <si>
    <t>ENSGMOG00000015298</t>
  </si>
  <si>
    <t>ENSDARG00000010516</t>
  </si>
  <si>
    <t>rpl21</t>
  </si>
  <si>
    <t>ENSG00000122026</t>
  </si>
  <si>
    <t>RPL21</t>
  </si>
  <si>
    <t>ENSGMOG00000016416</t>
  </si>
  <si>
    <t>ENSDARG00000053973</t>
  </si>
  <si>
    <t>fetub</t>
  </si>
  <si>
    <t>ENSG00000090512</t>
  </si>
  <si>
    <t>FETUB</t>
  </si>
  <si>
    <t>ENSGMOG00000018302</t>
  </si>
  <si>
    <t>ENSDARG00000101762</t>
  </si>
  <si>
    <t>fah</t>
  </si>
  <si>
    <t>ENSG00000103876</t>
  </si>
  <si>
    <t>FAH</t>
  </si>
  <si>
    <t>ENSGMOG00000018332</t>
  </si>
  <si>
    <t>ENSDARG00000098831</t>
  </si>
  <si>
    <t>gcdhb</t>
  </si>
  <si>
    <t>ENSG00000105607</t>
  </si>
  <si>
    <t>GCDH</t>
  </si>
  <si>
    <t>ENSGMOG00000013881</t>
  </si>
  <si>
    <t>ENSDARG00000038207</t>
  </si>
  <si>
    <t>aldh4a1</t>
  </si>
  <si>
    <t>ENSG00000159423</t>
  </si>
  <si>
    <t>ALDH4A1</t>
  </si>
  <si>
    <t>ENSGMOG00000000824</t>
  </si>
  <si>
    <t>ENSDARG00000041619</t>
  </si>
  <si>
    <t>gnb2l1</t>
  </si>
  <si>
    <t>ENSG00000204628</t>
  </si>
  <si>
    <t>RACK1</t>
  </si>
  <si>
    <t>ENSGMOG00000011557</t>
  </si>
  <si>
    <t>ENSDARG00000058451</t>
  </si>
  <si>
    <t>rpl6</t>
  </si>
  <si>
    <t>ENSG00000089009</t>
  </si>
  <si>
    <t>RPL6</t>
  </si>
  <si>
    <t>ENSGMOG00000014637</t>
  </si>
  <si>
    <t>ENSDARG00000022165</t>
  </si>
  <si>
    <t>mgst1.2</t>
  </si>
  <si>
    <t>ENSG00000008394</t>
  </si>
  <si>
    <t>MGST1</t>
  </si>
  <si>
    <t>ENSGMOG00000016133</t>
  </si>
  <si>
    <t>ENSDARG00000030872</t>
  </si>
  <si>
    <t>cetp</t>
  </si>
  <si>
    <t>ENSG00000087237</t>
  </si>
  <si>
    <t>CETP</t>
  </si>
  <si>
    <t>ENSGMOG00000018403</t>
  </si>
  <si>
    <t>ENSDARG00000016412</t>
  </si>
  <si>
    <t>agt</t>
  </si>
  <si>
    <t>ENSG00000135744</t>
  </si>
  <si>
    <t>AGT</t>
  </si>
  <si>
    <t>ENSGMOG00000018838</t>
  </si>
  <si>
    <t>ENSDARG00000025581</t>
  </si>
  <si>
    <t>rpl10</t>
  </si>
  <si>
    <t>ENSG00000147403</t>
  </si>
  <si>
    <t>RPL10</t>
  </si>
  <si>
    <t>ENSGMOG00000003213</t>
  </si>
  <si>
    <t>ENSDARG00000052515</t>
  </si>
  <si>
    <t>calcoco2</t>
  </si>
  <si>
    <t>ENSG00000136436</t>
  </si>
  <si>
    <t>CALCOCO2</t>
  </si>
  <si>
    <t>ENSGMOG00000009136</t>
  </si>
  <si>
    <t>ENSDARG00000003599</t>
  </si>
  <si>
    <t>rpl3</t>
  </si>
  <si>
    <t>ENSG00000100316</t>
  </si>
  <si>
    <t>RPL3</t>
  </si>
  <si>
    <t>ENSGMOG00000010039</t>
  </si>
  <si>
    <t>ENSDARG00000003681</t>
  </si>
  <si>
    <t>eif5</t>
  </si>
  <si>
    <t>ENSG00000100664</t>
  </si>
  <si>
    <t>EIF5</t>
  </si>
  <si>
    <t>ENSGMOG00000011520</t>
  </si>
  <si>
    <t>ENSDARG00000018529</t>
  </si>
  <si>
    <t>lipf</t>
  </si>
  <si>
    <t>ENSG00000204022</t>
  </si>
  <si>
    <t>LIPJ</t>
  </si>
  <si>
    <t>ENSGMOG00000013597</t>
  </si>
  <si>
    <t>ENSDARG00000007219</t>
  </si>
  <si>
    <t>actn1</t>
  </si>
  <si>
    <t>ENSG00000072110</t>
  </si>
  <si>
    <t>ACTN1</t>
  </si>
  <si>
    <t>ENSGMOG00000010010</t>
  </si>
  <si>
    <t>ENSDARG00000103277</t>
  </si>
  <si>
    <t>cyp24a1</t>
  </si>
  <si>
    <t>ENSG00000019186</t>
  </si>
  <si>
    <t>CYP24A1</t>
  </si>
  <si>
    <t>ENSGMOG00000015809</t>
  </si>
  <si>
    <t>ENSDARG00000053485</t>
  </si>
  <si>
    <t>aldh6a1</t>
  </si>
  <si>
    <t>ENSG00000119711</t>
  </si>
  <si>
    <t>ALDH6A1</t>
  </si>
  <si>
    <t>ENSGMOG00000006378</t>
  </si>
  <si>
    <t>ENSDARG00000006691</t>
  </si>
  <si>
    <t>rpl12</t>
  </si>
  <si>
    <t>ENSG00000197958</t>
  </si>
  <si>
    <t>RPL12</t>
  </si>
  <si>
    <t>ENSGMOG00000002588</t>
  </si>
  <si>
    <t>ENSG00000166598</t>
  </si>
  <si>
    <t>HSP90B1</t>
  </si>
  <si>
    <t>ENSGMOG00000009403</t>
  </si>
  <si>
    <t>ENSDARG00000103190</t>
  </si>
  <si>
    <t>CABZ01067681.1</t>
  </si>
  <si>
    <t>ENSG00000175166</t>
  </si>
  <si>
    <t>PSMD2</t>
  </si>
  <si>
    <t>ENSGMOG00000012515</t>
  </si>
  <si>
    <t>ENSDARG00000044521</t>
  </si>
  <si>
    <t>eef1b2</t>
  </si>
  <si>
    <t>ENSG00000114942</t>
  </si>
  <si>
    <t>EEF1B2</t>
  </si>
  <si>
    <t>ENSGMOG00000019329</t>
  </si>
  <si>
    <t>ENSGMOG00000019485</t>
  </si>
  <si>
    <t>ENSDARG00000103994</t>
  </si>
  <si>
    <t>ppiab</t>
  </si>
  <si>
    <t>ENSGMOG00000016090</t>
  </si>
  <si>
    <t>ENSDARG00000018961</t>
  </si>
  <si>
    <t>gtpbp4</t>
  </si>
  <si>
    <t>ENSG00000107937</t>
  </si>
  <si>
    <t>GTPBP4</t>
  </si>
  <si>
    <t>ENSGMOG00000003833</t>
  </si>
  <si>
    <t>ENSDARG00000054786</t>
  </si>
  <si>
    <t>faah2b</t>
  </si>
  <si>
    <t>ENSG00000165591</t>
  </si>
  <si>
    <t>FAAH2</t>
  </si>
  <si>
    <t>ENSGMOG00000010283</t>
  </si>
  <si>
    <t>ENSDARG00000035860</t>
  </si>
  <si>
    <t>rps28</t>
  </si>
  <si>
    <t>ENSG00000233927</t>
  </si>
  <si>
    <t>RPS28</t>
  </si>
  <si>
    <t>ENSGMOG00000012294</t>
  </si>
  <si>
    <t>ENSDARG00000077004</t>
  </si>
  <si>
    <t>aldh1l1</t>
  </si>
  <si>
    <t>ENSG00000144908</t>
  </si>
  <si>
    <t>ALDH1L1</t>
  </si>
  <si>
    <t>ENSGMOG00000005197</t>
  </si>
  <si>
    <t>ENSG00000166441</t>
  </si>
  <si>
    <t>RPL27A</t>
  </si>
  <si>
    <t>ENSGMOG00000005463</t>
  </si>
  <si>
    <t>ENSDARG00000007320</t>
  </si>
  <si>
    <t>rpl7</t>
  </si>
  <si>
    <t>ENSG00000147604</t>
  </si>
  <si>
    <t>RPL7</t>
  </si>
  <si>
    <t>ENSGMOG00000001195</t>
  </si>
  <si>
    <t>ENSDARG00000005513</t>
  </si>
  <si>
    <t>naca</t>
  </si>
  <si>
    <t>ENSG00000196531</t>
  </si>
  <si>
    <t>NACA</t>
  </si>
  <si>
    <t>ENSGMOG00000003410</t>
  </si>
  <si>
    <t>ENSDARG00000019986</t>
  </si>
  <si>
    <t>grhprb</t>
  </si>
  <si>
    <t>ENSGMOG00000016264</t>
  </si>
  <si>
    <t>ENSGMOG00000007719</t>
  </si>
  <si>
    <t>ENSDARG00000020197</t>
  </si>
  <si>
    <t>rpl5a</t>
  </si>
  <si>
    <t>ENSG00000122406</t>
  </si>
  <si>
    <t>RPL5</t>
  </si>
  <si>
    <t>ENSGMOG00000005074</t>
  </si>
  <si>
    <t>ENSDARG00000011405</t>
  </si>
  <si>
    <t>rps9</t>
  </si>
  <si>
    <t>ENSG00000170889</t>
  </si>
  <si>
    <t>RPS9</t>
  </si>
  <si>
    <t>ENSGMOG00000001950</t>
  </si>
  <si>
    <t>ENSDARG00000035631</t>
  </si>
  <si>
    <t>sdf2l1</t>
  </si>
  <si>
    <t>ENSG00000128228</t>
  </si>
  <si>
    <t>SDF2L1</t>
  </si>
  <si>
    <t>ENSGMOG00000010407</t>
  </si>
  <si>
    <t>ENSDARG00000016771</t>
  </si>
  <si>
    <t>tfa</t>
  </si>
  <si>
    <t>ENSG00000091513</t>
  </si>
  <si>
    <t>TF</t>
  </si>
  <si>
    <t>ENSGMOG00000018297</t>
  </si>
  <si>
    <t>ENSDARG00000013561</t>
  </si>
  <si>
    <t>pgm1</t>
  </si>
  <si>
    <t>ENSGMOG00000009192</t>
  </si>
  <si>
    <t>ENSDARG00000015128</t>
  </si>
  <si>
    <t>rpl27</t>
  </si>
  <si>
    <t>ENSG00000131469</t>
  </si>
  <si>
    <t>RPL27</t>
  </si>
  <si>
    <t>ENSGMOG00000018907</t>
  </si>
  <si>
    <t>ENSDARG00000025073</t>
  </si>
  <si>
    <t>rpl18a</t>
  </si>
  <si>
    <t>ENSG00000105640</t>
  </si>
  <si>
    <t>RPL18A</t>
  </si>
  <si>
    <t>ENSGMOG00000012599</t>
  </si>
  <si>
    <t>ENSDARG00000061100</t>
  </si>
  <si>
    <t>nars</t>
  </si>
  <si>
    <t>ENSG00000134440</t>
  </si>
  <si>
    <t>NARS</t>
  </si>
  <si>
    <t>ENSGMOG00000001491</t>
  </si>
  <si>
    <t>ENSDARG00000024694</t>
  </si>
  <si>
    <t>myo1b</t>
  </si>
  <si>
    <t>ENSG00000128641</t>
  </si>
  <si>
    <t>MYO1B</t>
  </si>
  <si>
    <t>ENSGMOG00000009113</t>
  </si>
  <si>
    <t>ENSG00000091583</t>
  </si>
  <si>
    <t>APOH</t>
  </si>
  <si>
    <t>ENSGMOG00000011990</t>
  </si>
  <si>
    <t>ENSDARG00000043509</t>
  </si>
  <si>
    <t>rpl11</t>
  </si>
  <si>
    <t>ENSG00000142676</t>
  </si>
  <si>
    <t>RPL11</t>
  </si>
  <si>
    <t>ENSGMOG00000002155</t>
  </si>
  <si>
    <t>ENSDARG00000062633</t>
  </si>
  <si>
    <t>cadm2b</t>
  </si>
  <si>
    <t>ENSG00000175161</t>
  </si>
  <si>
    <t>CADM2</t>
  </si>
  <si>
    <t>ENSGMOG00000004080</t>
  </si>
  <si>
    <t>ENSDARG00000060594</t>
  </si>
  <si>
    <t>hadhab</t>
  </si>
  <si>
    <t>ENSG00000084754</t>
  </si>
  <si>
    <t>HADHA</t>
  </si>
  <si>
    <t>ENSGMOG00000006655</t>
  </si>
  <si>
    <t>ENSDARG00000101074</t>
  </si>
  <si>
    <t>glud1b</t>
  </si>
  <si>
    <t>ENSGMOG00000006848</t>
  </si>
  <si>
    <t>ENSDARG00000039605</t>
  </si>
  <si>
    <t>mat1a</t>
  </si>
  <si>
    <t>ENSG00000151224</t>
  </si>
  <si>
    <t>MAT1A</t>
  </si>
  <si>
    <t>ENSGMOG00000015348</t>
  </si>
  <si>
    <t>ENSDARG00000101406</t>
  </si>
  <si>
    <t>rplp2</t>
  </si>
  <si>
    <t>ENSGMOG00000019416</t>
  </si>
  <si>
    <t>ENSDARG00000038439</t>
  </si>
  <si>
    <t>fabp10a</t>
  </si>
  <si>
    <t>ENSGMOG00000019723</t>
  </si>
  <si>
    <t>ENSDARG00000037836</t>
  </si>
  <si>
    <t>igfals</t>
  </si>
  <si>
    <t>ENSG00000099769</t>
  </si>
  <si>
    <t>IGFALS</t>
  </si>
  <si>
    <t>ENSGMOG00000020343</t>
  </si>
  <si>
    <t>ENSDARG00000039347</t>
  </si>
  <si>
    <t>rps24</t>
  </si>
  <si>
    <t>ENSG00000138326</t>
  </si>
  <si>
    <t>RPS24</t>
  </si>
  <si>
    <t>ENSGMOG00000016188</t>
  </si>
  <si>
    <t>ENSDARG00000078425</t>
  </si>
  <si>
    <t>oat</t>
  </si>
  <si>
    <t>ENSG00000065154</t>
  </si>
  <si>
    <t>OAT</t>
  </si>
  <si>
    <t>ENSGMOG00000017623</t>
  </si>
  <si>
    <t>ENSDARG00000051783</t>
  </si>
  <si>
    <t>rplp0</t>
  </si>
  <si>
    <t>ENSG00000089157</t>
  </si>
  <si>
    <t>RPLP0</t>
  </si>
  <si>
    <t>ENSGMOG00000017902</t>
  </si>
  <si>
    <t>ENSGMOG00000011543</t>
  </si>
  <si>
    <t>ENSDARG00000077291</t>
  </si>
  <si>
    <t>rps2</t>
  </si>
  <si>
    <t>ENSG00000140988</t>
  </si>
  <si>
    <t>RPS2</t>
  </si>
  <si>
    <t>ENSGMOG00000012570</t>
  </si>
  <si>
    <t>ENSG00000099194</t>
  </si>
  <si>
    <t>SCD</t>
  </si>
  <si>
    <t>ENSGMOG00000014055</t>
  </si>
  <si>
    <t>ENSDARG00000041811</t>
  </si>
  <si>
    <t>rps25</t>
  </si>
  <si>
    <t>ENSG00000118181</t>
  </si>
  <si>
    <t>RPS25</t>
  </si>
  <si>
    <t>ENSGMOG00000000069</t>
  </si>
  <si>
    <t>ENSDARG00000037503</t>
  </si>
  <si>
    <t>thoc2</t>
  </si>
  <si>
    <t>ENSG00000125676</t>
  </si>
  <si>
    <t>THOC2</t>
  </si>
  <si>
    <t>ENSGMOG00000012168</t>
  </si>
  <si>
    <t>ENSDARG00000018846</t>
  </si>
  <si>
    <t>dgat2</t>
  </si>
  <si>
    <t>ENSG00000062282</t>
  </si>
  <si>
    <t>DGAT2</t>
  </si>
  <si>
    <t>ENSGMOG00000012966</t>
  </si>
  <si>
    <t>ENSDARG00000014867</t>
  </si>
  <si>
    <t>rpl8</t>
  </si>
  <si>
    <t>ENSG00000161016</t>
  </si>
  <si>
    <t>RPL8</t>
  </si>
  <si>
    <t>ENSGMOG00000015401</t>
  </si>
  <si>
    <t>ENSDARG00000102317</t>
  </si>
  <si>
    <t>rpl26</t>
  </si>
  <si>
    <t>ENSG00000161970</t>
  </si>
  <si>
    <t>RPL26</t>
  </si>
  <si>
    <t>ENSGMOG00000018938</t>
  </si>
  <si>
    <t>ENSDARG00000037140</t>
  </si>
  <si>
    <t>pfkfb1</t>
  </si>
  <si>
    <t>ENSG00000158571</t>
  </si>
  <si>
    <t>PFKFB1</t>
  </si>
  <si>
    <t>ENSGMOG00000019004</t>
  </si>
  <si>
    <t>ENSDARG00000014690</t>
  </si>
  <si>
    <t>rps4x</t>
  </si>
  <si>
    <t>ENSG00000280969</t>
  </si>
  <si>
    <t>RPS4Y2</t>
  </si>
  <si>
    <t>ENSGMOG00000006489</t>
  </si>
  <si>
    <t>ENSDARG00000075151</t>
  </si>
  <si>
    <t>si:dkey-188i13.10</t>
  </si>
  <si>
    <t>ENSG00000126709</t>
  </si>
  <si>
    <t>IFI6</t>
  </si>
  <si>
    <t>ENSGMOG00000009683</t>
  </si>
  <si>
    <t>ENSGMOG00000015559</t>
  </si>
  <si>
    <t>ENSDARG00000053476</t>
  </si>
  <si>
    <t>lipca</t>
  </si>
  <si>
    <t>ENSG00000166035</t>
  </si>
  <si>
    <t>LIPC</t>
  </si>
  <si>
    <t>ENSGMOG00000016181</t>
  </si>
  <si>
    <t>ENSDARG00000013266</t>
  </si>
  <si>
    <t>colec11</t>
  </si>
  <si>
    <t>ENSG00000118004</t>
  </si>
  <si>
    <t>COLEC11</t>
  </si>
  <si>
    <t>ENSGMOG00000018866</t>
  </si>
  <si>
    <t>ENSDARG00000040190</t>
  </si>
  <si>
    <t>qdpra</t>
  </si>
  <si>
    <t>ENSG00000151552</t>
  </si>
  <si>
    <t>QDPR</t>
  </si>
  <si>
    <t>ENSGMOG00000019455</t>
  </si>
  <si>
    <t>ENSDARG00000036875</t>
  </si>
  <si>
    <t>rps12</t>
  </si>
  <si>
    <t>ENSG00000112306</t>
  </si>
  <si>
    <t>RPS12</t>
  </si>
  <si>
    <t>ENSGMOG00000002042</t>
  </si>
  <si>
    <t>ENSDARG00000041110</t>
  </si>
  <si>
    <t>dnajc3a</t>
  </si>
  <si>
    <t>ENSG00000102580</t>
  </si>
  <si>
    <t>DNAJC3</t>
  </si>
  <si>
    <t>ENSGMOG00000007199</t>
  </si>
  <si>
    <t>ENSDARG00000013430</t>
  </si>
  <si>
    <t>bhmt</t>
  </si>
  <si>
    <t>ENSG00000145692</t>
  </si>
  <si>
    <t>BHMT</t>
  </si>
  <si>
    <t>ENSGMOG00000001163</t>
  </si>
  <si>
    <t>ENSDARG00000070844</t>
  </si>
  <si>
    <t>gamt</t>
  </si>
  <si>
    <t>ENSG00000130005</t>
  </si>
  <si>
    <t>GAMT</t>
  </si>
  <si>
    <t>ENSGMOG00000002752</t>
  </si>
  <si>
    <t>ENSDARG00000099380</t>
  </si>
  <si>
    <t>rpl13</t>
  </si>
  <si>
    <t>ENSG00000167526</t>
  </si>
  <si>
    <t>RPL13</t>
  </si>
  <si>
    <t>ENSGMOG00000002985</t>
  </si>
  <si>
    <t>ENSDARG00000022509</t>
  </si>
  <si>
    <t>cox4i2</t>
  </si>
  <si>
    <t>ENSG00000131055</t>
  </si>
  <si>
    <t>COX4I2</t>
  </si>
  <si>
    <t>ENSGMOG00000005862</t>
  </si>
  <si>
    <t>ENSDARG00000010160</t>
  </si>
  <si>
    <t>rps15a</t>
  </si>
  <si>
    <t>ENSG00000134419</t>
  </si>
  <si>
    <t>RPS15A</t>
  </si>
  <si>
    <t>ENSGMOG00000011722</t>
  </si>
  <si>
    <t>ENSGMOG00000004094</t>
  </si>
  <si>
    <t>ENSGMOG00000005500</t>
  </si>
  <si>
    <t>ENSDARG00000012987</t>
  </si>
  <si>
    <t>gpia</t>
  </si>
  <si>
    <t>ENSG00000105220</t>
  </si>
  <si>
    <t>GPI</t>
  </si>
  <si>
    <t>ENSGMOG00000006781</t>
  </si>
  <si>
    <t>ENSDARG00000009001</t>
  </si>
  <si>
    <t>pdia6</t>
  </si>
  <si>
    <t>ENSG00000143870</t>
  </si>
  <si>
    <t>PDIA6</t>
  </si>
  <si>
    <t>ENSGMOG00000007626</t>
  </si>
  <si>
    <t>ENSDARG00000037870</t>
  </si>
  <si>
    <t>actb2</t>
  </si>
  <si>
    <t>ENSGMOG00000010995</t>
  </si>
  <si>
    <t>ENSDARG00000029493</t>
  </si>
  <si>
    <t>f9b</t>
  </si>
  <si>
    <t>ENSG00000101981</t>
  </si>
  <si>
    <t>F9</t>
  </si>
  <si>
    <t>ENSGMOG00000013283</t>
  </si>
  <si>
    <t>ENSDARG00000054191</t>
  </si>
  <si>
    <t>pgk1</t>
  </si>
  <si>
    <t>ENSG00000170950</t>
  </si>
  <si>
    <t>PGK2</t>
  </si>
  <si>
    <t>ENSGMOG00000013916</t>
  </si>
  <si>
    <t>ENSDARG00000070038</t>
  </si>
  <si>
    <t>rbp2a</t>
  </si>
  <si>
    <t>ENSG00000114113</t>
  </si>
  <si>
    <t>RBP2</t>
  </si>
  <si>
    <t xml:space="preserve">Human gene </t>
  </si>
  <si>
    <t>ENSGMOG00000005111</t>
  </si>
  <si>
    <t>ENSDARG00000044011</t>
  </si>
  <si>
    <t>xkrx</t>
  </si>
  <si>
    <t>ENSG00000172967</t>
  </si>
  <si>
    <t>XKR3</t>
  </si>
  <si>
    <t>ENSGMOG00000009007</t>
  </si>
  <si>
    <t>ENSDARG00000077721</t>
  </si>
  <si>
    <t>knop1</t>
  </si>
  <si>
    <t>ENSG00000103550</t>
  </si>
  <si>
    <t>KNOP1</t>
  </si>
  <si>
    <t>ENSGMOG00000008162</t>
  </si>
  <si>
    <t>ENSDARG00000069940</t>
  </si>
  <si>
    <t>ppap2d</t>
  </si>
  <si>
    <t>ENSDARG00000055876</t>
  </si>
  <si>
    <t>msmo1</t>
  </si>
  <si>
    <t>ENSG00000052802</t>
  </si>
  <si>
    <t>ENSGMOG00000012544</t>
  </si>
  <si>
    <t>ENSDARG00000076480</t>
  </si>
  <si>
    <t>mcf2lb</t>
  </si>
  <si>
    <t>ENSG00000126217</t>
  </si>
  <si>
    <t>MCF2L</t>
  </si>
  <si>
    <t>ENSGMOG00000017395</t>
  </si>
  <si>
    <t>ENSG00000065989</t>
  </si>
  <si>
    <t>PDE4A</t>
  </si>
  <si>
    <t>ENSDARG00000102075</t>
  </si>
  <si>
    <t>ENSG00000133874</t>
  </si>
  <si>
    <t>ENSGMOG00000006261</t>
  </si>
  <si>
    <t>ENSDARG00000062024</t>
  </si>
  <si>
    <t>kif1ab</t>
  </si>
  <si>
    <t>ENSG00000130294</t>
  </si>
  <si>
    <t>ENSGMOG00000011548</t>
  </si>
  <si>
    <t>ENSDARG00000038881</t>
  </si>
  <si>
    <t>acaa2</t>
  </si>
  <si>
    <t>ENSG00000167315</t>
  </si>
  <si>
    <t>ACAA2</t>
  </si>
  <si>
    <t>ENSGMOG00000015380</t>
  </si>
  <si>
    <t>ENSDARG00000070228</t>
  </si>
  <si>
    <t>cdk6</t>
  </si>
  <si>
    <t>ENSG00000105810</t>
  </si>
  <si>
    <t>CDK6</t>
  </si>
  <si>
    <t>ENSGMOG00000018639</t>
  </si>
  <si>
    <t>ENSGMOG00000004508</t>
  </si>
  <si>
    <t>ENSDARG00000094836</t>
  </si>
  <si>
    <t>si:ch211-195b15.8</t>
  </si>
  <si>
    <t>ENSGMOG00000004976</t>
  </si>
  <si>
    <t>ENSDARG00000010658</t>
  </si>
  <si>
    <t>insig1</t>
  </si>
  <si>
    <t>ENSGMOG00000005565</t>
  </si>
  <si>
    <t>ENSDARG00000079946</t>
  </si>
  <si>
    <t>sqlea</t>
  </si>
  <si>
    <t>ENSG00000104549</t>
  </si>
  <si>
    <t>SQLE</t>
  </si>
  <si>
    <t>ENSGMOG00000007115</t>
  </si>
  <si>
    <t>ENSDARG00000042641</t>
  </si>
  <si>
    <t>cyp51</t>
  </si>
  <si>
    <t>ENSG00000001630</t>
  </si>
  <si>
    <t>CYP51A1</t>
  </si>
  <si>
    <t>ENSGMOG00000007191</t>
  </si>
  <si>
    <t>ENSDARG00000014623</t>
  </si>
  <si>
    <t>si:ch211-212d10.1</t>
  </si>
  <si>
    <t>ENSGMOG00000007855</t>
  </si>
  <si>
    <t>ENSDARG00000069433</t>
  </si>
  <si>
    <t>tnk1</t>
  </si>
  <si>
    <t>ENSGMOG00000012345</t>
  </si>
  <si>
    <t>ENSDARG00000069029</t>
  </si>
  <si>
    <t>acss2l</t>
  </si>
  <si>
    <t>ENSGMOG00000013942</t>
  </si>
  <si>
    <t>ENSDARG00000063126</t>
  </si>
  <si>
    <t>gusb</t>
  </si>
  <si>
    <t>ENSG00000169919</t>
  </si>
  <si>
    <t>GUSB</t>
  </si>
  <si>
    <t>ENSDARG00000100304</t>
  </si>
  <si>
    <t>chdh</t>
  </si>
  <si>
    <t>ENSG00000016391</t>
  </si>
  <si>
    <t>ENSGMOG00000016002</t>
  </si>
  <si>
    <t>ENSDARG00000021607</t>
  </si>
  <si>
    <t>negr1</t>
  </si>
  <si>
    <t>ENSG00000172260</t>
  </si>
  <si>
    <t>NEGR1</t>
  </si>
  <si>
    <t>ENSDARG00000017023</t>
  </si>
  <si>
    <t>ak7b</t>
  </si>
  <si>
    <t>ENSG00000140057</t>
  </si>
  <si>
    <t>ENSGMOG00000000635</t>
  </si>
  <si>
    <t>ENSDARG00000017422</t>
  </si>
  <si>
    <t>apmap</t>
  </si>
  <si>
    <t>ENSG00000101474</t>
  </si>
  <si>
    <t>APMAP</t>
  </si>
  <si>
    <t>ENSDARG00000017602</t>
  </si>
  <si>
    <t>ccng2</t>
  </si>
  <si>
    <t>ENSG00000138764</t>
  </si>
  <si>
    <t>ENSGMOG00000008974</t>
  </si>
  <si>
    <t>ENSGMOG00000008236</t>
  </si>
  <si>
    <t>ENSDARG00000078953</t>
  </si>
  <si>
    <t>epn3a</t>
  </si>
  <si>
    <t>ENSG00000049283</t>
  </si>
  <si>
    <t>EPN3</t>
  </si>
  <si>
    <t>ENSDARG00000027620</t>
  </si>
  <si>
    <t>bco2l</t>
  </si>
  <si>
    <t>ENSG00000197580</t>
  </si>
  <si>
    <t>ENSGMOG00000018860</t>
  </si>
  <si>
    <t>ENSDARG00000062271</t>
  </si>
  <si>
    <t>slc25a15b</t>
  </si>
  <si>
    <t>ENSG00000120329</t>
  </si>
  <si>
    <t>SLC25A2</t>
  </si>
  <si>
    <t>ENSDARG00000032816</t>
  </si>
  <si>
    <t>tm7sf2</t>
  </si>
  <si>
    <t>ENSG00000149809</t>
  </si>
  <si>
    <t>ENSGMOG00000019216</t>
  </si>
  <si>
    <t>ENSDARG00000013236</t>
  </si>
  <si>
    <t>dhcr24</t>
  </si>
  <si>
    <t>ENSG00000116133</t>
  </si>
  <si>
    <t>DHCR24</t>
  </si>
  <si>
    <t>ENSGMOG00000005774</t>
  </si>
  <si>
    <t>ENSDARG00000052734</t>
  </si>
  <si>
    <t>hmgcra</t>
  </si>
  <si>
    <t>ENSG00000113161</t>
  </si>
  <si>
    <t>HMGCR</t>
  </si>
  <si>
    <t>ENSGMOG00000003408</t>
  </si>
  <si>
    <t>ENSDARG00000067912</t>
  </si>
  <si>
    <t>si:ch73-373m9.1</t>
  </si>
  <si>
    <t>ENSG00000117643</t>
  </si>
  <si>
    <t>MAN1C1</t>
  </si>
  <si>
    <t>ENSGMOG00000013102</t>
  </si>
  <si>
    <t>ENSG00000198792</t>
  </si>
  <si>
    <t>TMEM184B</t>
  </si>
  <si>
    <t>ENSGMOG00000004388</t>
  </si>
  <si>
    <t>ENSDARG00000090337</t>
  </si>
  <si>
    <t>pprc1</t>
  </si>
  <si>
    <t>ENSG00000148840</t>
  </si>
  <si>
    <t>PPRC1</t>
  </si>
  <si>
    <t>ENSGMOG00000008065</t>
  </si>
  <si>
    <t>ENSDARG00000058828</t>
  </si>
  <si>
    <t>ccdc51</t>
  </si>
  <si>
    <t>ENSG00000164051</t>
  </si>
  <si>
    <t>CCDC51</t>
  </si>
  <si>
    <t>ENSGMOG00000002700</t>
  </si>
  <si>
    <t>ENSDARG00000040553</t>
  </si>
  <si>
    <t>tmem97</t>
  </si>
  <si>
    <t>ENSG00000109084</t>
  </si>
  <si>
    <t>TMEM97</t>
  </si>
  <si>
    <t>ENSGMOG00000007617</t>
  </si>
  <si>
    <t>ENSDARG00000021086</t>
  </si>
  <si>
    <t>znf367</t>
  </si>
  <si>
    <t>ENSG00000165244</t>
  </si>
  <si>
    <t>ZNF367</t>
  </si>
  <si>
    <t>ENSGMOG00000009148</t>
  </si>
  <si>
    <t>ENSDARG00000008858</t>
  </si>
  <si>
    <t>cyp7b1</t>
  </si>
  <si>
    <t>ENSG00000172817</t>
  </si>
  <si>
    <t>CYP7B1</t>
  </si>
  <si>
    <t>ENSGMOG00000018649</t>
  </si>
  <si>
    <t>ENSGMOG00000000433</t>
  </si>
  <si>
    <t>ENSG00000163006</t>
  </si>
  <si>
    <t>CCDC138</t>
  </si>
  <si>
    <t>ENSGMOG00000016016</t>
  </si>
  <si>
    <t>ENSDARG00000033285</t>
  </si>
  <si>
    <t>gsto2</t>
  </si>
  <si>
    <t>ENSG00000065621</t>
  </si>
  <si>
    <t>GSTO2</t>
  </si>
  <si>
    <t>ENSGMOG00000000979</t>
  </si>
  <si>
    <t>ENSDARG00000014634</t>
  </si>
  <si>
    <t>mbtps1</t>
  </si>
  <si>
    <t>ENSG00000140943</t>
  </si>
  <si>
    <t>MBTPS1</t>
  </si>
  <si>
    <t>ENSGMOG00000013159</t>
  </si>
  <si>
    <t>ENSDARG00000074226</t>
  </si>
  <si>
    <t>zgc:158398</t>
  </si>
  <si>
    <t>ENSGMOG00000008409</t>
  </si>
  <si>
    <t>ENSDARG00000099339</t>
  </si>
  <si>
    <t>pacsin3</t>
  </si>
  <si>
    <t>ENSG00000165912</t>
  </si>
  <si>
    <t>PACSIN3</t>
  </si>
  <si>
    <t>ENSGMOG00000011270</t>
  </si>
  <si>
    <t>ENSDARG00000063636</t>
  </si>
  <si>
    <t>galnt11</t>
  </si>
  <si>
    <t>ENSG00000178234</t>
  </si>
  <si>
    <t>GALNT11</t>
  </si>
  <si>
    <t>ENSGMOG00000017652</t>
  </si>
  <si>
    <t>ENSDARG00000053636</t>
  </si>
  <si>
    <t>cracr2b</t>
  </si>
  <si>
    <t>ENSG00000177685</t>
  </si>
  <si>
    <t>CRACR2B</t>
  </si>
  <si>
    <t>ENSGMOG00000006800</t>
  </si>
  <si>
    <t>ENSDARG00000022763</t>
  </si>
  <si>
    <t>hpcal1</t>
  </si>
  <si>
    <t>ENSG00000115756</t>
  </si>
  <si>
    <t>HPCAL1</t>
  </si>
  <si>
    <t>ENSGMOG00000003428</t>
  </si>
  <si>
    <t>ENSDARG00000045516</t>
  </si>
  <si>
    <t>itih2</t>
  </si>
  <si>
    <t>ENSG00000151655</t>
  </si>
  <si>
    <t>ITIH2</t>
  </si>
  <si>
    <t>ENSGMOG00000000582</t>
  </si>
  <si>
    <t>ENSDARG00000030588</t>
  </si>
  <si>
    <t>slc10a1</t>
  </si>
  <si>
    <t>ENSG00000100652</t>
  </si>
  <si>
    <t>SLC10A1</t>
  </si>
  <si>
    <t>ENSGMOG00000002474</t>
  </si>
  <si>
    <t>ENSDARG00000008808</t>
  </si>
  <si>
    <t>eml2</t>
  </si>
  <si>
    <t>ENSG00000125746</t>
  </si>
  <si>
    <t>EML2</t>
  </si>
  <si>
    <t>ENSGMOG00000005067</t>
  </si>
  <si>
    <t>ENSDARG00000099113</t>
  </si>
  <si>
    <t>UNC13B</t>
  </si>
  <si>
    <t>ENSG00000198722</t>
  </si>
  <si>
    <t>ENSGMOG00000012165</t>
  </si>
  <si>
    <t>ENSDARG00000104076</t>
  </si>
  <si>
    <t>rnf126</t>
  </si>
  <si>
    <t>ENSG00000070423</t>
  </si>
  <si>
    <t>RNF126</t>
  </si>
  <si>
    <t>ENSGMOG00000000077</t>
  </si>
  <si>
    <t>ENSDARG00000099079</t>
  </si>
  <si>
    <t>aclya</t>
  </si>
  <si>
    <t>ENSG00000131473</t>
  </si>
  <si>
    <t>ACLY</t>
  </si>
  <si>
    <t>ENSGMOG00000012879</t>
  </si>
  <si>
    <t>ENSDARG00000076004</t>
  </si>
  <si>
    <t>ppp2r3b</t>
  </si>
  <si>
    <t>ENSG00000167393</t>
  </si>
  <si>
    <t>PPP2R3B</t>
  </si>
  <si>
    <t>ENSGMOG00000017926</t>
  </si>
  <si>
    <t>ENSDARG00000021702</t>
  </si>
  <si>
    <t>pdcd4a</t>
  </si>
  <si>
    <t>ENSGMOG00000005124</t>
  </si>
  <si>
    <t>ENSGMOG00000009952</t>
  </si>
  <si>
    <t>ENSDARG00000057101</t>
  </si>
  <si>
    <t>rnf180</t>
  </si>
  <si>
    <t>ENSG00000164197</t>
  </si>
  <si>
    <t>RNF180</t>
  </si>
  <si>
    <t>ENSGMOG00000002444</t>
  </si>
  <si>
    <t>ENSDARG00000089705</t>
  </si>
  <si>
    <t>CABZ01084566.2</t>
  </si>
  <si>
    <t>ENSG00000161204</t>
  </si>
  <si>
    <t>ABCF3</t>
  </si>
  <si>
    <t>ENSGMOG00000017507</t>
  </si>
  <si>
    <t>ENSDARG00000026548</t>
  </si>
  <si>
    <t>cyp2u1</t>
  </si>
  <si>
    <t>ENSG00000155016</t>
  </si>
  <si>
    <t>CYP2U1</t>
  </si>
  <si>
    <t>ENSGMOG00000011652</t>
  </si>
  <si>
    <t>ENSG00000100075</t>
  </si>
  <si>
    <t>SLC25A1</t>
  </si>
  <si>
    <t>ENSGMOG00000000835</t>
  </si>
  <si>
    <t>ENSDARG00000062008</t>
  </si>
  <si>
    <t>hs2st1b</t>
  </si>
  <si>
    <t>ENSG00000267561</t>
  </si>
  <si>
    <t>AC093155.3</t>
  </si>
  <si>
    <t>ENSGMOG00000012388</t>
  </si>
  <si>
    <t>ENSDARG00000025076</t>
  </si>
  <si>
    <t>marveld2a</t>
  </si>
  <si>
    <t>ENSG00000152939</t>
  </si>
  <si>
    <t>MARVELD2</t>
  </si>
  <si>
    <t>ENSGMOG00000013830</t>
  </si>
  <si>
    <t>ENSG00000129071</t>
  </si>
  <si>
    <t>MBD4</t>
  </si>
  <si>
    <t>ENSGMOG00000008879</t>
  </si>
  <si>
    <t>ENSDARG00000057263</t>
  </si>
  <si>
    <t>zgc:173729</t>
  </si>
  <si>
    <t>ENSG00000170542</t>
  </si>
  <si>
    <t>SERPINB9</t>
  </si>
  <si>
    <t>ENSGMOG00000008971</t>
  </si>
  <si>
    <t>ENSDARG00000004406</t>
  </si>
  <si>
    <t>spra</t>
  </si>
  <si>
    <t>ENSG00000116096</t>
  </si>
  <si>
    <t>SPR</t>
  </si>
  <si>
    <t>ENSGMOG00000012010</t>
  </si>
  <si>
    <t>ENSDARG00000103428</t>
  </si>
  <si>
    <t>ogdhb</t>
  </si>
  <si>
    <t>ENSG00000105953</t>
  </si>
  <si>
    <t>OGDH</t>
  </si>
  <si>
    <t>ENSGMOG00000006324</t>
  </si>
  <si>
    <t>ENSGMOG00000014335</t>
  </si>
  <si>
    <t>ENSDARG00000068650</t>
  </si>
  <si>
    <t>fam214b</t>
  </si>
  <si>
    <t>ENSG00000005238</t>
  </si>
  <si>
    <t>FAM214B</t>
  </si>
  <si>
    <t>ENSDARG00000089162</t>
  </si>
  <si>
    <t>afap1l1a</t>
  </si>
  <si>
    <t>ENSG00000157510</t>
  </si>
  <si>
    <t>AFAP1L1</t>
  </si>
  <si>
    <t>ENSGMOG00000007243</t>
  </si>
  <si>
    <t>ENSDARG00000012468</t>
  </si>
  <si>
    <t>aacs</t>
  </si>
  <si>
    <t>ENSG00000081760</t>
  </si>
  <si>
    <t>AACS</t>
  </si>
  <si>
    <t>ENSGMOG00000008538</t>
  </si>
  <si>
    <t>ENSDARG00000077839</t>
  </si>
  <si>
    <t>DHX30</t>
  </si>
  <si>
    <t>ENSG00000132153</t>
  </si>
  <si>
    <t>ENSGMOG00000008692</t>
  </si>
  <si>
    <t>ENSDARG00000027088</t>
  </si>
  <si>
    <t>ptgdsb.1</t>
  </si>
  <si>
    <t>ENSG00000214402</t>
  </si>
  <si>
    <t>LCNL1</t>
  </si>
  <si>
    <t>ENSGMOG00000009162</t>
  </si>
  <si>
    <t>ENSDARG00000004954</t>
  </si>
  <si>
    <t>grna</t>
  </si>
  <si>
    <t>ENSG00000030582</t>
  </si>
  <si>
    <t>GRN</t>
  </si>
  <si>
    <t>ENSGMOG00000010067</t>
  </si>
  <si>
    <t>ENSDARG00000009961</t>
  </si>
  <si>
    <t>rundc3b</t>
  </si>
  <si>
    <t>ENSG00000105784</t>
  </si>
  <si>
    <t>RUNDC3B</t>
  </si>
  <si>
    <t>ENSGMOG00000010917</t>
  </si>
  <si>
    <t>ENSDARG00000103763</t>
  </si>
  <si>
    <t>L3HYPDH</t>
  </si>
  <si>
    <t>ENSG00000126790</t>
  </si>
  <si>
    <t>ENSDARG00000044083</t>
  </si>
  <si>
    <t>peli1b</t>
  </si>
  <si>
    <t>ENSG00000197329</t>
  </si>
  <si>
    <t>ENSGMOG00000011494</t>
  </si>
  <si>
    <t>ENSDARG00000009218</t>
  </si>
  <si>
    <t>mars2</t>
  </si>
  <si>
    <t>ENSG00000247626</t>
  </si>
  <si>
    <t>MARS2</t>
  </si>
  <si>
    <t>ENSGMOG00000012247</t>
  </si>
  <si>
    <t>ENSDARG00000012627</t>
  </si>
  <si>
    <t>cdc34b</t>
  </si>
  <si>
    <t>ENSG00000099804</t>
  </si>
  <si>
    <t>CDC34</t>
  </si>
  <si>
    <t>ENSGMOG00000012292</t>
  </si>
  <si>
    <t>ENSDARG00000044488</t>
  </si>
  <si>
    <t>pak1ip1</t>
  </si>
  <si>
    <t>ENSG00000111845</t>
  </si>
  <si>
    <t>PAK1IP1</t>
  </si>
  <si>
    <t>ENSGMOG00000013524</t>
  </si>
  <si>
    <t>ENSDARG00000071551</t>
  </si>
  <si>
    <t>xrcc6</t>
  </si>
  <si>
    <t>ENSG00000196419</t>
  </si>
  <si>
    <t>XRCC6</t>
  </si>
  <si>
    <t>ENSGMOG00000014274</t>
  </si>
  <si>
    <t>ENSDARG00000052766</t>
  </si>
  <si>
    <t>EVI5L</t>
  </si>
  <si>
    <t>ENSG00000142459</t>
  </si>
  <si>
    <t>ENSGMOG00000017443</t>
  </si>
  <si>
    <t>ENSDARG00000032458</t>
  </si>
  <si>
    <t>mark2b</t>
  </si>
  <si>
    <t>ENSG00000072518</t>
  </si>
  <si>
    <t>MARK2</t>
  </si>
  <si>
    <t>ENSGMOG00000018939</t>
  </si>
  <si>
    <t>ENSDARG00000101145</t>
  </si>
  <si>
    <t>lipeb</t>
  </si>
  <si>
    <t>ENSG00000079435</t>
  </si>
  <si>
    <t>LIPE</t>
  </si>
  <si>
    <t>ENSGMOG00000019328</t>
  </si>
  <si>
    <t>ENSDARG00000087417</t>
  </si>
  <si>
    <t>zdhhc5b</t>
  </si>
  <si>
    <t>ENSG00000156599</t>
  </si>
  <si>
    <t>ZDHHC5</t>
  </si>
  <si>
    <t>ENSGMOG00000020449</t>
  </si>
  <si>
    <t>ENSDARG00000105444</t>
  </si>
  <si>
    <t>HIST2H2AB (1 of many)</t>
  </si>
  <si>
    <t>ENSG00000184270</t>
  </si>
  <si>
    <t>HIST2H2AB</t>
  </si>
  <si>
    <t>ENSGMOG00000007456</t>
  </si>
  <si>
    <t>ENSDARG00000060383</t>
  </si>
  <si>
    <t>mmaa</t>
  </si>
  <si>
    <t>ENSG00000151611</t>
  </si>
  <si>
    <t>MMAA</t>
  </si>
  <si>
    <t>ENSGMOG00000016985</t>
  </si>
  <si>
    <t>ENSDARG00000052702</t>
  </si>
  <si>
    <t>capn1a</t>
  </si>
  <si>
    <t>ENSGMOG00000002977</t>
  </si>
  <si>
    <t>ENSDARG00000052942</t>
  </si>
  <si>
    <t>aspg</t>
  </si>
  <si>
    <t>ENSG00000166183</t>
  </si>
  <si>
    <t>ASPG</t>
  </si>
  <si>
    <t>ENSGMOG00000006675</t>
  </si>
  <si>
    <t>ENSDARG00000018953</t>
  </si>
  <si>
    <t>gclm</t>
  </si>
  <si>
    <t>ENSG00000023909</t>
  </si>
  <si>
    <t>GCLM</t>
  </si>
  <si>
    <t>ENSGMOG00000016327</t>
  </si>
  <si>
    <t>ENSDARG00000028396</t>
  </si>
  <si>
    <t>fkbp5</t>
  </si>
  <si>
    <t>ENSG00000096060</t>
  </si>
  <si>
    <t>FKBP5</t>
  </si>
  <si>
    <t>ENSGMOG00000006133</t>
  </si>
  <si>
    <t>ENSDARG00000054220</t>
  </si>
  <si>
    <t>ap4s1</t>
  </si>
  <si>
    <t>ENSG00000100478</t>
  </si>
  <si>
    <t>AP4S1</t>
  </si>
  <si>
    <t>ENSGMOG00000017853</t>
  </si>
  <si>
    <t>ENSDARG00000035595</t>
  </si>
  <si>
    <t>ficd</t>
  </si>
  <si>
    <t>ENSG00000198855</t>
  </si>
  <si>
    <t>FICD</t>
  </si>
  <si>
    <t>ENSGMOG00000003598</t>
  </si>
  <si>
    <t>ENSDARG00000078533</t>
  </si>
  <si>
    <t>poc1a</t>
  </si>
  <si>
    <t>ENSG00000164087</t>
  </si>
  <si>
    <t>POC1A</t>
  </si>
  <si>
    <t>ENSGMOG00000007282</t>
  </si>
  <si>
    <t>ENSDARG00000030781</t>
  </si>
  <si>
    <t>acads</t>
  </si>
  <si>
    <t>ENSG00000122971</t>
  </si>
  <si>
    <t>ACADS</t>
  </si>
  <si>
    <t>ENSGMOG00000014262</t>
  </si>
  <si>
    <t>ENSDARG00000030750</t>
  </si>
  <si>
    <t>gabrr3b</t>
  </si>
  <si>
    <t>ENSG00000183185</t>
  </si>
  <si>
    <t>GABRR3</t>
  </si>
  <si>
    <t>ENSGMOG00000015944</t>
  </si>
  <si>
    <t>ENSDARG00000032206</t>
  </si>
  <si>
    <t>cthl</t>
  </si>
  <si>
    <t>ENSG00000116761</t>
  </si>
  <si>
    <t>CTH</t>
  </si>
  <si>
    <t>ENSGMOG00000018618</t>
  </si>
  <si>
    <t>ENSDARG00000016307</t>
  </si>
  <si>
    <t>mrpl46</t>
  </si>
  <si>
    <t>ENSG00000259494</t>
  </si>
  <si>
    <t>MRPL46</t>
  </si>
  <si>
    <t>ENSGMOG00000003965</t>
  </si>
  <si>
    <t>ENSDARG00000046053</t>
  </si>
  <si>
    <t>slc27a6</t>
  </si>
  <si>
    <t>ENSG00000113396</t>
  </si>
  <si>
    <t>SLC27A6</t>
  </si>
  <si>
    <t>ENSGMOG00000010028</t>
  </si>
  <si>
    <t>ENSDARG00000002745</t>
  </si>
  <si>
    <t>tdh</t>
  </si>
  <si>
    <t>ENSGMOG00000012772</t>
  </si>
  <si>
    <t>ENSDARG00000039724</t>
  </si>
  <si>
    <t>CABZ01007893.1</t>
  </si>
  <si>
    <t>ENSG00000091039</t>
  </si>
  <si>
    <t>OSBPL8</t>
  </si>
  <si>
    <t>ENSGMOG00000004190</t>
  </si>
  <si>
    <t>ENSDARG00000005704</t>
  </si>
  <si>
    <t>eps8l3b</t>
  </si>
  <si>
    <t>ENSG00000198758</t>
  </si>
  <si>
    <t>EPS8L3</t>
  </si>
  <si>
    <t>ENSGMOG00000004823</t>
  </si>
  <si>
    <t>ENSDARG00000100374</t>
  </si>
  <si>
    <t>txnrd1</t>
  </si>
  <si>
    <t>ENSG00000197763</t>
  </si>
  <si>
    <t>TXNRD3</t>
  </si>
  <si>
    <t>ENSGMOG00000011621</t>
  </si>
  <si>
    <t>ENSDARG00000040910</t>
  </si>
  <si>
    <t>ildr1b</t>
  </si>
  <si>
    <t>ENSG00000145103</t>
  </si>
  <si>
    <t>ILDR1</t>
  </si>
  <si>
    <t>ENSGMOG00000015420</t>
  </si>
  <si>
    <t>ENSDARG00000051920</t>
  </si>
  <si>
    <t>nsmaf</t>
  </si>
  <si>
    <t>ENSG00000035681</t>
  </si>
  <si>
    <t>NSMAF</t>
  </si>
  <si>
    <t>ENSGMOG00000010176</t>
  </si>
  <si>
    <t>ENSDARG00000016415</t>
  </si>
  <si>
    <t>dhtkd1</t>
  </si>
  <si>
    <t>ENSG00000181192</t>
  </si>
  <si>
    <t>DHTKD1</t>
  </si>
  <si>
    <t>ENSGMOG00000015480</t>
  </si>
  <si>
    <t>ENSDARG00000096428</t>
  </si>
  <si>
    <t>si:dkey-217d24.6</t>
  </si>
  <si>
    <t>ENSG00000011451</t>
  </si>
  <si>
    <t>WIZ</t>
  </si>
  <si>
    <t>ENSGMOG00000009080</t>
  </si>
  <si>
    <t>ENSDARG00000098507</t>
  </si>
  <si>
    <t>lyar</t>
  </si>
  <si>
    <t>ENSG00000145220</t>
  </si>
  <si>
    <t>LYAR</t>
  </si>
  <si>
    <t>ENSGMOG00000001261</t>
  </si>
  <si>
    <t>ENSDARG00000040984</t>
  </si>
  <si>
    <t>hspa13</t>
  </si>
  <si>
    <t>ENSG00000155304</t>
  </si>
  <si>
    <t>HSPA13</t>
  </si>
  <si>
    <t>ENSGMOG00000002701</t>
  </si>
  <si>
    <t>ENSDARG00000007430</t>
  </si>
  <si>
    <t>prdm12b</t>
  </si>
  <si>
    <t>ENSG00000130711</t>
  </si>
  <si>
    <t>PRDM12</t>
  </si>
  <si>
    <t>ENSGMOG00000002797</t>
  </si>
  <si>
    <t>ENSDARG00000008310</t>
  </si>
  <si>
    <t>ip6k2a</t>
  </si>
  <si>
    <t>ENSG00000068745</t>
  </si>
  <si>
    <t>IP6K2</t>
  </si>
  <si>
    <t>ENSGMOG00000002862</t>
  </si>
  <si>
    <t>ENSDARG00000062696</t>
  </si>
  <si>
    <t>dgkg</t>
  </si>
  <si>
    <t>ENSG00000058866</t>
  </si>
  <si>
    <t>DGKG</t>
  </si>
  <si>
    <t>ENSGMOG00000004611</t>
  </si>
  <si>
    <t>ENSDARG00000086481</t>
  </si>
  <si>
    <t>mogat3a</t>
  </si>
  <si>
    <t>ENSG00000124003</t>
  </si>
  <si>
    <t>MOGAT1</t>
  </si>
  <si>
    <t>ENSGMOG00000004982</t>
  </si>
  <si>
    <t>ENSDARG00000044153</t>
  </si>
  <si>
    <t>ppp1cb</t>
  </si>
  <si>
    <t>ENSG00000213639</t>
  </si>
  <si>
    <t>PPP1CB</t>
  </si>
  <si>
    <t>ENSGMOG00000005697</t>
  </si>
  <si>
    <t>ENSDARG00000087657</t>
  </si>
  <si>
    <t>fasn</t>
  </si>
  <si>
    <t>ENSG00000169710</t>
  </si>
  <si>
    <t>FASN</t>
  </si>
  <si>
    <t>ENSGMOG00000006796</t>
  </si>
  <si>
    <t>ENSDARG00000046098</t>
  </si>
  <si>
    <t>ebp</t>
  </si>
  <si>
    <t>ENSG00000147155</t>
  </si>
  <si>
    <t>EBP</t>
  </si>
  <si>
    <t>ENSGMOG00000007205</t>
  </si>
  <si>
    <t>ENSGMOG00000008914</t>
  </si>
  <si>
    <t>ENSDARG00000055760</t>
  </si>
  <si>
    <t>srm</t>
  </si>
  <si>
    <t>ENSG00000116649</t>
  </si>
  <si>
    <t>SRM</t>
  </si>
  <si>
    <t>ENSGMOG00000010060</t>
  </si>
  <si>
    <t>ENSDARG00000053990</t>
  </si>
  <si>
    <t>hmgb2b</t>
  </si>
  <si>
    <t>ENSGMOG00000011691</t>
  </si>
  <si>
    <t>ENSDARG00000018956</t>
  </si>
  <si>
    <t>tmem39b</t>
  </si>
  <si>
    <t>ENSG00000121775</t>
  </si>
  <si>
    <t>TMEM39B</t>
  </si>
  <si>
    <t>ENSGMOG00000012027</t>
  </si>
  <si>
    <t>ENSDARG00000038585</t>
  </si>
  <si>
    <t>eif4e2</t>
  </si>
  <si>
    <t>ENSG00000135930</t>
  </si>
  <si>
    <t>EIF4E2</t>
  </si>
  <si>
    <t>ENSGMOG00000012066</t>
  </si>
  <si>
    <t>ENSDARG00000017311</t>
  </si>
  <si>
    <t>gpsm2</t>
  </si>
  <si>
    <t>ENSG00000121957</t>
  </si>
  <si>
    <t>GPSM2</t>
  </si>
  <si>
    <t>ENSGMOG00000012326</t>
  </si>
  <si>
    <t>ENSDARG00000094380</t>
  </si>
  <si>
    <t>zzef1</t>
  </si>
  <si>
    <t>ENSG00000074755</t>
  </si>
  <si>
    <t>ZZEF1</t>
  </si>
  <si>
    <t>ENSGMOG00000012513</t>
  </si>
  <si>
    <t>ENSDARG00000067848</t>
  </si>
  <si>
    <t>nmrk2</t>
  </si>
  <si>
    <t>ENSG00000077009</t>
  </si>
  <si>
    <t>NMRK2</t>
  </si>
  <si>
    <t>ENSGMOG00000012634</t>
  </si>
  <si>
    <t>ENSDARG00000061274</t>
  </si>
  <si>
    <t>lss</t>
  </si>
  <si>
    <t>ENSG00000160285</t>
  </si>
  <si>
    <t>LSS</t>
  </si>
  <si>
    <t>ENSGMOG00000013226</t>
  </si>
  <si>
    <t>ENSDARG00000104437</t>
  </si>
  <si>
    <t>aip</t>
  </si>
  <si>
    <t>ENSG00000110711</t>
  </si>
  <si>
    <t>AIP</t>
  </si>
  <si>
    <t>ENSGMOG00000014222</t>
  </si>
  <si>
    <t>ENSDARG00000045911</t>
  </si>
  <si>
    <t>tulp4a</t>
  </si>
  <si>
    <t>ENSG00000130338</t>
  </si>
  <si>
    <t>TULP4</t>
  </si>
  <si>
    <t>ENSGMOG00000014562</t>
  </si>
  <si>
    <t>ENSDARG00000027750</t>
  </si>
  <si>
    <t>dpp7</t>
  </si>
  <si>
    <t>ENSG00000176978</t>
  </si>
  <si>
    <t>DPP7</t>
  </si>
  <si>
    <t>ENSGMOG00000017363</t>
  </si>
  <si>
    <t>ENSDARG00000030765</t>
  </si>
  <si>
    <t>hadh</t>
  </si>
  <si>
    <t>ENSG00000138796</t>
  </si>
  <si>
    <t>HADH</t>
  </si>
  <si>
    <t>ENSGMOG00000018049</t>
  </si>
  <si>
    <t>ENSDARG00000055647</t>
  </si>
  <si>
    <t>ftr82</t>
  </si>
  <si>
    <t>ENSGMOG00000018415</t>
  </si>
  <si>
    <t>ENSG00000104324</t>
  </si>
  <si>
    <t>CPQ</t>
  </si>
  <si>
    <t>ENSGMOG00000018980</t>
  </si>
  <si>
    <t>ENSDARG00000036065</t>
  </si>
  <si>
    <t>mgat1b</t>
  </si>
  <si>
    <t>ENSG00000131446</t>
  </si>
  <si>
    <t>MGAT1</t>
  </si>
  <si>
    <t>ENSGMOG00000007888</t>
  </si>
  <si>
    <t>ENSG00000109625</t>
  </si>
  <si>
    <t>CPZ</t>
  </si>
  <si>
    <t>ENSGMOG00000017885</t>
  </si>
  <si>
    <t>ENSDARG00000019976</t>
  </si>
  <si>
    <t>idi1</t>
  </si>
  <si>
    <t>ENSG00000067064</t>
  </si>
  <si>
    <t>IDI1</t>
  </si>
  <si>
    <t>ENSGMOG00000001661</t>
  </si>
  <si>
    <t>ENSDARG00000080006</t>
  </si>
  <si>
    <t>tmem41b</t>
  </si>
  <si>
    <t>ENSG00000166471</t>
  </si>
  <si>
    <t>TMEM41B</t>
  </si>
  <si>
    <t>ENSGMOG00000003751</t>
  </si>
  <si>
    <t>ENSDARG00000090914</t>
  </si>
  <si>
    <t>si:ch211-117k10.3</t>
  </si>
  <si>
    <t>ENSGMOG00000008061</t>
  </si>
  <si>
    <t>ENSDARG00000001057</t>
  </si>
  <si>
    <t>bysl</t>
  </si>
  <si>
    <t>ENSG00000112578</t>
  </si>
  <si>
    <t>BYSL</t>
  </si>
  <si>
    <t>ENSGMOG00000012077</t>
  </si>
  <si>
    <t>ENSDARG00000074041</t>
  </si>
  <si>
    <t>abca5</t>
  </si>
  <si>
    <t>ENSG00000154265</t>
  </si>
  <si>
    <t>ABCA5</t>
  </si>
  <si>
    <t>ENSGMOG00000014508</t>
  </si>
  <si>
    <t>ENSDARG00000058444</t>
  </si>
  <si>
    <t>snx6</t>
  </si>
  <si>
    <t>ENSG00000129515</t>
  </si>
  <si>
    <t>SNX6</t>
  </si>
  <si>
    <t>ENSGMOG00000000695</t>
  </si>
  <si>
    <t>ENSDARG00000026403</t>
  </si>
  <si>
    <t>hephl1b</t>
  </si>
  <si>
    <t>ENSG00000181333</t>
  </si>
  <si>
    <t>HEPHL1</t>
  </si>
  <si>
    <t>ENSGMOG00000002073</t>
  </si>
  <si>
    <t>ENSDARG00000062089</t>
  </si>
  <si>
    <t>uggt2</t>
  </si>
  <si>
    <t>ENSG00000102595</t>
  </si>
  <si>
    <t>UGGT2</t>
  </si>
  <si>
    <t>ENSGMOG00000012886</t>
  </si>
  <si>
    <t>ENSDARG00000069122</t>
  </si>
  <si>
    <t>si:ch211-216l23.2</t>
  </si>
  <si>
    <t>ENSGMOG00000013760</t>
  </si>
  <si>
    <t>ENSDARG00000052279</t>
  </si>
  <si>
    <t>osgn1</t>
  </si>
  <si>
    <t>ENSG00000140961</t>
  </si>
  <si>
    <t>OSGIN1</t>
  </si>
  <si>
    <t>ENSGMOG00000000274</t>
  </si>
  <si>
    <t>ENSDARG00000071240</t>
  </si>
  <si>
    <t>aars2</t>
  </si>
  <si>
    <t>ENSG00000124608</t>
  </si>
  <si>
    <t>AARS2</t>
  </si>
  <si>
    <t>ENSGMOG00000021951</t>
  </si>
  <si>
    <t>ENSGMOG00000001046</t>
  </si>
  <si>
    <t>ENSDARG00000100660</t>
  </si>
  <si>
    <t>si:ch73-252i11.1</t>
  </si>
  <si>
    <t>ENSGMOG00000008821</t>
  </si>
  <si>
    <t>ENSDARG00000061915</t>
  </si>
  <si>
    <t>git2a</t>
  </si>
  <si>
    <t>ENSG00000139436</t>
  </si>
  <si>
    <t>GIT2</t>
  </si>
  <si>
    <t>ENSGMOG00000013088</t>
  </si>
  <si>
    <t>ENSGMOG00000007740</t>
  </si>
  <si>
    <t>ENSDARG00000070394</t>
  </si>
  <si>
    <t>uroc1</t>
  </si>
  <si>
    <t>ENSG00000159650</t>
  </si>
  <si>
    <t>UROC1</t>
  </si>
  <si>
    <t>ENSGMOG00000000341</t>
  </si>
  <si>
    <t>ENSDARG00000100420</t>
  </si>
  <si>
    <t>tpcn2</t>
  </si>
  <si>
    <t>ENSG00000162341</t>
  </si>
  <si>
    <t>TPCN2</t>
  </si>
  <si>
    <t>ENSGMOG00000008483</t>
  </si>
  <si>
    <t>ENSDARG00000024771</t>
  </si>
  <si>
    <t>slc24a5</t>
  </si>
  <si>
    <t>ENSG00000188467</t>
  </si>
  <si>
    <t>SLC24A5</t>
  </si>
  <si>
    <t>ENSGMOG00000019260</t>
  </si>
  <si>
    <t>ENSDARG00000033647</t>
  </si>
  <si>
    <t>smarcb1a</t>
  </si>
  <si>
    <t>ENSG00000099956</t>
  </si>
  <si>
    <t>SMARCB1</t>
  </si>
  <si>
    <t>ENSGMOG00000015661</t>
  </si>
  <si>
    <t>ENSDARG00000034616</t>
  </si>
  <si>
    <t>mlf2</t>
  </si>
  <si>
    <t>ENSG00000089693</t>
  </si>
  <si>
    <t>MLF2</t>
  </si>
  <si>
    <t>ENSGMOG00000012565</t>
  </si>
  <si>
    <t>ENSDARG00000067613</t>
  </si>
  <si>
    <t>dnajc25</t>
  </si>
  <si>
    <t>ENSG00000244115</t>
  </si>
  <si>
    <t>DNAJC25-GNG10</t>
  </si>
  <si>
    <t>ENSGMOG00000007216</t>
  </si>
  <si>
    <t>ENSDARG00000074667</t>
  </si>
  <si>
    <t>akt1s1</t>
  </si>
  <si>
    <t>ENSG00000204673</t>
  </si>
  <si>
    <t>AKT1S1</t>
  </si>
  <si>
    <t>ENSGMOG00000000826</t>
  </si>
  <si>
    <t>ENSDARG00000097746</t>
  </si>
  <si>
    <t>si:rp71-77l1.1</t>
  </si>
  <si>
    <t>ENSGMOG00000003024</t>
  </si>
  <si>
    <t>ENSDARG00000013079</t>
  </si>
  <si>
    <t>tubgcp2</t>
  </si>
  <si>
    <t>ENSG00000130640</t>
  </si>
  <si>
    <t>TUBGCP2</t>
  </si>
  <si>
    <t>ENSGMOG00000007931</t>
  </si>
  <si>
    <t>ENSDARG00000027016</t>
  </si>
  <si>
    <t>gbf1</t>
  </si>
  <si>
    <t>ENSG00000107862</t>
  </si>
  <si>
    <t>GBF1</t>
  </si>
  <si>
    <t>ENSGMOG00000008892</t>
  </si>
  <si>
    <t>ENSGMOG00000010686</t>
  </si>
  <si>
    <t>ENSDARG00000025904</t>
  </si>
  <si>
    <t>tecrb</t>
  </si>
  <si>
    <t>ENSG00000099797</t>
  </si>
  <si>
    <t>TECR</t>
  </si>
  <si>
    <t>ENSGMOG00000021002</t>
  </si>
  <si>
    <t>ENSGMOG00000016383</t>
  </si>
  <si>
    <t>ENSG00000132432</t>
  </si>
  <si>
    <t>SEC61G</t>
  </si>
  <si>
    <t>ENSGMOG00000018347</t>
  </si>
  <si>
    <t>ENSDARG00000070986</t>
  </si>
  <si>
    <t>sergef</t>
  </si>
  <si>
    <t>ENSG00000129158</t>
  </si>
  <si>
    <t>SERGEF</t>
  </si>
  <si>
    <t>ENSGMOG00000020532</t>
  </si>
  <si>
    <t>ENSDARG00000071555</t>
  </si>
  <si>
    <t>zgc:153675</t>
  </si>
  <si>
    <t>ENSGMOG00000006641</t>
  </si>
  <si>
    <t>ENSGMOG00000007694</t>
  </si>
  <si>
    <t>ENSDARG00000054319</t>
  </si>
  <si>
    <t>oxct1b</t>
  </si>
  <si>
    <t>ENSG00000083720</t>
  </si>
  <si>
    <t>OXCT1</t>
  </si>
  <si>
    <t>ENSGMOG00000008973</t>
  </si>
  <si>
    <t>ENSDARG00000075721</t>
  </si>
  <si>
    <t>zdhhc6</t>
  </si>
  <si>
    <t>ENSG00000023041</t>
  </si>
  <si>
    <t>ZDHHC6</t>
  </si>
  <si>
    <t>ENSGMOG00000006709</t>
  </si>
  <si>
    <t>ENSDARG00000017386</t>
  </si>
  <si>
    <t>sobpb</t>
  </si>
  <si>
    <t>ENSG00000112320</t>
  </si>
  <si>
    <t>SOBP</t>
  </si>
  <si>
    <t>ENSGMOG00000007433</t>
  </si>
  <si>
    <t>ENSDARG00000028082</t>
  </si>
  <si>
    <t>mapkapk5</t>
  </si>
  <si>
    <t>ENSG00000089022</t>
  </si>
  <si>
    <t>MAPKAPK5</t>
  </si>
  <si>
    <t>ENSGMOG00000012891</t>
  </si>
  <si>
    <t>ENSDARG00000003931</t>
  </si>
  <si>
    <t>cndp2</t>
  </si>
  <si>
    <t>ENSG00000133313</t>
  </si>
  <si>
    <t>CNDP2</t>
  </si>
  <si>
    <t>ENSGMOG00000017747</t>
  </si>
  <si>
    <t>ENSDARG00000037002</t>
  </si>
  <si>
    <t>zgc:152968</t>
  </si>
  <si>
    <t>ENSGMOG00000005578</t>
  </si>
  <si>
    <t>ENSDARG00000009217</t>
  </si>
  <si>
    <t>tom1l2</t>
  </si>
  <si>
    <t>ENSGMOG00000012969</t>
  </si>
  <si>
    <t>ENSDARG00000062757</t>
  </si>
  <si>
    <t>zgc:158403</t>
  </si>
  <si>
    <t>ENSGMOG00000013840</t>
  </si>
  <si>
    <t>ENSDARG00000018351</t>
  </si>
  <si>
    <t>hpda</t>
  </si>
  <si>
    <t>ENSGMOG00000002179</t>
  </si>
  <si>
    <t>ENSGMOG00000011249</t>
  </si>
  <si>
    <t>ENSDARG00000010181</t>
  </si>
  <si>
    <t>asap2a</t>
  </si>
  <si>
    <t>ENSG00000151693</t>
  </si>
  <si>
    <t>ASAP2</t>
  </si>
  <si>
    <t>ENSGMOG00000014944</t>
  </si>
  <si>
    <t>ENSDARG00000057830</t>
  </si>
  <si>
    <t>dnmt3bb.2</t>
  </si>
  <si>
    <t>ENSGMOG00000000993</t>
  </si>
  <si>
    <t>ENSDARG00000045519</t>
  </si>
  <si>
    <t>sfmbt2</t>
  </si>
  <si>
    <t>ENSG00000198879</t>
  </si>
  <si>
    <t>SFMBT2</t>
  </si>
  <si>
    <t>ENSGMOG00000002100</t>
  </si>
  <si>
    <t>ENSDARG00000034080</t>
  </si>
  <si>
    <t>plcd1b</t>
  </si>
  <si>
    <t>ENSG00000187091</t>
  </si>
  <si>
    <t>PLCD1</t>
  </si>
  <si>
    <t>ENSGMOG00000005221</t>
  </si>
  <si>
    <t>ENSG00000164037</t>
  </si>
  <si>
    <t>SLC9B1</t>
  </si>
  <si>
    <t>ENSGMOG00000005586</t>
  </si>
  <si>
    <t>ENSDARG00000039486</t>
  </si>
  <si>
    <t>bag3</t>
  </si>
  <si>
    <t>ENSG00000151929</t>
  </si>
  <si>
    <t>BAG3</t>
  </si>
  <si>
    <t>ENSGMOG00000013254</t>
  </si>
  <si>
    <t>ENSDARG00000101561</t>
  </si>
  <si>
    <t>dbt</t>
  </si>
  <si>
    <t>ENSG00000137992</t>
  </si>
  <si>
    <t>DBT</t>
  </si>
  <si>
    <t>ENSGMOG00000006572</t>
  </si>
  <si>
    <t>ENSDARG00000075624</t>
  </si>
  <si>
    <t>bend5</t>
  </si>
  <si>
    <t>ENSG00000162373</t>
  </si>
  <si>
    <t>BEND5</t>
  </si>
  <si>
    <t>ENSGMOG00000015973</t>
  </si>
  <si>
    <t>ENSG00000100647</t>
  </si>
  <si>
    <t>SUSD6</t>
  </si>
  <si>
    <t>ENSGMOG00000017502</t>
  </si>
  <si>
    <t>ENSG00000092439</t>
  </si>
  <si>
    <t>TRPM7</t>
  </si>
  <si>
    <t>ENSGMOG00000002404</t>
  </si>
  <si>
    <t>ENSDARG00000056307</t>
  </si>
  <si>
    <t>znf706</t>
  </si>
  <si>
    <t>ENSG00000120963</t>
  </si>
  <si>
    <t>ZNF706</t>
  </si>
  <si>
    <t>ENSGMOG00000018604</t>
  </si>
  <si>
    <t>ENSDARG00000063194</t>
  </si>
  <si>
    <t>lin54</t>
  </si>
  <si>
    <t>ENSG00000189308</t>
  </si>
  <si>
    <t>LIN54</t>
  </si>
  <si>
    <t>ENSGMOG00000005265</t>
  </si>
  <si>
    <t>ENSG00000028277</t>
  </si>
  <si>
    <t>POU2F2</t>
  </si>
  <si>
    <t>ENSGMOG00000005784</t>
  </si>
  <si>
    <t>ENSDARG00000011410</t>
  </si>
  <si>
    <t>aadat</t>
  </si>
  <si>
    <t>ENSG00000109576</t>
  </si>
  <si>
    <t>AADAT</t>
  </si>
  <si>
    <t>ENSGMOG00000000138</t>
  </si>
  <si>
    <t>ENSDARG00000104665</t>
  </si>
  <si>
    <t>kirrel3l</t>
  </si>
  <si>
    <t>ENSGMOG00000002414</t>
  </si>
  <si>
    <t>ENSDARG00000019360</t>
  </si>
  <si>
    <t>sec23b</t>
  </si>
  <si>
    <t>ENSG00000101310</t>
  </si>
  <si>
    <t>SEC23B</t>
  </si>
  <si>
    <t>ENSGMOG00000007928</t>
  </si>
  <si>
    <t>ENSDARG00000087897</t>
  </si>
  <si>
    <t>h2afy2</t>
  </si>
  <si>
    <t>ENSG00000099284</t>
  </si>
  <si>
    <t>H2AFY2</t>
  </si>
  <si>
    <t>ENSGMOG00000014153</t>
  </si>
  <si>
    <t>ENSG00000164983</t>
  </si>
  <si>
    <t>TMEM65</t>
  </si>
  <si>
    <t>ENSGMOG00000017081</t>
  </si>
  <si>
    <t>ENSDARG00000104710</t>
  </si>
  <si>
    <t>psip1a</t>
  </si>
  <si>
    <t>ENSG00000164985</t>
  </si>
  <si>
    <t>PSIP1</t>
  </si>
  <si>
    <t>ENSGMOG00000017194</t>
  </si>
  <si>
    <t>ENSDARG00000024693</t>
  </si>
  <si>
    <t>lysmd3</t>
  </si>
  <si>
    <t>ENSG00000176018</t>
  </si>
  <si>
    <t>LYSMD3</t>
  </si>
  <si>
    <t>ENSGMOG00000013346</t>
  </si>
  <si>
    <t>ENSDARG00000058322</t>
  </si>
  <si>
    <t>enc3</t>
  </si>
  <si>
    <t>ENSGMOG00000001402</t>
  </si>
  <si>
    <t>ENSGMOG00000018684</t>
  </si>
  <si>
    <t>ENSDARG00000008022</t>
  </si>
  <si>
    <t>kif18a</t>
  </si>
  <si>
    <t>ENSG00000121621</t>
  </si>
  <si>
    <t>KIF18A</t>
  </si>
  <si>
    <t>ENSGMOG00000008473</t>
  </si>
  <si>
    <t>ENSDARG00000069375</t>
  </si>
  <si>
    <t>zgc:162608</t>
  </si>
  <si>
    <t>ENSGMOG00000002263</t>
  </si>
  <si>
    <t>ENSDARG00000043301</t>
  </si>
  <si>
    <t>gtf3c6</t>
  </si>
  <si>
    <t>ENSG00000155115</t>
  </si>
  <si>
    <t>GTF3C6</t>
  </si>
  <si>
    <t>ENSGMOG00000003866</t>
  </si>
  <si>
    <t>ENSDARG00000017886</t>
  </si>
  <si>
    <t>zbtb11</t>
  </si>
  <si>
    <t>ENSG00000066422</t>
  </si>
  <si>
    <t>ZBTB11</t>
  </si>
  <si>
    <t>ENSGMOG00000004752</t>
  </si>
  <si>
    <t>ENSDARG00000075274</t>
  </si>
  <si>
    <t>CABZ01090021.1</t>
  </si>
  <si>
    <t>ENSG00000197905</t>
  </si>
  <si>
    <t>TEAD4</t>
  </si>
  <si>
    <t>ENSGMOG00000007058</t>
  </si>
  <si>
    <t>ENSG00000169756</t>
  </si>
  <si>
    <t>LIMS1</t>
  </si>
  <si>
    <t>ENSGMOG00000008630</t>
  </si>
  <si>
    <t>ENSG00000227345</t>
  </si>
  <si>
    <t>PARG</t>
  </si>
  <si>
    <t>ENSGMOG00000011671</t>
  </si>
  <si>
    <t>ENSDARG00000027572</t>
  </si>
  <si>
    <t>as3mt</t>
  </si>
  <si>
    <t>ENSG00000214435</t>
  </si>
  <si>
    <t>AS3MT</t>
  </si>
  <si>
    <t>ENSGMOG00000012187</t>
  </si>
  <si>
    <t>ENSDARG00000090309</t>
  </si>
  <si>
    <t>ubxn1</t>
  </si>
  <si>
    <t>ENSG00000162191</t>
  </si>
  <si>
    <t>UBXN1</t>
  </si>
  <si>
    <t>ENSGMOG00000015577</t>
  </si>
  <si>
    <t>ENSDARG00000031435</t>
  </si>
  <si>
    <t>zgc:56493</t>
  </si>
  <si>
    <t>ENSG00000204193</t>
  </si>
  <si>
    <t>TXNDC8</t>
  </si>
  <si>
    <t>ENSGMOG00000016145</t>
  </si>
  <si>
    <t>ENSDARG00000062973</t>
  </si>
  <si>
    <t>ttll7</t>
  </si>
  <si>
    <t>ENSG00000137941</t>
  </si>
  <si>
    <t>TTLL7</t>
  </si>
  <si>
    <t>ENSGMOG00000018469</t>
  </si>
  <si>
    <t>ENSGMOG00000008130</t>
  </si>
  <si>
    <t>ENSDARG00000044807</t>
  </si>
  <si>
    <t>dck</t>
  </si>
  <si>
    <t>ENSG00000156136</t>
  </si>
  <si>
    <t>DCK</t>
  </si>
  <si>
    <t>ENSGMOG00000013676</t>
  </si>
  <si>
    <t>ENSGMOG00000017793</t>
  </si>
  <si>
    <t>ENSG00000115295</t>
  </si>
  <si>
    <t>CLIP4</t>
  </si>
  <si>
    <t>ENSGMOG00000018890</t>
  </si>
  <si>
    <t>ENSDARG00000079967</t>
  </si>
  <si>
    <t>prkd3</t>
  </si>
  <si>
    <t>ENSG00000115825</t>
  </si>
  <si>
    <t>PRKD3</t>
  </si>
  <si>
    <t>ENSGMOG00000007522</t>
  </si>
  <si>
    <t>ENSDARG00000090980</t>
  </si>
  <si>
    <t>apof</t>
  </si>
  <si>
    <t>ENSG00000175336</t>
  </si>
  <si>
    <t>APOF</t>
  </si>
  <si>
    <t>ENSGMOG00000015621</t>
  </si>
  <si>
    <t>ENSDARG00000075017</t>
  </si>
  <si>
    <t>myzap</t>
  </si>
  <si>
    <t>ENSG00000263155</t>
  </si>
  <si>
    <t>MYZAP</t>
  </si>
  <si>
    <t>ENSGMOG00000016148</t>
  </si>
  <si>
    <t>ENSDARG00000041991</t>
  </si>
  <si>
    <t>rrp9</t>
  </si>
  <si>
    <t>ENSG00000114767</t>
  </si>
  <si>
    <t>RRP9</t>
  </si>
  <si>
    <t>ENSGMOG00000018911</t>
  </si>
  <si>
    <t>ENSDARG00000060113</t>
  </si>
  <si>
    <t>znf395a</t>
  </si>
  <si>
    <t>ENSG00000186918</t>
  </si>
  <si>
    <t>ZNF395</t>
  </si>
  <si>
    <t>ENSGMOG00000011585</t>
  </si>
  <si>
    <t>ENSDARG00000003695</t>
  </si>
  <si>
    <t>vdac3</t>
  </si>
  <si>
    <t>ENSG00000078668</t>
  </si>
  <si>
    <t>VDAC3</t>
  </si>
  <si>
    <t>ENSGMOG00000018614</t>
  </si>
  <si>
    <t>ENSDARG00000068366</t>
  </si>
  <si>
    <t>si:dkey-154p10.3</t>
  </si>
  <si>
    <t>ENSGMOG00000020084</t>
  </si>
  <si>
    <t>ENSDARG00000009881</t>
  </si>
  <si>
    <t>ier5</t>
  </si>
  <si>
    <t>ENSG00000162783</t>
  </si>
  <si>
    <t>IER5</t>
  </si>
  <si>
    <t>ENSGMOG00000002248</t>
  </si>
  <si>
    <t>ENSDARG00000070670</t>
  </si>
  <si>
    <t>crip2</t>
  </si>
  <si>
    <t>ENSGMOG00000002377</t>
  </si>
  <si>
    <t>ENSDARG00000037655</t>
  </si>
  <si>
    <t>pls3</t>
  </si>
  <si>
    <t>ENSG00000102024</t>
  </si>
  <si>
    <t>PLS3</t>
  </si>
  <si>
    <t>ENSGMOG00000008017</t>
  </si>
  <si>
    <t>ENSDARG00000061621</t>
  </si>
  <si>
    <t>them4</t>
  </si>
  <si>
    <t>ENSG00000196407</t>
  </si>
  <si>
    <t>THEM5</t>
  </si>
  <si>
    <t>ENSGMOG00000013069</t>
  </si>
  <si>
    <t>ENSDARG00000063079</t>
  </si>
  <si>
    <t>ago3b</t>
  </si>
  <si>
    <t>ENSG00000126070</t>
  </si>
  <si>
    <t>AGO3</t>
  </si>
  <si>
    <t>ENSGMOG00000014852</t>
  </si>
  <si>
    <t>ENSDARG00000025011</t>
  </si>
  <si>
    <t>synj1</t>
  </si>
  <si>
    <t>ENSG00000159082</t>
  </si>
  <si>
    <t>SYNJ1</t>
  </si>
  <si>
    <t>ENSGMOG00000016914</t>
  </si>
  <si>
    <t>ENSG00000196083</t>
  </si>
  <si>
    <t>IL1RAP</t>
  </si>
  <si>
    <t>ENSGMOG00000004945</t>
  </si>
  <si>
    <t>ENSDARG00000076246</t>
  </si>
  <si>
    <t>prune</t>
  </si>
  <si>
    <t>ENSG00000143363</t>
  </si>
  <si>
    <t>PRUNE1</t>
  </si>
  <si>
    <t>ENSGMOG00000012341</t>
  </si>
  <si>
    <t>ENSDARG00000009113</t>
  </si>
  <si>
    <t>pigc</t>
  </si>
  <si>
    <t>ENSG00000135845</t>
  </si>
  <si>
    <t>PIGC</t>
  </si>
  <si>
    <t>ENSGMOG00000005773</t>
  </si>
  <si>
    <t>ENSDARG00000026835</t>
  </si>
  <si>
    <t>slc25a32b</t>
  </si>
  <si>
    <t>ENSG00000164933</t>
  </si>
  <si>
    <t>SLC25A32</t>
  </si>
  <si>
    <t>ENSGMOG00000010763</t>
  </si>
  <si>
    <t>ENSDARG00000005154</t>
  </si>
  <si>
    <t>aspa</t>
  </si>
  <si>
    <t>ENSG00000108381</t>
  </si>
  <si>
    <t>ASPA</t>
  </si>
  <si>
    <t>ENSGMOG00000011289</t>
  </si>
  <si>
    <t>ENSDARG00000019541</t>
  </si>
  <si>
    <t>gpt2l</t>
  </si>
  <si>
    <t>ENSG00000167701</t>
  </si>
  <si>
    <t>GPT</t>
  </si>
  <si>
    <t>ENSGMOG00000006661</t>
  </si>
  <si>
    <t>ENSDARG00000077745</t>
  </si>
  <si>
    <t>si:ch73-380l3.2</t>
  </si>
  <si>
    <t>ENSGMOG00000012307</t>
  </si>
  <si>
    <t>ENSDARG00000008852</t>
  </si>
  <si>
    <t>elp4</t>
  </si>
  <si>
    <t>ENSG00000109911</t>
  </si>
  <si>
    <t>ELP4</t>
  </si>
  <si>
    <t>ENSGMOG00000009021</t>
  </si>
  <si>
    <t>ENSDARG00000042887</t>
  </si>
  <si>
    <t>CABZ01067153.1</t>
  </si>
  <si>
    <t>ENSG00000105576</t>
  </si>
  <si>
    <t>TNPO2</t>
  </si>
  <si>
    <t>ENSGMOG00000011014</t>
  </si>
  <si>
    <t>ENSDARG00000060992</t>
  </si>
  <si>
    <t>rpusd2</t>
  </si>
  <si>
    <t>ENSG00000166133</t>
  </si>
  <si>
    <t>RPUSD2</t>
  </si>
  <si>
    <t>ENSGMOG00000007920</t>
  </si>
  <si>
    <t>ENSDARG00000087352</t>
  </si>
  <si>
    <t>dnah2</t>
  </si>
  <si>
    <t>ENSG00000183914</t>
  </si>
  <si>
    <t>DNAH2</t>
  </si>
  <si>
    <t>ENSGMOG00000019418</t>
  </si>
  <si>
    <t>ENSGMOG00000002437</t>
  </si>
  <si>
    <t>ENSDARG00000103846</t>
  </si>
  <si>
    <t>hspa5</t>
  </si>
  <si>
    <t>ENSG00000044574</t>
  </si>
  <si>
    <t>HSPA5</t>
  </si>
  <si>
    <t>ENSGMOG00000003431</t>
  </si>
  <si>
    <t>ENSDARG00000022232</t>
  </si>
  <si>
    <t>ppan</t>
  </si>
  <si>
    <t>ENSG00000243207</t>
  </si>
  <si>
    <t>PPAN-P2RY11</t>
  </si>
  <si>
    <t>ENSGMOG00000006009</t>
  </si>
  <si>
    <t>ENSDARG00000044512</t>
  </si>
  <si>
    <t>ca4c</t>
  </si>
  <si>
    <t>ENSGMOG00000011638</t>
  </si>
  <si>
    <t>ENSDARG00000057429</t>
  </si>
  <si>
    <t>arg1</t>
  </si>
  <si>
    <t>ENSG00000118520</t>
  </si>
  <si>
    <t>ARG1</t>
  </si>
  <si>
    <t>ENSGMOG00000015985</t>
  </si>
  <si>
    <t>ENSDARG00000019707</t>
  </si>
  <si>
    <t>spout1</t>
  </si>
  <si>
    <t>ENSG00000198917</t>
  </si>
  <si>
    <t>SPOUT1</t>
  </si>
  <si>
    <t>ENSGMOG00000001837</t>
  </si>
  <si>
    <t>ENSDARG00000016044</t>
  </si>
  <si>
    <t>gins4</t>
  </si>
  <si>
    <t>ENSG00000147536</t>
  </si>
  <si>
    <t>GINS4</t>
  </si>
  <si>
    <t>ENSGMOG00000005130</t>
  </si>
  <si>
    <t>ENSDARG00000024717</t>
  </si>
  <si>
    <t>selenbp1</t>
  </si>
  <si>
    <t>ENSG00000143416</t>
  </si>
  <si>
    <t>SELENBP1</t>
  </si>
  <si>
    <t>ENSGMOG00000012230</t>
  </si>
  <si>
    <t>ENSDARG00000043658</t>
  </si>
  <si>
    <t>cxadr</t>
  </si>
  <si>
    <t>ENSG00000154639</t>
  </si>
  <si>
    <t>CXADR</t>
  </si>
  <si>
    <t>ENSGMOG00000012427</t>
  </si>
  <si>
    <t>ENSDARG00000026454</t>
  </si>
  <si>
    <t>mis12</t>
  </si>
  <si>
    <t>ENSG00000167842</t>
  </si>
  <si>
    <t>MIS12</t>
  </si>
  <si>
    <t>ENSGMOG00000013220</t>
  </si>
  <si>
    <t>ENSDARG00000017126</t>
  </si>
  <si>
    <t>ilvbl</t>
  </si>
  <si>
    <t>ENSG00000105135</t>
  </si>
  <si>
    <t>ILVBL</t>
  </si>
  <si>
    <t>ENSGMOG00000000975</t>
  </si>
  <si>
    <t>ENSDARG00000011661</t>
  </si>
  <si>
    <t>twf1b</t>
  </si>
  <si>
    <t>ENSG00000151239</t>
  </si>
  <si>
    <t>TWF1</t>
  </si>
  <si>
    <t>ENSGMOG00000011682</t>
  </si>
  <si>
    <t>ENSGMOG00000003315</t>
  </si>
  <si>
    <t>ENSDARG00000098453</t>
  </si>
  <si>
    <t>pank4</t>
  </si>
  <si>
    <t>ENSG00000157881</t>
  </si>
  <si>
    <t>PANK4</t>
  </si>
  <si>
    <t>ENSGMOG00000005975</t>
  </si>
  <si>
    <t>ENSDARG00000098820</t>
  </si>
  <si>
    <t>ftr67</t>
  </si>
  <si>
    <t>ENSGMOG00000000482</t>
  </si>
  <si>
    <t>ENSDARG00000031817</t>
  </si>
  <si>
    <t>trim2a</t>
  </si>
  <si>
    <t>ENSG00000109654</t>
  </si>
  <si>
    <t>TRIM2</t>
  </si>
  <si>
    <t>ENSGMOG00000003240</t>
  </si>
  <si>
    <t>ENSDARG00000075564</t>
  </si>
  <si>
    <t>fam13a</t>
  </si>
  <si>
    <t>ENSG00000138640</t>
  </si>
  <si>
    <t>FAM13A</t>
  </si>
  <si>
    <t>ENSGMOG00000017215</t>
  </si>
  <si>
    <t>ENSDARG00000094176</t>
  </si>
  <si>
    <t>cdkn2d</t>
  </si>
  <si>
    <t>ENSG00000129355</t>
  </si>
  <si>
    <t>CDKN2D</t>
  </si>
  <si>
    <t>ENSGMOG00000018892</t>
  </si>
  <si>
    <t>ENSDARG00000042877</t>
  </si>
  <si>
    <t>heca</t>
  </si>
  <si>
    <t>ENSG00000112406</t>
  </si>
  <si>
    <t>HECA</t>
  </si>
  <si>
    <t>ENSGMOG00000005030</t>
  </si>
  <si>
    <t>ENSDARG00000052565</t>
  </si>
  <si>
    <t>cenpi</t>
  </si>
  <si>
    <t>ENSG00000102384</t>
  </si>
  <si>
    <t>CENPI</t>
  </si>
  <si>
    <t>ENSGMOG00000008975</t>
  </si>
  <si>
    <t>ENSDARG00000012450</t>
  </si>
  <si>
    <t>vmp1</t>
  </si>
  <si>
    <t>ENSG00000062716</t>
  </si>
  <si>
    <t>VMP1</t>
  </si>
  <si>
    <t>ENSGMOG00000010219</t>
  </si>
  <si>
    <t>ENSDARG00000007663</t>
  </si>
  <si>
    <t>amph</t>
  </si>
  <si>
    <t>ENSG00000078053</t>
  </si>
  <si>
    <t>AMPH</t>
  </si>
  <si>
    <t>ENSGMOG00000012721</t>
  </si>
  <si>
    <t>ENSDARG00000041332</t>
  </si>
  <si>
    <t>tmem33</t>
  </si>
  <si>
    <t>ENSG00000109133</t>
  </si>
  <si>
    <t>TMEM33</t>
  </si>
  <si>
    <t>ENSGMOG00000017407</t>
  </si>
  <si>
    <t>ENSDARG00000007693</t>
  </si>
  <si>
    <t>nfkbiab</t>
  </si>
  <si>
    <t>ENSG00000100906</t>
  </si>
  <si>
    <t>NFKBIA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</si>
</sst>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8780-A52D-8B4F-97F3-C6CE69C385DB}">
  <dimension ref="A1:H13"/>
  <sheetViews>
    <sheetView zoomScale="150" zoomScaleNormal="150" workbookViewId="0">
      <selection activeCell="F21" sqref="F21"/>
    </sheetView>
  </sheetViews>
  <sheetFormatPr baseColWidth="10" defaultRowHeight="16" x14ac:dyDescent="0.2"/>
  <cols>
    <col min="1" max="1" width="21.5" style="3" bestFit="1" customWidth="1"/>
    <col min="2" max="2" width="18.5" style="3" bestFit="1" customWidth="1"/>
    <col min="3" max="3" width="12.33203125" style="22" customWidth="1"/>
    <col min="4" max="4" width="12.1640625" style="22" bestFit="1" customWidth="1"/>
    <col min="5" max="5" width="20.5" style="4" bestFit="1" customWidth="1"/>
    <col min="6" max="6" width="22" style="3" bestFit="1" customWidth="1"/>
    <col min="7" max="7" width="17" style="4" bestFit="1" customWidth="1"/>
    <col min="8" max="8" width="19.83203125" style="3" bestFit="1" customWidth="1"/>
  </cols>
  <sheetData>
    <row r="1" spans="1:8" s="12" customFormat="1" ht="19" x14ac:dyDescent="0.25">
      <c r="A1" s="12" t="s">
        <v>0</v>
      </c>
      <c r="B1" s="13" t="s">
        <v>1</v>
      </c>
      <c r="C1" s="18" t="s">
        <v>2</v>
      </c>
      <c r="D1" s="18" t="s">
        <v>3</v>
      </c>
      <c r="E1" s="14" t="s">
        <v>84</v>
      </c>
      <c r="F1" s="13" t="s">
        <v>35</v>
      </c>
      <c r="G1" s="14" t="s">
        <v>627</v>
      </c>
      <c r="H1" s="13" t="s">
        <v>36</v>
      </c>
    </row>
    <row r="2" spans="1:8" x14ac:dyDescent="0.2">
      <c r="A2" s="5" t="s">
        <v>37</v>
      </c>
      <c r="B2" s="7">
        <v>2.1017823163907399</v>
      </c>
      <c r="C2" s="19">
        <v>3.2827966040949502E-9</v>
      </c>
      <c r="D2" s="19">
        <v>4.6806113981185803E-5</v>
      </c>
      <c r="E2" s="10"/>
      <c r="F2" s="7"/>
      <c r="G2" s="10" t="s">
        <v>38</v>
      </c>
      <c r="H2" s="7" t="s">
        <v>39</v>
      </c>
    </row>
    <row r="3" spans="1:8" x14ac:dyDescent="0.2">
      <c r="A3" s="5" t="s">
        <v>40</v>
      </c>
      <c r="B3" s="7">
        <v>0.53758357335679996</v>
      </c>
      <c r="C3" s="19">
        <v>7.30182932538097E-9</v>
      </c>
      <c r="D3" s="19">
        <v>5.2054741260640902E-5</v>
      </c>
      <c r="E3" s="10"/>
      <c r="F3" s="7"/>
      <c r="G3" s="10" t="s">
        <v>41</v>
      </c>
      <c r="H3" s="7" t="s">
        <v>42</v>
      </c>
    </row>
    <row r="4" spans="1:8" x14ac:dyDescent="0.2">
      <c r="A4" s="5" t="s">
        <v>10</v>
      </c>
      <c r="B4" s="7">
        <v>0.94841491917493503</v>
      </c>
      <c r="C4" s="19">
        <v>4.3353705936060398E-7</v>
      </c>
      <c r="D4" s="19">
        <v>2.0604571307878301E-3</v>
      </c>
      <c r="E4" s="10" t="s">
        <v>43</v>
      </c>
      <c r="F4" s="7" t="s">
        <v>44</v>
      </c>
      <c r="G4" s="10" t="s">
        <v>45</v>
      </c>
      <c r="H4" s="7" t="s">
        <v>46</v>
      </c>
    </row>
    <row r="5" spans="1:8" x14ac:dyDescent="0.2">
      <c r="A5" s="5" t="s">
        <v>47</v>
      </c>
      <c r="B5" s="7">
        <v>0.73562521869531705</v>
      </c>
      <c r="C5" s="19">
        <v>4.9840419487982999E-6</v>
      </c>
      <c r="D5" s="19">
        <v>1.4212494021193201E-2</v>
      </c>
      <c r="E5" s="10" t="s">
        <v>48</v>
      </c>
      <c r="F5" s="7" t="s">
        <v>49</v>
      </c>
      <c r="G5" s="10" t="s">
        <v>50</v>
      </c>
      <c r="H5" s="7" t="s">
        <v>51</v>
      </c>
    </row>
    <row r="6" spans="1:8" x14ac:dyDescent="0.2">
      <c r="A6" s="5" t="s">
        <v>9</v>
      </c>
      <c r="B6" s="7">
        <v>1.28445451940158</v>
      </c>
      <c r="C6" s="19">
        <v>4.3450032151770903E-6</v>
      </c>
      <c r="D6" s="19">
        <v>1.4212494021193201E-2</v>
      </c>
      <c r="E6" s="10" t="s">
        <v>52</v>
      </c>
      <c r="F6" s="7" t="s">
        <v>53</v>
      </c>
      <c r="G6" s="10" t="s">
        <v>54</v>
      </c>
      <c r="H6" s="7" t="s">
        <v>8</v>
      </c>
    </row>
    <row r="7" spans="1:8" x14ac:dyDescent="0.2">
      <c r="A7" s="5" t="s">
        <v>11</v>
      </c>
      <c r="B7" s="7">
        <v>1.1102448767984701</v>
      </c>
      <c r="C7" s="19">
        <v>1.42408588592448E-5</v>
      </c>
      <c r="D7" s="19">
        <v>3.3841027602518697E-2</v>
      </c>
      <c r="E7" s="10" t="s">
        <v>55</v>
      </c>
      <c r="F7" s="7" t="s">
        <v>56</v>
      </c>
      <c r="G7" s="10" t="s">
        <v>57</v>
      </c>
      <c r="H7" s="7" t="s">
        <v>12</v>
      </c>
    </row>
    <row r="8" spans="1:8" x14ac:dyDescent="0.2">
      <c r="A8" s="6" t="s">
        <v>58</v>
      </c>
      <c r="B8" s="9">
        <v>0.35760604592624201</v>
      </c>
      <c r="C8" s="20">
        <v>2.8416952208301602E-5</v>
      </c>
      <c r="D8" s="20">
        <v>5.78812720837091E-2</v>
      </c>
      <c r="E8" s="11" t="s">
        <v>59</v>
      </c>
      <c r="F8" s="9" t="s">
        <v>60</v>
      </c>
      <c r="G8" s="11" t="s">
        <v>61</v>
      </c>
      <c r="H8" s="9" t="s">
        <v>62</v>
      </c>
    </row>
    <row r="9" spans="1:8" x14ac:dyDescent="0.2">
      <c r="A9" s="6" t="s">
        <v>63</v>
      </c>
      <c r="B9" s="9">
        <v>1.2595525662073599</v>
      </c>
      <c r="C9" s="20">
        <v>4.3162871874575003E-5</v>
      </c>
      <c r="D9" s="20">
        <v>7.0609057916918502E-2</v>
      </c>
      <c r="E9" s="11" t="s">
        <v>64</v>
      </c>
      <c r="F9" s="9" t="s">
        <v>65</v>
      </c>
      <c r="G9" s="11" t="s">
        <v>66</v>
      </c>
      <c r="H9" s="9" t="s">
        <v>67</v>
      </c>
    </row>
    <row r="10" spans="1:8" x14ac:dyDescent="0.2">
      <c r="A10" s="6" t="s">
        <v>13</v>
      </c>
      <c r="B10" s="9">
        <f>-1.58877507514297</f>
        <v>-1.5887750751429699</v>
      </c>
      <c r="C10" s="20">
        <v>4.45701726225464E-5</v>
      </c>
      <c r="D10" s="20">
        <v>7.0609057916918502E-2</v>
      </c>
      <c r="E10" s="11" t="s">
        <v>68</v>
      </c>
      <c r="F10" s="9" t="s">
        <v>69</v>
      </c>
      <c r="G10" s="11" t="s">
        <v>70</v>
      </c>
      <c r="H10" s="9" t="s">
        <v>14</v>
      </c>
    </row>
    <row r="11" spans="1:8" x14ac:dyDescent="0.2">
      <c r="A11" s="6" t="s">
        <v>71</v>
      </c>
      <c r="B11" s="9">
        <f>-1.02264222844309</f>
        <v>-1.0226422284430901</v>
      </c>
      <c r="C11" s="20">
        <v>6.2216113555326196E-5</v>
      </c>
      <c r="D11" s="20">
        <v>8.4317857838522803E-2</v>
      </c>
      <c r="E11" s="11" t="s">
        <v>72</v>
      </c>
      <c r="F11" s="9" t="s">
        <v>73</v>
      </c>
      <c r="G11" s="11" t="s">
        <v>74</v>
      </c>
      <c r="H11" s="9" t="s">
        <v>75</v>
      </c>
    </row>
    <row r="12" spans="1:8" x14ac:dyDescent="0.2">
      <c r="A12" s="6" t="s">
        <v>15</v>
      </c>
      <c r="B12" s="9">
        <v>0.82772087761227497</v>
      </c>
      <c r="C12" s="20">
        <v>6.5050949377454807E-5</v>
      </c>
      <c r="D12" s="20">
        <v>8.4317857838522803E-2</v>
      </c>
      <c r="E12" s="11" t="s">
        <v>76</v>
      </c>
      <c r="F12" s="9" t="s">
        <v>77</v>
      </c>
      <c r="G12" s="11" t="s">
        <v>78</v>
      </c>
      <c r="H12" s="9" t="s">
        <v>16</v>
      </c>
    </row>
    <row r="13" spans="1:8" x14ac:dyDescent="0.2">
      <c r="A13" s="6" t="s">
        <v>79</v>
      </c>
      <c r="B13" s="9">
        <f>0.917993404721078</f>
        <v>0.91799340472107804</v>
      </c>
      <c r="C13" s="20">
        <v>7.3897352968291301E-5</v>
      </c>
      <c r="D13" s="20">
        <v>8.7802371551824798E-2</v>
      </c>
      <c r="E13" s="11" t="s">
        <v>80</v>
      </c>
      <c r="F13" s="9" t="s">
        <v>81</v>
      </c>
      <c r="G13" s="11" t="s">
        <v>82</v>
      </c>
      <c r="H13" s="9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B3A4-BA3D-924C-B5C3-FB1DBE793484}">
  <dimension ref="A1:H122"/>
  <sheetViews>
    <sheetView topLeftCell="A86" zoomScale="132" zoomScaleNormal="132" workbookViewId="0">
      <selection activeCell="J114" sqref="J114"/>
    </sheetView>
  </sheetViews>
  <sheetFormatPr baseColWidth="10" defaultRowHeight="16" x14ac:dyDescent="0.2"/>
  <cols>
    <col min="1" max="1" width="21.5" bestFit="1" customWidth="1"/>
    <col min="2" max="2" width="18.5" style="3" bestFit="1" customWidth="1"/>
    <col min="3" max="3" width="19.6640625" style="3" bestFit="1" customWidth="1"/>
    <col min="4" max="4" width="17" style="3" bestFit="1" customWidth="1"/>
    <col min="5" max="5" width="20.5" style="4" bestFit="1" customWidth="1"/>
    <col min="6" max="6" width="22" style="3" bestFit="1" customWidth="1"/>
    <col min="7" max="7" width="17" style="4" bestFit="1" customWidth="1"/>
    <col min="8" max="8" width="19.83203125" style="3" bestFit="1" customWidth="1"/>
  </cols>
  <sheetData>
    <row r="1" spans="1:8" s="2" customFormat="1" ht="19" x14ac:dyDescent="0.25">
      <c r="A1" s="12" t="s">
        <v>0</v>
      </c>
      <c r="B1" s="13" t="s">
        <v>1</v>
      </c>
      <c r="C1" s="18" t="s">
        <v>2</v>
      </c>
      <c r="D1" s="18" t="s">
        <v>3</v>
      </c>
      <c r="E1" s="14" t="s">
        <v>84</v>
      </c>
      <c r="F1" s="13" t="s">
        <v>35</v>
      </c>
      <c r="G1" s="14" t="s">
        <v>627</v>
      </c>
      <c r="H1" s="13" t="s">
        <v>36</v>
      </c>
    </row>
    <row r="2" spans="1:8" x14ac:dyDescent="0.2">
      <c r="A2" s="5" t="s">
        <v>21</v>
      </c>
      <c r="B2" s="7">
        <v>0.69963820808038801</v>
      </c>
      <c r="C2" s="8">
        <v>1.23899135146119E-10</v>
      </c>
      <c r="D2" s="8">
        <v>8.8340083359183003E-8</v>
      </c>
      <c r="E2" s="10" t="s">
        <v>85</v>
      </c>
      <c r="F2" s="7" t="s">
        <v>86</v>
      </c>
      <c r="G2" s="10" t="s">
        <v>87</v>
      </c>
      <c r="H2" s="7" t="s">
        <v>22</v>
      </c>
    </row>
    <row r="3" spans="1:8" x14ac:dyDescent="0.2">
      <c r="A3" s="5" t="s">
        <v>88</v>
      </c>
      <c r="B3" s="7">
        <v>0.54056676582346197</v>
      </c>
      <c r="C3" s="8">
        <v>6.4433907685957102E-6</v>
      </c>
      <c r="D3" s="7">
        <v>1.8087791644178599E-3</v>
      </c>
      <c r="E3" s="10" t="s">
        <v>89</v>
      </c>
      <c r="F3" s="7" t="s">
        <v>90</v>
      </c>
      <c r="G3" s="10" t="s">
        <v>91</v>
      </c>
      <c r="H3" s="7" t="s">
        <v>92</v>
      </c>
    </row>
    <row r="4" spans="1:8" x14ac:dyDescent="0.2">
      <c r="A4" s="5" t="s">
        <v>93</v>
      </c>
      <c r="B4" s="7">
        <v>0.69682981261157395</v>
      </c>
      <c r="C4" s="8">
        <v>7.6105715192897303E-6</v>
      </c>
      <c r="D4" s="7">
        <v>1.8087791644178599E-3</v>
      </c>
      <c r="E4" s="10" t="s">
        <v>94</v>
      </c>
      <c r="F4" s="7" t="s">
        <v>95</v>
      </c>
      <c r="G4" s="10" t="s">
        <v>96</v>
      </c>
      <c r="H4" s="7" t="s">
        <v>97</v>
      </c>
    </row>
    <row r="5" spans="1:8" x14ac:dyDescent="0.2">
      <c r="A5" s="5" t="s">
        <v>98</v>
      </c>
      <c r="B5" s="7">
        <v>0.39296329343324099</v>
      </c>
      <c r="C5" s="7">
        <v>1.3327867888788099E-4</v>
      </c>
      <c r="D5" s="7">
        <v>2.3756924511764699E-2</v>
      </c>
      <c r="E5" s="10" t="s">
        <v>99</v>
      </c>
      <c r="F5" s="7" t="s">
        <v>100</v>
      </c>
      <c r="G5" s="10"/>
      <c r="H5" s="7"/>
    </row>
    <row r="6" spans="1:8" x14ac:dyDescent="0.2">
      <c r="A6" s="5" t="s">
        <v>101</v>
      </c>
      <c r="B6" s="7">
        <v>0.54731658195787303</v>
      </c>
      <c r="C6" s="7">
        <v>2.3408943446773901E-4</v>
      </c>
      <c r="D6" s="7">
        <v>2.3843680967928198E-2</v>
      </c>
      <c r="E6" s="10" t="s">
        <v>102</v>
      </c>
      <c r="F6" s="7" t="s">
        <v>103</v>
      </c>
      <c r="G6" s="10" t="s">
        <v>104</v>
      </c>
      <c r="H6" s="7" t="s">
        <v>105</v>
      </c>
    </row>
    <row r="7" spans="1:8" x14ac:dyDescent="0.2">
      <c r="A7" s="5" t="s">
        <v>106</v>
      </c>
      <c r="B7" s="7">
        <v>0.70169882149628204</v>
      </c>
      <c r="C7" s="7">
        <v>2.3148478258732601E-4</v>
      </c>
      <c r="D7" s="7">
        <v>2.3843680967928198E-2</v>
      </c>
      <c r="E7" s="10" t="s">
        <v>107</v>
      </c>
      <c r="F7" s="7" t="s">
        <v>108</v>
      </c>
      <c r="G7" s="10" t="s">
        <v>109</v>
      </c>
      <c r="H7" s="7" t="s">
        <v>110</v>
      </c>
    </row>
    <row r="8" spans="1:8" x14ac:dyDescent="0.2">
      <c r="A8" s="5" t="s">
        <v>111</v>
      </c>
      <c r="B8" s="7">
        <f>0.379708236107079</f>
        <v>0.37970823610707899</v>
      </c>
      <c r="C8" s="7">
        <v>2.16470381953474E-4</v>
      </c>
      <c r="D8" s="7">
        <v>2.3843680967928198E-2</v>
      </c>
      <c r="E8" s="10" t="s">
        <v>112</v>
      </c>
      <c r="F8" s="7" t="s">
        <v>113</v>
      </c>
      <c r="G8" s="10" t="s">
        <v>114</v>
      </c>
      <c r="H8" s="7" t="s">
        <v>115</v>
      </c>
    </row>
    <row r="9" spans="1:8" x14ac:dyDescent="0.2">
      <c r="A9" s="5" t="s">
        <v>116</v>
      </c>
      <c r="B9" s="7">
        <v>0.44544629985081902</v>
      </c>
      <c r="C9" s="7">
        <v>2.9624597573929101E-4</v>
      </c>
      <c r="D9" s="7">
        <v>2.6402922587764301E-2</v>
      </c>
      <c r="E9" s="10" t="s">
        <v>117</v>
      </c>
      <c r="F9" s="7" t="s">
        <v>118</v>
      </c>
      <c r="G9" s="10" t="s">
        <v>119</v>
      </c>
      <c r="H9" s="7" t="s">
        <v>120</v>
      </c>
    </row>
    <row r="10" spans="1:8" x14ac:dyDescent="0.2">
      <c r="A10" s="5" t="s">
        <v>121</v>
      </c>
      <c r="B10" s="7">
        <v>0.70498762210419696</v>
      </c>
      <c r="C10" s="7">
        <v>4.5993854856178097E-4</v>
      </c>
      <c r="D10" s="7">
        <v>3.2793618512454999E-2</v>
      </c>
      <c r="E10" s="10"/>
      <c r="F10" s="7"/>
      <c r="G10" s="10"/>
      <c r="H10" s="7"/>
    </row>
    <row r="11" spans="1:8" x14ac:dyDescent="0.2">
      <c r="A11" s="5" t="s">
        <v>122</v>
      </c>
      <c r="B11" s="7">
        <f>0.396851186095099</f>
        <v>0.39685118609509901</v>
      </c>
      <c r="C11" s="7">
        <v>4.3433508436829501E-4</v>
      </c>
      <c r="D11" s="7">
        <v>3.2793618512454999E-2</v>
      </c>
      <c r="E11" s="10" t="s">
        <v>123</v>
      </c>
      <c r="F11" s="7" t="s">
        <v>124</v>
      </c>
      <c r="G11" s="10" t="s">
        <v>125</v>
      </c>
      <c r="H11" s="7" t="s">
        <v>126</v>
      </c>
    </row>
    <row r="12" spans="1:8" x14ac:dyDescent="0.2">
      <c r="A12" s="5" t="s">
        <v>127</v>
      </c>
      <c r="B12" s="7">
        <v>0.54408589361738302</v>
      </c>
      <c r="C12" s="7">
        <v>5.9731915562960698E-4</v>
      </c>
      <c r="D12" s="7">
        <v>3.8717141633082701E-2</v>
      </c>
      <c r="E12" s="10" t="s">
        <v>128</v>
      </c>
      <c r="F12" s="7" t="s">
        <v>129</v>
      </c>
      <c r="G12" s="10" t="s">
        <v>130</v>
      </c>
      <c r="H12" s="7" t="s">
        <v>131</v>
      </c>
    </row>
    <row r="13" spans="1:8" x14ac:dyDescent="0.2">
      <c r="A13" s="5" t="s">
        <v>132</v>
      </c>
      <c r="B13" s="7">
        <v>0.371558321008012</v>
      </c>
      <c r="C13" s="7">
        <v>9.3498194298040598E-4</v>
      </c>
      <c r="D13" s="7">
        <v>4.0013126049369303E-2</v>
      </c>
      <c r="E13" s="10" t="s">
        <v>133</v>
      </c>
      <c r="F13" s="7" t="s">
        <v>134</v>
      </c>
      <c r="G13" s="10" t="s">
        <v>135</v>
      </c>
      <c r="H13" s="7" t="s">
        <v>136</v>
      </c>
    </row>
    <row r="14" spans="1:8" x14ac:dyDescent="0.2">
      <c r="A14" s="5" t="s">
        <v>137</v>
      </c>
      <c r="B14" s="7">
        <v>0.64468657467175705</v>
      </c>
      <c r="C14" s="7">
        <v>9.8641194043399606E-4</v>
      </c>
      <c r="D14" s="7">
        <v>4.0013126049369303E-2</v>
      </c>
      <c r="E14" s="10" t="s">
        <v>138</v>
      </c>
      <c r="F14" s="7" t="s">
        <v>139</v>
      </c>
      <c r="G14" s="10" t="s">
        <v>140</v>
      </c>
      <c r="H14" s="7" t="s">
        <v>141</v>
      </c>
    </row>
    <row r="15" spans="1:8" x14ac:dyDescent="0.2">
      <c r="A15" s="5" t="s">
        <v>142</v>
      </c>
      <c r="B15" s="7">
        <v>0.262260671298091</v>
      </c>
      <c r="C15" s="7">
        <v>9.5130586525473998E-4</v>
      </c>
      <c r="D15" s="7">
        <v>4.0013126049369303E-2</v>
      </c>
      <c r="E15" s="10" t="s">
        <v>143</v>
      </c>
      <c r="F15" s="7" t="s">
        <v>144</v>
      </c>
      <c r="G15" s="10" t="s">
        <v>145</v>
      </c>
      <c r="H15" s="7" t="s">
        <v>146</v>
      </c>
    </row>
    <row r="16" spans="1:8" x14ac:dyDescent="0.2">
      <c r="A16" s="5" t="s">
        <v>147</v>
      </c>
      <c r="B16" s="7">
        <v>0.36285600678590502</v>
      </c>
      <c r="C16" s="7">
        <v>9.1915139365572498E-4</v>
      </c>
      <c r="D16" s="7">
        <v>4.0013126049369303E-2</v>
      </c>
      <c r="E16" s="10" t="s">
        <v>148</v>
      </c>
      <c r="F16" s="7" t="s">
        <v>149</v>
      </c>
      <c r="G16" s="10" t="s">
        <v>150</v>
      </c>
      <c r="H16" s="7" t="s">
        <v>151</v>
      </c>
    </row>
    <row r="17" spans="1:8" x14ac:dyDescent="0.2">
      <c r="A17" s="5" t="s">
        <v>152</v>
      </c>
      <c r="B17" s="7">
        <f>0.439726233651729</f>
        <v>0.43972623365172903</v>
      </c>
      <c r="C17" s="7">
        <v>9.6728387629220101E-4</v>
      </c>
      <c r="D17" s="7">
        <v>4.0013126049369303E-2</v>
      </c>
      <c r="E17" s="10" t="s">
        <v>153</v>
      </c>
      <c r="F17" s="7" t="s">
        <v>154</v>
      </c>
      <c r="G17" s="10" t="s">
        <v>155</v>
      </c>
      <c r="H17" s="7" t="s">
        <v>156</v>
      </c>
    </row>
    <row r="18" spans="1:8" x14ac:dyDescent="0.2">
      <c r="A18" s="5" t="s">
        <v>157</v>
      </c>
      <c r="B18" s="7">
        <v>0.57700781096104203</v>
      </c>
      <c r="C18" s="7">
        <v>1.01014904472461E-3</v>
      </c>
      <c r="D18" s="7">
        <v>4.0013126049369303E-2</v>
      </c>
      <c r="E18" s="10"/>
      <c r="F18" s="7"/>
      <c r="G18" s="10" t="s">
        <v>158</v>
      </c>
      <c r="H18" s="7" t="s">
        <v>159</v>
      </c>
    </row>
    <row r="19" spans="1:8" x14ac:dyDescent="0.2">
      <c r="A19" s="5" t="s">
        <v>160</v>
      </c>
      <c r="B19" s="7">
        <v>0.45950397365010298</v>
      </c>
      <c r="C19" s="7">
        <v>8.6406616776392301E-4</v>
      </c>
      <c r="D19" s="7">
        <v>4.0013126049369303E-2</v>
      </c>
      <c r="E19" s="10" t="s">
        <v>161</v>
      </c>
      <c r="F19" s="7" t="s">
        <v>162</v>
      </c>
      <c r="G19" s="10" t="s">
        <v>163</v>
      </c>
      <c r="H19" s="7" t="s">
        <v>164</v>
      </c>
    </row>
    <row r="20" spans="1:8" x14ac:dyDescent="0.2">
      <c r="A20" s="5" t="s">
        <v>165</v>
      </c>
      <c r="B20" s="7">
        <v>0.60555399924748099</v>
      </c>
      <c r="C20" s="7">
        <v>1.5667495642516199E-3</v>
      </c>
      <c r="D20" s="7">
        <v>4.9835610194711499E-2</v>
      </c>
      <c r="E20" s="10" t="s">
        <v>166</v>
      </c>
      <c r="F20" s="7" t="s">
        <v>167</v>
      </c>
      <c r="G20" s="10" t="s">
        <v>168</v>
      </c>
      <c r="H20" s="7" t="s">
        <v>167</v>
      </c>
    </row>
    <row r="21" spans="1:8" x14ac:dyDescent="0.2">
      <c r="A21" s="5" t="s">
        <v>169</v>
      </c>
      <c r="B21" s="7">
        <v>0.21172826586156901</v>
      </c>
      <c r="C21" s="7">
        <v>1.3760823669917901E-3</v>
      </c>
      <c r="D21" s="7">
        <v>4.9835610194711499E-2</v>
      </c>
      <c r="E21" s="10" t="s">
        <v>170</v>
      </c>
      <c r="F21" s="7" t="s">
        <v>171</v>
      </c>
      <c r="G21" s="10" t="s">
        <v>172</v>
      </c>
      <c r="H21" s="7" t="s">
        <v>173</v>
      </c>
    </row>
    <row r="22" spans="1:8" x14ac:dyDescent="0.2">
      <c r="A22" s="5" t="s">
        <v>174</v>
      </c>
      <c r="B22" s="7">
        <v>0.57088725948480901</v>
      </c>
      <c r="C22" s="7">
        <v>1.60760032886166E-3</v>
      </c>
      <c r="D22" s="7">
        <v>4.9835610194711499E-2</v>
      </c>
      <c r="E22" s="10" t="s">
        <v>175</v>
      </c>
      <c r="F22" s="7" t="s">
        <v>176</v>
      </c>
      <c r="G22" s="10" t="s">
        <v>177</v>
      </c>
      <c r="H22" s="7" t="s">
        <v>178</v>
      </c>
    </row>
    <row r="23" spans="1:8" x14ac:dyDescent="0.2">
      <c r="A23" s="5" t="s">
        <v>179</v>
      </c>
      <c r="B23" s="7">
        <v>0.55036896471445396</v>
      </c>
      <c r="C23" s="7">
        <v>1.4545243366109E-3</v>
      </c>
      <c r="D23" s="7">
        <v>4.9835610194711499E-2</v>
      </c>
      <c r="E23" s="10" t="s">
        <v>180</v>
      </c>
      <c r="F23" s="7" t="s">
        <v>181</v>
      </c>
      <c r="G23" s="10" t="s">
        <v>182</v>
      </c>
      <c r="H23" s="7" t="s">
        <v>183</v>
      </c>
    </row>
    <row r="24" spans="1:8" x14ac:dyDescent="0.2">
      <c r="A24" s="5" t="s">
        <v>184</v>
      </c>
      <c r="B24" s="7">
        <f>0.379933557881751</f>
        <v>0.37993355788175098</v>
      </c>
      <c r="C24" s="7">
        <v>1.5420291755587499E-3</v>
      </c>
      <c r="D24" s="7">
        <v>4.9835610194711499E-2</v>
      </c>
      <c r="E24" s="10" t="s">
        <v>185</v>
      </c>
      <c r="F24" s="7" t="s">
        <v>186</v>
      </c>
      <c r="G24" s="10"/>
      <c r="H24" s="7"/>
    </row>
    <row r="25" spans="1:8" x14ac:dyDescent="0.2">
      <c r="A25" s="6" t="s">
        <v>187</v>
      </c>
      <c r="B25" s="9">
        <f>0.282036385255824</f>
        <v>0.28203638525582397</v>
      </c>
      <c r="C25" s="9">
        <v>1.71917046491296E-3</v>
      </c>
      <c r="D25" s="9">
        <v>5.1073689228455697E-2</v>
      </c>
      <c r="E25" s="11" t="s">
        <v>188</v>
      </c>
      <c r="F25" s="9" t="s">
        <v>189</v>
      </c>
      <c r="G25" s="11" t="s">
        <v>190</v>
      </c>
      <c r="H25" s="9" t="s">
        <v>191</v>
      </c>
    </row>
    <row r="26" spans="1:8" x14ac:dyDescent="0.2">
      <c r="A26" s="6" t="s">
        <v>192</v>
      </c>
      <c r="B26" s="9">
        <f>0.60651794122843</f>
        <v>0.60651794122842995</v>
      </c>
      <c r="C26" s="9">
        <v>1.89994229021841E-3</v>
      </c>
      <c r="D26" s="9">
        <v>5.2102263574066401E-2</v>
      </c>
      <c r="E26" s="11" t="s">
        <v>193</v>
      </c>
      <c r="F26" s="9" t="s">
        <v>194</v>
      </c>
      <c r="G26" s="11" t="s">
        <v>195</v>
      </c>
      <c r="H26" s="9" t="s">
        <v>196</v>
      </c>
    </row>
    <row r="27" spans="1:8" x14ac:dyDescent="0.2">
      <c r="A27" s="6" t="s">
        <v>197</v>
      </c>
      <c r="B27" s="9">
        <f>0.956923510500592</f>
        <v>0.95692351050059199</v>
      </c>
      <c r="C27" s="9">
        <v>1.88820905547204E-3</v>
      </c>
      <c r="D27" s="9">
        <v>5.2102263574066401E-2</v>
      </c>
      <c r="E27" s="11" t="s">
        <v>198</v>
      </c>
      <c r="F27" s="9" t="s">
        <v>199</v>
      </c>
      <c r="G27" s="11" t="s">
        <v>200</v>
      </c>
      <c r="H27" s="9" t="s">
        <v>201</v>
      </c>
    </row>
    <row r="28" spans="1:8" x14ac:dyDescent="0.2">
      <c r="A28" s="6" t="s">
        <v>202</v>
      </c>
      <c r="B28" s="9">
        <v>0.65620157546095603</v>
      </c>
      <c r="C28" s="9">
        <v>2.1783105731316499E-3</v>
      </c>
      <c r="D28" s="9">
        <v>5.3556394435960997E-2</v>
      </c>
      <c r="E28" s="11" t="s">
        <v>203</v>
      </c>
      <c r="F28" s="9" t="s">
        <v>204</v>
      </c>
      <c r="G28" s="11" t="s">
        <v>205</v>
      </c>
      <c r="H28" s="9" t="s">
        <v>206</v>
      </c>
    </row>
    <row r="29" spans="1:8" x14ac:dyDescent="0.2">
      <c r="A29" s="6" t="s">
        <v>207</v>
      </c>
      <c r="B29" s="9">
        <v>0.38952753529269302</v>
      </c>
      <c r="C29" s="9">
        <v>2.1082210382519198E-3</v>
      </c>
      <c r="D29" s="9">
        <v>5.3556394435960997E-2</v>
      </c>
      <c r="E29" s="11" t="s">
        <v>208</v>
      </c>
      <c r="F29" s="9" t="s">
        <v>209</v>
      </c>
      <c r="G29" s="11"/>
      <c r="H29" s="9"/>
    </row>
    <row r="30" spans="1:8" x14ac:dyDescent="0.2">
      <c r="A30" s="6" t="s">
        <v>210</v>
      </c>
      <c r="B30" s="9">
        <f>0.32391235566332</f>
        <v>0.32391235566332</v>
      </c>
      <c r="C30" s="9">
        <v>2.1001344703106498E-3</v>
      </c>
      <c r="D30" s="9">
        <v>5.3556394435960997E-2</v>
      </c>
      <c r="E30" s="11" t="s">
        <v>211</v>
      </c>
      <c r="F30" s="9" t="s">
        <v>212</v>
      </c>
      <c r="G30" s="11" t="s">
        <v>213</v>
      </c>
      <c r="H30" s="9" t="s">
        <v>214</v>
      </c>
    </row>
    <row r="31" spans="1:8" x14ac:dyDescent="0.2">
      <c r="A31" s="6" t="s">
        <v>215</v>
      </c>
      <c r="B31" s="9">
        <v>0.59784973964685895</v>
      </c>
      <c r="C31" s="9">
        <v>2.3276758841600099E-3</v>
      </c>
      <c r="D31" s="9">
        <v>5.5321096846869602E-2</v>
      </c>
      <c r="E31" s="11" t="s">
        <v>216</v>
      </c>
      <c r="F31" s="9" t="s">
        <v>217</v>
      </c>
      <c r="G31" s="11"/>
      <c r="H31" s="9"/>
    </row>
    <row r="32" spans="1:8" x14ac:dyDescent="0.2">
      <c r="A32" s="6" t="s">
        <v>218</v>
      </c>
      <c r="B32" s="9">
        <f>0.282587488757376</f>
        <v>0.28258748875737599</v>
      </c>
      <c r="C32" s="9">
        <v>3.0552706233941199E-3</v>
      </c>
      <c r="D32" s="9">
        <v>5.5572025977779299E-2</v>
      </c>
      <c r="E32" s="11" t="s">
        <v>219</v>
      </c>
      <c r="F32" s="9" t="s">
        <v>220</v>
      </c>
      <c r="G32" s="11" t="s">
        <v>221</v>
      </c>
      <c r="H32" s="9" t="s">
        <v>222</v>
      </c>
    </row>
    <row r="33" spans="1:8" x14ac:dyDescent="0.2">
      <c r="A33" s="6" t="s">
        <v>223</v>
      </c>
      <c r="B33" s="9">
        <f>0.616834886907028</f>
        <v>0.61683488690702803</v>
      </c>
      <c r="C33" s="9">
        <v>3.1955863465483198E-3</v>
      </c>
      <c r="D33" s="9">
        <v>5.5572025977779299E-2</v>
      </c>
      <c r="E33" s="11" t="s">
        <v>224</v>
      </c>
      <c r="F33" s="9" t="s">
        <v>225</v>
      </c>
      <c r="G33" s="11" t="s">
        <v>226</v>
      </c>
      <c r="H33" s="9" t="s">
        <v>227</v>
      </c>
    </row>
    <row r="34" spans="1:8" x14ac:dyDescent="0.2">
      <c r="A34" s="6" t="s">
        <v>228</v>
      </c>
      <c r="B34" s="9">
        <f>0.318568317507025</f>
        <v>0.31856831750702502</v>
      </c>
      <c r="C34" s="9">
        <v>3.1453220503688301E-3</v>
      </c>
      <c r="D34" s="9">
        <v>5.5572025977779299E-2</v>
      </c>
      <c r="E34" s="11" t="s">
        <v>229</v>
      </c>
      <c r="F34" s="9" t="s">
        <v>230</v>
      </c>
      <c r="G34" s="11" t="s">
        <v>231</v>
      </c>
      <c r="H34" s="9" t="s">
        <v>232</v>
      </c>
    </row>
    <row r="35" spans="1:8" x14ac:dyDescent="0.2">
      <c r="A35" s="6" t="s">
        <v>233</v>
      </c>
      <c r="B35" s="9">
        <v>0.375519827522795</v>
      </c>
      <c r="C35" s="9">
        <v>2.5760017304859201E-3</v>
      </c>
      <c r="D35" s="9">
        <v>5.5572025977779299E-2</v>
      </c>
      <c r="E35" s="11" t="s">
        <v>234</v>
      </c>
      <c r="F35" s="9" t="s">
        <v>235</v>
      </c>
      <c r="G35" s="11" t="s">
        <v>236</v>
      </c>
      <c r="H35" s="9" t="s">
        <v>237</v>
      </c>
    </row>
    <row r="36" spans="1:8" x14ac:dyDescent="0.2">
      <c r="A36" s="6" t="s">
        <v>238</v>
      </c>
      <c r="B36" s="9">
        <v>0.41181381748163898</v>
      </c>
      <c r="C36" s="9">
        <v>2.6311264335673401E-3</v>
      </c>
      <c r="D36" s="9">
        <v>5.5572025977779299E-2</v>
      </c>
      <c r="E36" s="11" t="s">
        <v>239</v>
      </c>
      <c r="F36" s="9" t="s">
        <v>240</v>
      </c>
      <c r="G36" s="11" t="s">
        <v>241</v>
      </c>
      <c r="H36" s="9" t="s">
        <v>242</v>
      </c>
    </row>
    <row r="37" spans="1:8" x14ac:dyDescent="0.2">
      <c r="A37" s="6" t="s">
        <v>243</v>
      </c>
      <c r="B37" s="9">
        <f>0.334237873519015</f>
        <v>0.33423787351901502</v>
      </c>
      <c r="C37" s="9">
        <v>2.7484227053397002E-3</v>
      </c>
      <c r="D37" s="9">
        <v>5.5572025977779299E-2</v>
      </c>
      <c r="E37" s="11" t="s">
        <v>244</v>
      </c>
      <c r="F37" s="9" t="s">
        <v>245</v>
      </c>
      <c r="G37" s="11" t="s">
        <v>246</v>
      </c>
      <c r="H37" s="9" t="s">
        <v>247</v>
      </c>
    </row>
    <row r="38" spans="1:8" x14ac:dyDescent="0.2">
      <c r="A38" s="6" t="s">
        <v>248</v>
      </c>
      <c r="B38" s="9">
        <v>0.854384835233994</v>
      </c>
      <c r="C38" s="9">
        <v>3.1841308671745E-3</v>
      </c>
      <c r="D38" s="9">
        <v>5.5572025977779299E-2</v>
      </c>
      <c r="E38" s="11" t="s">
        <v>249</v>
      </c>
      <c r="F38" s="9" t="s">
        <v>250</v>
      </c>
      <c r="G38" s="11" t="s">
        <v>251</v>
      </c>
      <c r="H38" s="9" t="s">
        <v>252</v>
      </c>
    </row>
    <row r="39" spans="1:8" x14ac:dyDescent="0.2">
      <c r="A39" s="6" t="s">
        <v>253</v>
      </c>
      <c r="B39" s="9">
        <f>0.258078628187303</f>
        <v>0.25807862818730298</v>
      </c>
      <c r="C39" s="9">
        <v>2.8839341799102901E-3</v>
      </c>
      <c r="D39" s="9">
        <v>5.5572025977779299E-2</v>
      </c>
      <c r="E39" s="11" t="s">
        <v>254</v>
      </c>
      <c r="F39" s="9" t="s">
        <v>255</v>
      </c>
      <c r="G39" s="11" t="s">
        <v>256</v>
      </c>
      <c r="H39" s="9" t="s">
        <v>257</v>
      </c>
    </row>
    <row r="40" spans="1:8" x14ac:dyDescent="0.2">
      <c r="A40" s="6" t="s">
        <v>258</v>
      </c>
      <c r="B40" s="9">
        <v>0.45969980392076099</v>
      </c>
      <c r="C40" s="9">
        <v>2.9146279271800501E-3</v>
      </c>
      <c r="D40" s="9">
        <v>5.5572025977779299E-2</v>
      </c>
      <c r="E40" s="11" t="s">
        <v>259</v>
      </c>
      <c r="F40" s="9" t="s">
        <v>260</v>
      </c>
      <c r="G40" s="11" t="s">
        <v>261</v>
      </c>
      <c r="H40" s="9" t="s">
        <v>262</v>
      </c>
    </row>
    <row r="41" spans="1:8" x14ac:dyDescent="0.2">
      <c r="A41" s="6" t="s">
        <v>263</v>
      </c>
      <c r="B41" s="9">
        <v>0.55736922712958303</v>
      </c>
      <c r="C41" s="9">
        <v>2.4809092197932798E-3</v>
      </c>
      <c r="D41" s="9">
        <v>5.5572025977779299E-2</v>
      </c>
      <c r="E41" s="11" t="s">
        <v>264</v>
      </c>
      <c r="F41" s="9" t="s">
        <v>265</v>
      </c>
      <c r="G41" s="11" t="s">
        <v>266</v>
      </c>
      <c r="H41" s="9" t="s">
        <v>267</v>
      </c>
    </row>
    <row r="42" spans="1:8" x14ac:dyDescent="0.2">
      <c r="A42" s="6" t="s">
        <v>268</v>
      </c>
      <c r="B42" s="9">
        <v>0.45892058317976703</v>
      </c>
      <c r="C42" s="9">
        <v>2.6551467103242401E-3</v>
      </c>
      <c r="D42" s="9">
        <v>5.5572025977779299E-2</v>
      </c>
      <c r="E42" s="11" t="s">
        <v>269</v>
      </c>
      <c r="F42" s="9" t="s">
        <v>270</v>
      </c>
      <c r="G42" s="11" t="s">
        <v>271</v>
      </c>
      <c r="H42" s="9" t="s">
        <v>272</v>
      </c>
    </row>
    <row r="43" spans="1:8" x14ac:dyDescent="0.2">
      <c r="A43" s="6" t="s">
        <v>273</v>
      </c>
      <c r="B43" s="9">
        <v>0.48162261862168498</v>
      </c>
      <c r="C43" s="9">
        <v>3.3455733855823002E-3</v>
      </c>
      <c r="D43" s="9">
        <v>5.6795091045718601E-2</v>
      </c>
      <c r="E43" s="11" t="s">
        <v>274</v>
      </c>
      <c r="F43" s="9" t="s">
        <v>275</v>
      </c>
      <c r="G43" s="11" t="s">
        <v>276</v>
      </c>
      <c r="H43" s="9" t="s">
        <v>277</v>
      </c>
    </row>
    <row r="44" spans="1:8" x14ac:dyDescent="0.2">
      <c r="A44" s="6" t="s">
        <v>278</v>
      </c>
      <c r="B44" s="9">
        <f>0.266817145843572</f>
        <v>0.26681714584357202</v>
      </c>
      <c r="C44" s="9">
        <v>3.57068907192977E-3</v>
      </c>
      <c r="D44" s="9">
        <v>5.7341080150755598E-2</v>
      </c>
      <c r="E44" s="11" t="s">
        <v>279</v>
      </c>
      <c r="F44" s="9" t="s">
        <v>280</v>
      </c>
      <c r="G44" s="11" t="s">
        <v>281</v>
      </c>
      <c r="H44" s="9" t="s">
        <v>282</v>
      </c>
    </row>
    <row r="45" spans="1:8" x14ac:dyDescent="0.2">
      <c r="A45" s="6" t="s">
        <v>283</v>
      </c>
      <c r="B45" s="9">
        <f>0.286315197783288</f>
        <v>0.28631519778328801</v>
      </c>
      <c r="C45" s="9">
        <v>3.8602690704576002E-3</v>
      </c>
      <c r="D45" s="9">
        <v>5.7341080150755598E-2</v>
      </c>
      <c r="E45" s="11" t="s">
        <v>284</v>
      </c>
      <c r="F45" s="9" t="s">
        <v>285</v>
      </c>
      <c r="G45" s="11" t="s">
        <v>286</v>
      </c>
      <c r="H45" s="9" t="s">
        <v>287</v>
      </c>
    </row>
    <row r="46" spans="1:8" x14ac:dyDescent="0.2">
      <c r="A46" s="6" t="s">
        <v>288</v>
      </c>
      <c r="B46" s="9">
        <v>0.66674530486649097</v>
      </c>
      <c r="C46" s="9">
        <v>3.50640777529006E-3</v>
      </c>
      <c r="D46" s="9">
        <v>5.7341080150755598E-2</v>
      </c>
      <c r="E46" s="11" t="s">
        <v>289</v>
      </c>
      <c r="F46" s="9" t="s">
        <v>290</v>
      </c>
      <c r="G46" s="11" t="s">
        <v>291</v>
      </c>
      <c r="H46" s="9" t="s">
        <v>292</v>
      </c>
    </row>
    <row r="47" spans="1:8" x14ac:dyDescent="0.2">
      <c r="A47" s="6" t="s">
        <v>293</v>
      </c>
      <c r="B47" s="9">
        <v>0.37168620757493098</v>
      </c>
      <c r="C47" s="9">
        <v>3.84373593510857E-3</v>
      </c>
      <c r="D47" s="9">
        <v>5.7341080150755598E-2</v>
      </c>
      <c r="E47" s="11" t="s">
        <v>294</v>
      </c>
      <c r="F47" s="9" t="s">
        <v>295</v>
      </c>
      <c r="G47" s="11" t="s">
        <v>296</v>
      </c>
      <c r="H47" s="9" t="s">
        <v>297</v>
      </c>
    </row>
    <row r="48" spans="1:8" x14ac:dyDescent="0.2">
      <c r="A48" s="6" t="s">
        <v>298</v>
      </c>
      <c r="B48" s="9">
        <f>0.659197720922589</f>
        <v>0.65919772092258899</v>
      </c>
      <c r="C48" s="9">
        <v>3.7235228053332202E-3</v>
      </c>
      <c r="D48" s="9">
        <v>5.7341080150755598E-2</v>
      </c>
      <c r="E48" s="11" t="s">
        <v>299</v>
      </c>
      <c r="F48" s="9" t="s">
        <v>300</v>
      </c>
      <c r="G48" s="11" t="s">
        <v>301</v>
      </c>
      <c r="H48" s="9" t="s">
        <v>302</v>
      </c>
    </row>
    <row r="49" spans="1:8" x14ac:dyDescent="0.2">
      <c r="A49" s="6" t="s">
        <v>303</v>
      </c>
      <c r="B49" s="9">
        <f>0.296756783857552</f>
        <v>0.296756783857552</v>
      </c>
      <c r="C49" s="9">
        <v>3.65973075643092E-3</v>
      </c>
      <c r="D49" s="9">
        <v>5.7341080150755598E-2</v>
      </c>
      <c r="E49" s="11" t="s">
        <v>304</v>
      </c>
      <c r="F49" s="9" t="s">
        <v>305</v>
      </c>
      <c r="G49" s="11" t="s">
        <v>306</v>
      </c>
      <c r="H49" s="9" t="s">
        <v>307</v>
      </c>
    </row>
    <row r="50" spans="1:8" x14ac:dyDescent="0.2">
      <c r="A50" s="6" t="s">
        <v>308</v>
      </c>
      <c r="B50" s="9">
        <v>0.33149594662105503</v>
      </c>
      <c r="C50" s="9">
        <v>4.0198259043830497E-3</v>
      </c>
      <c r="D50" s="9">
        <v>5.7590427382412698E-2</v>
      </c>
      <c r="E50" s="11" t="s">
        <v>309</v>
      </c>
      <c r="F50" s="9" t="s">
        <v>310</v>
      </c>
      <c r="G50" s="11" t="s">
        <v>311</v>
      </c>
      <c r="H50" s="9" t="s">
        <v>312</v>
      </c>
    </row>
    <row r="51" spans="1:8" x14ac:dyDescent="0.2">
      <c r="A51" s="6" t="s">
        <v>313</v>
      </c>
      <c r="B51" s="9">
        <f>0.302568258793071</f>
        <v>0.30256825879307098</v>
      </c>
      <c r="C51" s="9">
        <v>4.0385993956811202E-3</v>
      </c>
      <c r="D51" s="9">
        <v>5.7590427382412698E-2</v>
      </c>
      <c r="E51" s="11" t="s">
        <v>314</v>
      </c>
      <c r="F51" s="9" t="s">
        <v>315</v>
      </c>
      <c r="G51" s="11" t="s">
        <v>316</v>
      </c>
      <c r="H51" s="9" t="s">
        <v>317</v>
      </c>
    </row>
    <row r="52" spans="1:8" x14ac:dyDescent="0.2">
      <c r="A52" s="6" t="s">
        <v>318</v>
      </c>
      <c r="B52" s="9">
        <f>0.190416077864483</f>
        <v>0.190416077864483</v>
      </c>
      <c r="C52" s="9">
        <v>4.1241020919901101E-3</v>
      </c>
      <c r="D52" s="9">
        <v>5.7656564540959798E-2</v>
      </c>
      <c r="E52" s="11" t="s">
        <v>319</v>
      </c>
      <c r="F52" s="9" t="s">
        <v>320</v>
      </c>
      <c r="G52" s="11" t="s">
        <v>321</v>
      </c>
      <c r="H52" s="9" t="s">
        <v>322</v>
      </c>
    </row>
    <row r="53" spans="1:8" x14ac:dyDescent="0.2">
      <c r="A53" s="6" t="s">
        <v>323</v>
      </c>
      <c r="B53" s="9">
        <v>0.35874281207486802</v>
      </c>
      <c r="C53" s="9">
        <v>4.2349570783681602E-3</v>
      </c>
      <c r="D53" s="9">
        <v>5.8067776863009499E-2</v>
      </c>
      <c r="E53" s="11" t="s">
        <v>324</v>
      </c>
      <c r="F53" s="9" t="s">
        <v>325</v>
      </c>
      <c r="G53" s="11" t="s">
        <v>326</v>
      </c>
      <c r="H53" s="9" t="s">
        <v>327</v>
      </c>
    </row>
    <row r="54" spans="1:8" x14ac:dyDescent="0.2">
      <c r="A54" s="6" t="s">
        <v>328</v>
      </c>
      <c r="B54" s="9">
        <v>0.66931431936859598</v>
      </c>
      <c r="C54" s="9">
        <v>4.60479793824012E-3</v>
      </c>
      <c r="D54" s="9">
        <v>6.19475647163246E-2</v>
      </c>
      <c r="E54" s="11" t="s">
        <v>329</v>
      </c>
      <c r="F54" s="9" t="s">
        <v>330</v>
      </c>
      <c r="G54" s="11" t="s">
        <v>331</v>
      </c>
      <c r="H54" s="9" t="s">
        <v>332</v>
      </c>
    </row>
    <row r="55" spans="1:8" x14ac:dyDescent="0.2">
      <c r="A55" s="6" t="s">
        <v>333</v>
      </c>
      <c r="B55" s="9">
        <f>-1.57500985818612</f>
        <v>-1.57500985818612</v>
      </c>
      <c r="C55" s="9">
        <v>4.9136618495481304E-3</v>
      </c>
      <c r="D55" s="9">
        <v>6.3698925431414893E-2</v>
      </c>
      <c r="E55" s="11" t="s">
        <v>334</v>
      </c>
      <c r="F55" s="9" t="s">
        <v>335</v>
      </c>
      <c r="G55" s="11" t="s">
        <v>336</v>
      </c>
      <c r="H55" s="9" t="s">
        <v>337</v>
      </c>
    </row>
    <row r="56" spans="1:8" x14ac:dyDescent="0.2">
      <c r="A56" s="6" t="s">
        <v>338</v>
      </c>
      <c r="B56" s="9">
        <v>0.44174689878388401</v>
      </c>
      <c r="C56" s="9">
        <v>4.8790467893074898E-3</v>
      </c>
      <c r="D56" s="9">
        <v>6.3698925431414893E-2</v>
      </c>
      <c r="E56" s="11" t="s">
        <v>339</v>
      </c>
      <c r="F56" s="9" t="s">
        <v>340</v>
      </c>
      <c r="G56" s="11" t="s">
        <v>341</v>
      </c>
      <c r="H56" s="9" t="s">
        <v>342</v>
      </c>
    </row>
    <row r="57" spans="1:8" x14ac:dyDescent="0.2">
      <c r="A57" s="6" t="s">
        <v>343</v>
      </c>
      <c r="B57" s="9">
        <f>0.318627893193211</f>
        <v>0.318627893193211</v>
      </c>
      <c r="C57" s="9">
        <v>5.1813629677203597E-3</v>
      </c>
      <c r="D57" s="9">
        <v>6.5969853499725298E-2</v>
      </c>
      <c r="E57" s="11" t="s">
        <v>344</v>
      </c>
      <c r="F57" s="9" t="s">
        <v>345</v>
      </c>
      <c r="G57" s="11" t="s">
        <v>346</v>
      </c>
      <c r="H57" s="9" t="s">
        <v>347</v>
      </c>
    </row>
    <row r="58" spans="1:8" x14ac:dyDescent="0.2">
      <c r="A58" s="6" t="s">
        <v>348</v>
      </c>
      <c r="B58" s="9">
        <f>-1.90677320051126</f>
        <v>-1.9067732005112601</v>
      </c>
      <c r="C58" s="9">
        <v>5.6913727899543104E-3</v>
      </c>
      <c r="D58" s="9">
        <v>6.6959235644460005E-2</v>
      </c>
      <c r="E58" s="11"/>
      <c r="F58" s="9"/>
      <c r="G58" s="11" t="s">
        <v>349</v>
      </c>
      <c r="H58" s="9" t="s">
        <v>350</v>
      </c>
    </row>
    <row r="59" spans="1:8" x14ac:dyDescent="0.2">
      <c r="A59" s="6" t="s">
        <v>351</v>
      </c>
      <c r="B59" s="9">
        <v>0.28405714732293003</v>
      </c>
      <c r="C59" s="9">
        <v>5.7286302585021903E-3</v>
      </c>
      <c r="D59" s="9">
        <v>6.6959235644460005E-2</v>
      </c>
      <c r="E59" s="11" t="s">
        <v>352</v>
      </c>
      <c r="F59" s="9" t="s">
        <v>353</v>
      </c>
      <c r="G59" s="11" t="s">
        <v>354</v>
      </c>
      <c r="H59" s="9" t="s">
        <v>355</v>
      </c>
    </row>
    <row r="60" spans="1:8" x14ac:dyDescent="0.2">
      <c r="A60" s="6" t="s">
        <v>356</v>
      </c>
      <c r="B60" s="9">
        <f>0.480489039732757</f>
        <v>0.48048903973275697</v>
      </c>
      <c r="C60" s="9">
        <v>5.7195614227032896E-3</v>
      </c>
      <c r="D60" s="9">
        <v>6.6959235644460005E-2</v>
      </c>
      <c r="E60" s="11" t="s">
        <v>357</v>
      </c>
      <c r="F60" s="9" t="s">
        <v>358</v>
      </c>
      <c r="G60" s="11" t="s">
        <v>359</v>
      </c>
      <c r="H60" s="9" t="s">
        <v>360</v>
      </c>
    </row>
    <row r="61" spans="1:8" x14ac:dyDescent="0.2">
      <c r="A61" s="6" t="s">
        <v>361</v>
      </c>
      <c r="B61" s="9">
        <v>0.465092832241084</v>
      </c>
      <c r="C61" s="9">
        <v>5.7062432331673402E-3</v>
      </c>
      <c r="D61" s="9">
        <v>6.6959235644460005E-2</v>
      </c>
      <c r="E61" s="11" t="s">
        <v>94</v>
      </c>
      <c r="F61" s="9" t="s">
        <v>95</v>
      </c>
      <c r="G61" s="11" t="s">
        <v>96</v>
      </c>
      <c r="H61" s="9" t="s">
        <v>97</v>
      </c>
    </row>
    <row r="62" spans="1:8" x14ac:dyDescent="0.2">
      <c r="A62" s="6" t="s">
        <v>362</v>
      </c>
      <c r="B62" s="9">
        <v>0.53723997950436897</v>
      </c>
      <c r="C62" s="9">
        <v>5.4860436636073101E-3</v>
      </c>
      <c r="D62" s="9">
        <v>6.6959235644460005E-2</v>
      </c>
      <c r="E62" s="11" t="s">
        <v>363</v>
      </c>
      <c r="F62" s="9" t="s">
        <v>364</v>
      </c>
      <c r="G62" s="11"/>
      <c r="H62" s="9"/>
    </row>
    <row r="63" spans="1:8" x14ac:dyDescent="0.2">
      <c r="A63" s="6" t="s">
        <v>365</v>
      </c>
      <c r="B63" s="9">
        <f>0.441514996023028</f>
        <v>0.44151499602302802</v>
      </c>
      <c r="C63" s="9">
        <v>5.8424844744914004E-3</v>
      </c>
      <c r="D63" s="9">
        <v>6.7188571456651094E-2</v>
      </c>
      <c r="E63" s="11" t="s">
        <v>366</v>
      </c>
      <c r="F63" s="9" t="s">
        <v>367</v>
      </c>
      <c r="G63" s="11" t="s">
        <v>368</v>
      </c>
      <c r="H63" s="9" t="s">
        <v>369</v>
      </c>
    </row>
    <row r="64" spans="1:8" x14ac:dyDescent="0.2">
      <c r="A64" s="6" t="s">
        <v>370</v>
      </c>
      <c r="B64" s="9">
        <v>0.36470434693040399</v>
      </c>
      <c r="C64" s="9">
        <v>5.9990076481255903E-3</v>
      </c>
      <c r="D64" s="9">
        <v>6.7219879031582705E-2</v>
      </c>
      <c r="E64" s="11" t="s">
        <v>371</v>
      </c>
      <c r="F64" s="9" t="s">
        <v>372</v>
      </c>
      <c r="G64" s="11" t="s">
        <v>373</v>
      </c>
      <c r="H64" s="9" t="s">
        <v>374</v>
      </c>
    </row>
    <row r="65" spans="1:8" x14ac:dyDescent="0.2">
      <c r="A65" s="6" t="s">
        <v>375</v>
      </c>
      <c r="B65" s="9">
        <f>0.318100117062965</f>
        <v>0.31810011706296498</v>
      </c>
      <c r="C65" s="9">
        <v>6.0337619327086901E-3</v>
      </c>
      <c r="D65" s="9">
        <v>6.7219879031582705E-2</v>
      </c>
      <c r="E65" s="11" t="s">
        <v>376</v>
      </c>
      <c r="F65" s="9" t="s">
        <v>377</v>
      </c>
      <c r="G65" s="11" t="s">
        <v>378</v>
      </c>
      <c r="H65" s="9" t="s">
        <v>379</v>
      </c>
    </row>
    <row r="66" spans="1:8" x14ac:dyDescent="0.2">
      <c r="A66" s="6" t="s">
        <v>380</v>
      </c>
      <c r="B66" s="9">
        <v>0.420070556152708</v>
      </c>
      <c r="C66" s="9">
        <v>6.3678132006869401E-3</v>
      </c>
      <c r="D66" s="9">
        <v>6.9850012493689106E-2</v>
      </c>
      <c r="E66" s="11" t="s">
        <v>381</v>
      </c>
      <c r="F66" s="9" t="s">
        <v>382</v>
      </c>
      <c r="G66" s="11" t="s">
        <v>383</v>
      </c>
      <c r="H66" s="9" t="s">
        <v>384</v>
      </c>
    </row>
    <row r="67" spans="1:8" x14ac:dyDescent="0.2">
      <c r="A67" s="6" t="s">
        <v>385</v>
      </c>
      <c r="B67" s="9">
        <f>0.3613728165392</f>
        <v>0.3613728165392</v>
      </c>
      <c r="C67" s="9">
        <v>7.0437650122968801E-3</v>
      </c>
      <c r="D67" s="9">
        <v>7.5265083252610998E-2</v>
      </c>
      <c r="E67" s="11"/>
      <c r="F67" s="9"/>
      <c r="G67" s="11" t="s">
        <v>386</v>
      </c>
      <c r="H67" s="9" t="s">
        <v>387</v>
      </c>
    </row>
    <row r="68" spans="1:8" x14ac:dyDescent="0.2">
      <c r="A68" s="6" t="s">
        <v>388</v>
      </c>
      <c r="B68" s="9">
        <f>0.29579307247284</f>
        <v>0.29579307247283998</v>
      </c>
      <c r="C68" s="9">
        <v>7.0725954809606403E-3</v>
      </c>
      <c r="D68" s="9">
        <v>7.5265083252610998E-2</v>
      </c>
      <c r="E68" s="11" t="s">
        <v>389</v>
      </c>
      <c r="F68" s="9" t="s">
        <v>390</v>
      </c>
      <c r="G68" s="11" t="s">
        <v>391</v>
      </c>
      <c r="H68" s="9" t="s">
        <v>392</v>
      </c>
    </row>
    <row r="69" spans="1:8" x14ac:dyDescent="0.2">
      <c r="A69" s="6" t="s">
        <v>393</v>
      </c>
      <c r="B69" s="9">
        <f>0.306585610628897</f>
        <v>0.306585610628897</v>
      </c>
      <c r="C69" s="9">
        <v>7.47969070367192E-3</v>
      </c>
      <c r="D69" s="9">
        <v>7.6368192072948607E-2</v>
      </c>
      <c r="E69" s="11" t="s">
        <v>394</v>
      </c>
      <c r="F69" s="9" t="s">
        <v>395</v>
      </c>
      <c r="G69" s="11" t="s">
        <v>396</v>
      </c>
      <c r="H69" s="9" t="s">
        <v>397</v>
      </c>
    </row>
    <row r="70" spans="1:8" x14ac:dyDescent="0.2">
      <c r="A70" s="6" t="s">
        <v>398</v>
      </c>
      <c r="B70" s="9">
        <v>0.50854205958018395</v>
      </c>
      <c r="C70" s="9">
        <v>7.4296569257888499E-3</v>
      </c>
      <c r="D70" s="9">
        <v>7.6368192072948607E-2</v>
      </c>
      <c r="E70" s="11" t="s">
        <v>399</v>
      </c>
      <c r="F70" s="9" t="s">
        <v>400</v>
      </c>
      <c r="G70" s="11"/>
      <c r="H70" s="9"/>
    </row>
    <row r="71" spans="1:8" x14ac:dyDescent="0.2">
      <c r="A71" s="6" t="s">
        <v>401</v>
      </c>
      <c r="B71" s="9">
        <v>0.50824914770572904</v>
      </c>
      <c r="C71" s="9">
        <v>7.4975784643848504E-3</v>
      </c>
      <c r="D71" s="9">
        <v>7.6368192072948607E-2</v>
      </c>
      <c r="E71" s="11"/>
      <c r="F71" s="9"/>
      <c r="G71" s="11"/>
      <c r="H71" s="9"/>
    </row>
    <row r="72" spans="1:8" x14ac:dyDescent="0.2">
      <c r="A72" s="6" t="s">
        <v>402</v>
      </c>
      <c r="B72" s="9">
        <f>0.248576764255511</f>
        <v>0.24857676425551101</v>
      </c>
      <c r="C72" s="9">
        <v>7.6592217567029598E-3</v>
      </c>
      <c r="D72" s="9">
        <v>7.6915846655341E-2</v>
      </c>
      <c r="E72" s="11" t="s">
        <v>403</v>
      </c>
      <c r="F72" s="9" t="s">
        <v>404</v>
      </c>
      <c r="G72" s="11" t="s">
        <v>405</v>
      </c>
      <c r="H72" s="9" t="s">
        <v>406</v>
      </c>
    </row>
    <row r="73" spans="1:8" x14ac:dyDescent="0.2">
      <c r="A73" s="6" t="s">
        <v>407</v>
      </c>
      <c r="B73" s="9">
        <f>0.328717781076179</f>
        <v>0.32871778107617899</v>
      </c>
      <c r="C73" s="9">
        <v>7.7885750166463699E-3</v>
      </c>
      <c r="D73" s="9">
        <v>7.7128527595400898E-2</v>
      </c>
      <c r="E73" s="11" t="s">
        <v>408</v>
      </c>
      <c r="F73" s="9" t="s">
        <v>409</v>
      </c>
      <c r="G73" s="11" t="s">
        <v>410</v>
      </c>
      <c r="H73" s="9" t="s">
        <v>411</v>
      </c>
    </row>
    <row r="74" spans="1:8" x14ac:dyDescent="0.2">
      <c r="A74" s="6" t="s">
        <v>412</v>
      </c>
      <c r="B74" s="9">
        <f>0.471129335043139</f>
        <v>0.47112933504313897</v>
      </c>
      <c r="C74" s="9">
        <v>8.0351320205219196E-3</v>
      </c>
      <c r="D74" s="9">
        <v>7.7380400303496702E-2</v>
      </c>
      <c r="E74" s="11" t="s">
        <v>413</v>
      </c>
      <c r="F74" s="9" t="s">
        <v>414</v>
      </c>
      <c r="G74" s="11" t="s">
        <v>415</v>
      </c>
      <c r="H74" s="9" t="s">
        <v>416</v>
      </c>
    </row>
    <row r="75" spans="1:8" x14ac:dyDescent="0.2">
      <c r="A75" s="6" t="s">
        <v>417</v>
      </c>
      <c r="B75" s="9">
        <v>0.50484785089347795</v>
      </c>
      <c r="C75" s="9">
        <v>8.1395932998068101E-3</v>
      </c>
      <c r="D75" s="9">
        <v>7.7380400303496702E-2</v>
      </c>
      <c r="E75" s="11" t="s">
        <v>418</v>
      </c>
      <c r="F75" s="9" t="s">
        <v>419</v>
      </c>
      <c r="G75" s="11" t="s">
        <v>420</v>
      </c>
      <c r="H75" s="9" t="s">
        <v>421</v>
      </c>
    </row>
    <row r="76" spans="1:8" x14ac:dyDescent="0.2">
      <c r="A76" s="6" t="s">
        <v>422</v>
      </c>
      <c r="B76" s="9">
        <v>0.51283299141333305</v>
      </c>
      <c r="C76" s="9">
        <v>7.9871306267719506E-3</v>
      </c>
      <c r="D76" s="9">
        <v>7.7380400303496702E-2</v>
      </c>
      <c r="E76" s="11" t="s">
        <v>423</v>
      </c>
      <c r="F76" s="9" t="s">
        <v>424</v>
      </c>
      <c r="G76" s="11"/>
      <c r="H76" s="9"/>
    </row>
    <row r="77" spans="1:8" x14ac:dyDescent="0.2">
      <c r="A77" s="6" t="s">
        <v>425</v>
      </c>
      <c r="B77" s="9">
        <f>0.267794757408837</f>
        <v>0.26779475740883701</v>
      </c>
      <c r="C77" s="9">
        <v>8.3460290320595092E-3</v>
      </c>
      <c r="D77" s="9">
        <v>7.7813922455163304E-2</v>
      </c>
      <c r="E77" s="11" t="s">
        <v>426</v>
      </c>
      <c r="F77" s="9" t="s">
        <v>427</v>
      </c>
      <c r="G77" s="11" t="s">
        <v>428</v>
      </c>
      <c r="H77" s="9" t="s">
        <v>429</v>
      </c>
    </row>
    <row r="78" spans="1:8" x14ac:dyDescent="0.2">
      <c r="A78" s="6" t="s">
        <v>430</v>
      </c>
      <c r="B78" s="9">
        <f>0.289568168391225</f>
        <v>0.28956816839122501</v>
      </c>
      <c r="C78" s="9">
        <v>8.4034670814131501E-3</v>
      </c>
      <c r="D78" s="9">
        <v>7.7813922455163304E-2</v>
      </c>
      <c r="E78" s="11" t="s">
        <v>431</v>
      </c>
      <c r="F78" s="9" t="s">
        <v>432</v>
      </c>
      <c r="G78" s="11" t="s">
        <v>433</v>
      </c>
      <c r="H78" s="9" t="s">
        <v>434</v>
      </c>
    </row>
    <row r="79" spans="1:8" x14ac:dyDescent="0.2">
      <c r="A79" s="6" t="s">
        <v>435</v>
      </c>
      <c r="B79" s="9">
        <v>0.219837669895356</v>
      </c>
      <c r="C79" s="9">
        <v>8.8624184209968194E-3</v>
      </c>
      <c r="D79" s="9">
        <v>8.1011594027829897E-2</v>
      </c>
      <c r="E79" s="11" t="s">
        <v>436</v>
      </c>
      <c r="F79" s="9" t="s">
        <v>437</v>
      </c>
      <c r="G79" s="11" t="s">
        <v>438</v>
      </c>
      <c r="H79" s="9" t="s">
        <v>439</v>
      </c>
    </row>
    <row r="80" spans="1:8" x14ac:dyDescent="0.2">
      <c r="A80" s="6" t="s">
        <v>440</v>
      </c>
      <c r="B80" s="9">
        <v>0.19292308238505501</v>
      </c>
      <c r="C80" s="9">
        <v>9.1428761801879092E-3</v>
      </c>
      <c r="D80" s="9">
        <v>8.1536954891792995E-2</v>
      </c>
      <c r="E80" s="11" t="s">
        <v>441</v>
      </c>
      <c r="F80" s="9" t="s">
        <v>442</v>
      </c>
      <c r="G80" s="11" t="s">
        <v>443</v>
      </c>
      <c r="H80" s="9" t="s">
        <v>444</v>
      </c>
    </row>
    <row r="81" spans="1:8" x14ac:dyDescent="0.2">
      <c r="A81" s="6" t="s">
        <v>445</v>
      </c>
      <c r="B81" s="9">
        <v>0.65121962602745398</v>
      </c>
      <c r="C81" s="9">
        <v>9.14860643947186E-3</v>
      </c>
      <c r="D81" s="9">
        <v>8.1536954891792995E-2</v>
      </c>
      <c r="E81" s="11"/>
      <c r="F81" s="9"/>
      <c r="G81" s="11" t="s">
        <v>446</v>
      </c>
      <c r="H81" s="9" t="s">
        <v>447</v>
      </c>
    </row>
    <row r="82" spans="1:8" x14ac:dyDescent="0.2">
      <c r="A82" s="6" t="s">
        <v>448</v>
      </c>
      <c r="B82" s="9">
        <f>0.275933600574132</f>
        <v>0.27593360057413202</v>
      </c>
      <c r="C82" s="9">
        <v>9.4350614778117708E-3</v>
      </c>
      <c r="D82" s="9">
        <v>8.3051837452836993E-2</v>
      </c>
      <c r="E82" s="11" t="s">
        <v>449</v>
      </c>
      <c r="F82" s="9" t="s">
        <v>450</v>
      </c>
      <c r="G82" s="11" t="s">
        <v>451</v>
      </c>
      <c r="H82" s="9" t="s">
        <v>452</v>
      </c>
    </row>
    <row r="83" spans="1:8" x14ac:dyDescent="0.2">
      <c r="A83" s="6" t="s">
        <v>453</v>
      </c>
      <c r="B83" s="9">
        <v>0.77258304058100602</v>
      </c>
      <c r="C83" s="9">
        <v>1.02544571837506E-2</v>
      </c>
      <c r="D83" s="9">
        <v>8.4394500047478005E-2</v>
      </c>
      <c r="E83" s="11" t="s">
        <v>454</v>
      </c>
      <c r="F83" s="9" t="s">
        <v>455</v>
      </c>
      <c r="G83" s="11" t="s">
        <v>456</v>
      </c>
      <c r="H83" s="9" t="s">
        <v>457</v>
      </c>
    </row>
    <row r="84" spans="1:8" x14ac:dyDescent="0.2">
      <c r="A84" s="6" t="s">
        <v>458</v>
      </c>
      <c r="B84" s="9">
        <f>0.474265338825753</f>
        <v>0.474265338825753</v>
      </c>
      <c r="C84" s="9">
        <v>1.01942702234206E-2</v>
      </c>
      <c r="D84" s="9">
        <v>8.4394500047478005E-2</v>
      </c>
      <c r="E84" s="11" t="s">
        <v>459</v>
      </c>
      <c r="F84" s="9" t="s">
        <v>460</v>
      </c>
      <c r="G84" s="11" t="s">
        <v>461</v>
      </c>
      <c r="H84" s="9" t="s">
        <v>462</v>
      </c>
    </row>
    <row r="85" spans="1:8" x14ac:dyDescent="0.2">
      <c r="A85" s="6" t="s">
        <v>463</v>
      </c>
      <c r="B85" s="9">
        <v>0.43723372081731998</v>
      </c>
      <c r="C85" s="9">
        <v>1.0444095755440801E-2</v>
      </c>
      <c r="D85" s="9">
        <v>8.4394500047478005E-2</v>
      </c>
      <c r="E85" s="11" t="s">
        <v>464</v>
      </c>
      <c r="F85" s="9" t="s">
        <v>465</v>
      </c>
      <c r="G85" s="11"/>
      <c r="H85" s="9"/>
    </row>
    <row r="86" spans="1:8" x14ac:dyDescent="0.2">
      <c r="A86" s="6" t="s">
        <v>466</v>
      </c>
      <c r="B86" s="9">
        <v>0.74506514096700105</v>
      </c>
      <c r="C86" s="9">
        <v>9.9075961096654792E-3</v>
      </c>
      <c r="D86" s="9">
        <v>8.4394500047478005E-2</v>
      </c>
      <c r="E86" s="11" t="s">
        <v>467</v>
      </c>
      <c r="F86" s="9" t="s">
        <v>468</v>
      </c>
      <c r="G86" s="11" t="s">
        <v>469</v>
      </c>
      <c r="H86" s="9" t="s">
        <v>470</v>
      </c>
    </row>
    <row r="87" spans="1:8" x14ac:dyDescent="0.2">
      <c r="A87" s="6" t="s">
        <v>471</v>
      </c>
      <c r="B87" s="9">
        <f>0.321708694601376</f>
        <v>0.32170869460137602</v>
      </c>
      <c r="C87" s="9">
        <v>1.0534516836220999E-2</v>
      </c>
      <c r="D87" s="9">
        <v>8.4394500047478005E-2</v>
      </c>
      <c r="E87" s="11" t="s">
        <v>472</v>
      </c>
      <c r="F87" s="9" t="s">
        <v>473</v>
      </c>
      <c r="G87" s="11"/>
      <c r="H87" s="9"/>
    </row>
    <row r="88" spans="1:8" x14ac:dyDescent="0.2">
      <c r="A88" s="6" t="s">
        <v>474</v>
      </c>
      <c r="B88" s="9">
        <v>0.79589550476242099</v>
      </c>
      <c r="C88" s="9">
        <v>9.7111467092181897E-3</v>
      </c>
      <c r="D88" s="9">
        <v>8.4394500047478005E-2</v>
      </c>
      <c r="E88" s="11" t="s">
        <v>475</v>
      </c>
      <c r="F88" s="9" t="s">
        <v>476</v>
      </c>
      <c r="G88" s="11"/>
      <c r="H88" s="9"/>
    </row>
    <row r="89" spans="1:8" x14ac:dyDescent="0.2">
      <c r="A89" s="6" t="s">
        <v>477</v>
      </c>
      <c r="B89" s="9">
        <v>0.27675186237842098</v>
      </c>
      <c r="C89" s="9">
        <v>1.0377426521060299E-2</v>
      </c>
      <c r="D89" s="9">
        <v>8.4394500047478005E-2</v>
      </c>
      <c r="E89" s="11" t="s">
        <v>478</v>
      </c>
      <c r="F89" s="9" t="s">
        <v>479</v>
      </c>
      <c r="G89" s="11" t="s">
        <v>480</v>
      </c>
      <c r="H89" s="9" t="s">
        <v>481</v>
      </c>
    </row>
    <row r="90" spans="1:8" x14ac:dyDescent="0.2">
      <c r="A90" s="6" t="s">
        <v>482</v>
      </c>
      <c r="B90" s="9">
        <f>0.378052373711601</f>
        <v>0.378052373711601</v>
      </c>
      <c r="C90" s="9">
        <v>1.02313678468583E-2</v>
      </c>
      <c r="D90" s="9">
        <v>8.4394500047478005E-2</v>
      </c>
      <c r="E90" s="11" t="s">
        <v>483</v>
      </c>
      <c r="F90" s="9" t="s">
        <v>484</v>
      </c>
      <c r="G90" s="11" t="s">
        <v>485</v>
      </c>
      <c r="H90" s="9" t="s">
        <v>486</v>
      </c>
    </row>
    <row r="91" spans="1:8" x14ac:dyDescent="0.2">
      <c r="A91" s="6" t="s">
        <v>487</v>
      </c>
      <c r="B91" s="9">
        <v>0.93628803022408502</v>
      </c>
      <c r="C91" s="9">
        <v>1.0776758020319899E-2</v>
      </c>
      <c r="D91" s="9">
        <v>8.5375871872090198E-2</v>
      </c>
      <c r="E91" s="11" t="s">
        <v>488</v>
      </c>
      <c r="F91" s="9" t="s">
        <v>489</v>
      </c>
      <c r="G91" s="11" t="s">
        <v>490</v>
      </c>
      <c r="H91" s="9" t="s">
        <v>491</v>
      </c>
    </row>
    <row r="92" spans="1:8" x14ac:dyDescent="0.2">
      <c r="A92" s="6" t="s">
        <v>492</v>
      </c>
      <c r="B92" s="9">
        <f>0.268884684015217</f>
        <v>0.26888468401521698</v>
      </c>
      <c r="C92" s="9">
        <v>1.10386711316904E-2</v>
      </c>
      <c r="D92" s="9">
        <v>8.6489807877970198E-2</v>
      </c>
      <c r="E92" s="11" t="s">
        <v>493</v>
      </c>
      <c r="F92" s="9" t="s">
        <v>494</v>
      </c>
      <c r="G92" s="11" t="s">
        <v>495</v>
      </c>
      <c r="H92" s="9" t="s">
        <v>496</v>
      </c>
    </row>
    <row r="93" spans="1:8" x14ac:dyDescent="0.2">
      <c r="A93" s="6" t="s">
        <v>497</v>
      </c>
      <c r="B93" s="9">
        <v>0.229946636501354</v>
      </c>
      <c r="C93" s="9">
        <v>1.1273740428543601E-2</v>
      </c>
      <c r="D93" s="9">
        <v>8.7371488321212595E-2</v>
      </c>
      <c r="E93" s="11"/>
      <c r="F93" s="9"/>
      <c r="G93" s="11"/>
      <c r="H93" s="9"/>
    </row>
    <row r="94" spans="1:8" x14ac:dyDescent="0.2">
      <c r="A94" s="6" t="s">
        <v>498</v>
      </c>
      <c r="B94" s="9">
        <f>0.30731766910027</f>
        <v>0.30731766910026997</v>
      </c>
      <c r="C94" s="9">
        <v>1.1603261690680201E-2</v>
      </c>
      <c r="D94" s="9">
        <v>8.8958339628548502E-2</v>
      </c>
      <c r="E94" s="11" t="s">
        <v>499</v>
      </c>
      <c r="F94" s="9" t="s">
        <v>500</v>
      </c>
      <c r="G94" s="11" t="s">
        <v>501</v>
      </c>
      <c r="H94" s="9" t="s">
        <v>502</v>
      </c>
    </row>
    <row r="95" spans="1:8" x14ac:dyDescent="0.2">
      <c r="A95" s="6" t="s">
        <v>503</v>
      </c>
      <c r="B95" s="9">
        <v>1.2370712537139901</v>
      </c>
      <c r="C95" s="9">
        <v>1.2203540335781801E-2</v>
      </c>
      <c r="D95" s="9">
        <v>9.2565151695876896E-2</v>
      </c>
      <c r="E95" s="11"/>
      <c r="F95" s="9"/>
      <c r="G95" s="11" t="s">
        <v>504</v>
      </c>
      <c r="H95" s="9" t="s">
        <v>505</v>
      </c>
    </row>
    <row r="96" spans="1:8" x14ac:dyDescent="0.2">
      <c r="A96" s="6" t="s">
        <v>506</v>
      </c>
      <c r="B96" s="9">
        <f>0.239846873625611</f>
        <v>0.239846873625611</v>
      </c>
      <c r="C96" s="9">
        <v>1.24717822966542E-2</v>
      </c>
      <c r="D96" s="9">
        <v>9.3604008184362805E-2</v>
      </c>
      <c r="E96" s="11" t="s">
        <v>507</v>
      </c>
      <c r="F96" s="9" t="s">
        <v>508</v>
      </c>
      <c r="G96" s="11" t="s">
        <v>509</v>
      </c>
      <c r="H96" s="9" t="s">
        <v>510</v>
      </c>
    </row>
    <row r="97" spans="1:8" x14ac:dyDescent="0.2">
      <c r="A97" s="6" t="s">
        <v>511</v>
      </c>
      <c r="B97" s="9">
        <f>0.250654270627965</f>
        <v>0.25065427062796503</v>
      </c>
      <c r="C97" s="9">
        <v>1.3105570809060701E-2</v>
      </c>
      <c r="D97" s="9">
        <v>9.3905260114503203E-2</v>
      </c>
      <c r="E97" s="11" t="s">
        <v>512</v>
      </c>
      <c r="F97" s="9" t="s">
        <v>513</v>
      </c>
      <c r="G97" s="11" t="s">
        <v>514</v>
      </c>
      <c r="H97" s="9" t="s">
        <v>515</v>
      </c>
    </row>
    <row r="98" spans="1:8" x14ac:dyDescent="0.2">
      <c r="A98" s="6" t="s">
        <v>516</v>
      </c>
      <c r="B98" s="9">
        <v>0.54638710052658301</v>
      </c>
      <c r="C98" s="9">
        <v>1.31436708422683E-2</v>
      </c>
      <c r="D98" s="9">
        <v>9.3905260114503203E-2</v>
      </c>
      <c r="E98" s="11" t="s">
        <v>517</v>
      </c>
      <c r="F98" s="9" t="s">
        <v>518</v>
      </c>
      <c r="G98" s="11" t="s">
        <v>519</v>
      </c>
      <c r="H98" s="9" t="s">
        <v>520</v>
      </c>
    </row>
    <row r="99" spans="1:8" x14ac:dyDescent="0.2">
      <c r="A99" s="6" t="s">
        <v>521</v>
      </c>
      <c r="B99" s="9">
        <f>0.257596766096802</f>
        <v>0.25759676609680199</v>
      </c>
      <c r="C99" s="9">
        <v>1.28441845755695E-2</v>
      </c>
      <c r="D99" s="9">
        <v>9.3905260114503203E-2</v>
      </c>
      <c r="E99" s="11" t="s">
        <v>522</v>
      </c>
      <c r="F99" s="9" t="s">
        <v>523</v>
      </c>
      <c r="G99" s="11" t="s">
        <v>524</v>
      </c>
      <c r="H99" s="9" t="s">
        <v>525</v>
      </c>
    </row>
    <row r="100" spans="1:8" x14ac:dyDescent="0.2">
      <c r="A100" s="6" t="s">
        <v>526</v>
      </c>
      <c r="B100" s="9">
        <f>0.287836218745577</f>
        <v>0.28783621874557702</v>
      </c>
      <c r="C100" s="9">
        <v>1.2780858570387001E-2</v>
      </c>
      <c r="D100" s="9">
        <v>9.3905260114503203E-2</v>
      </c>
      <c r="E100" s="11" t="s">
        <v>527</v>
      </c>
      <c r="F100" s="9" t="s">
        <v>528</v>
      </c>
      <c r="G100" s="11" t="s">
        <v>529</v>
      </c>
      <c r="H100" s="9" t="s">
        <v>530</v>
      </c>
    </row>
    <row r="101" spans="1:8" x14ac:dyDescent="0.2">
      <c r="A101" s="6" t="s">
        <v>531</v>
      </c>
      <c r="B101" s="9">
        <f>0.335464006433598</f>
        <v>0.33546400643359803</v>
      </c>
      <c r="C101" s="9">
        <v>1.3302147645953499E-2</v>
      </c>
      <c r="D101" s="9">
        <v>9.3905260114503203E-2</v>
      </c>
      <c r="E101" s="11" t="s">
        <v>532</v>
      </c>
      <c r="F101" s="9" t="s">
        <v>533</v>
      </c>
      <c r="G101" s="11" t="s">
        <v>534</v>
      </c>
      <c r="H101" s="9" t="s">
        <v>535</v>
      </c>
    </row>
    <row r="102" spans="1:8" x14ac:dyDescent="0.2">
      <c r="A102" s="6" t="s">
        <v>536</v>
      </c>
      <c r="B102" s="9">
        <f>0.236218766026954</f>
        <v>0.23621876602695399</v>
      </c>
      <c r="C102" s="9">
        <v>1.3274349875962399E-2</v>
      </c>
      <c r="D102" s="9">
        <v>9.3905260114503203E-2</v>
      </c>
      <c r="E102" s="11" t="s">
        <v>537</v>
      </c>
      <c r="F102" s="9" t="s">
        <v>538</v>
      </c>
      <c r="G102" s="11" t="s">
        <v>539</v>
      </c>
      <c r="H102" s="9" t="s">
        <v>540</v>
      </c>
    </row>
    <row r="103" spans="1:8" x14ac:dyDescent="0.2">
      <c r="A103" s="6" t="s">
        <v>541</v>
      </c>
      <c r="B103" s="9">
        <v>0.478007956807877</v>
      </c>
      <c r="C103" s="9">
        <v>1.40936053540918E-2</v>
      </c>
      <c r="D103" s="9">
        <v>9.45483186177664E-2</v>
      </c>
      <c r="E103" s="11" t="s">
        <v>542</v>
      </c>
      <c r="F103" s="9" t="s">
        <v>543</v>
      </c>
      <c r="G103" s="11" t="s">
        <v>544</v>
      </c>
      <c r="H103" s="9" t="s">
        <v>545</v>
      </c>
    </row>
    <row r="104" spans="1:8" x14ac:dyDescent="0.2">
      <c r="A104" s="6" t="s">
        <v>546</v>
      </c>
      <c r="B104" s="9">
        <v>0.45755426441928299</v>
      </c>
      <c r="C104" s="9">
        <v>1.4188878109538601E-2</v>
      </c>
      <c r="D104" s="9">
        <v>9.45483186177664E-2</v>
      </c>
      <c r="E104" s="11"/>
      <c r="F104" s="9"/>
      <c r="G104" s="11"/>
      <c r="H104" s="9"/>
    </row>
    <row r="105" spans="1:8" x14ac:dyDescent="0.2">
      <c r="A105" s="6" t="s">
        <v>547</v>
      </c>
      <c r="B105" s="9">
        <v>0.43565594283096598</v>
      </c>
      <c r="C105" s="9">
        <v>1.4117788220779999E-2</v>
      </c>
      <c r="D105" s="9">
        <v>9.45483186177664E-2</v>
      </c>
      <c r="E105" s="11" t="s">
        <v>548</v>
      </c>
      <c r="F105" s="9" t="s">
        <v>549</v>
      </c>
      <c r="G105" s="11" t="s">
        <v>550</v>
      </c>
      <c r="H105" s="9" t="s">
        <v>551</v>
      </c>
    </row>
    <row r="106" spans="1:8" x14ac:dyDescent="0.2">
      <c r="A106" s="6" t="s">
        <v>552</v>
      </c>
      <c r="B106" s="9">
        <v>0.31018493636961397</v>
      </c>
      <c r="C106" s="9">
        <v>1.37283753603058E-2</v>
      </c>
      <c r="D106" s="9">
        <v>9.45483186177664E-2</v>
      </c>
      <c r="E106" s="11" t="s">
        <v>553</v>
      </c>
      <c r="F106" s="9" t="s">
        <v>554</v>
      </c>
      <c r="G106" s="11" t="s">
        <v>555</v>
      </c>
      <c r="H106" s="9" t="s">
        <v>556</v>
      </c>
    </row>
    <row r="107" spans="1:8" x14ac:dyDescent="0.2">
      <c r="A107" s="6" t="s">
        <v>557</v>
      </c>
      <c r="B107" s="9">
        <v>0.41922615125241602</v>
      </c>
      <c r="C107" s="9">
        <v>1.41101560926612E-2</v>
      </c>
      <c r="D107" s="9">
        <v>9.45483186177664E-2</v>
      </c>
      <c r="E107" s="11" t="s">
        <v>558</v>
      </c>
      <c r="F107" s="9" t="s">
        <v>559</v>
      </c>
      <c r="G107" s="11" t="s">
        <v>560</v>
      </c>
      <c r="H107" s="9" t="s">
        <v>561</v>
      </c>
    </row>
    <row r="108" spans="1:8" x14ac:dyDescent="0.2">
      <c r="A108" s="6" t="s">
        <v>562</v>
      </c>
      <c r="B108" s="9">
        <f>0.251814417037783</f>
        <v>0.25181441703778301</v>
      </c>
      <c r="C108" s="9">
        <v>1.3783739418477299E-2</v>
      </c>
      <c r="D108" s="9">
        <v>9.45483186177664E-2</v>
      </c>
      <c r="E108" s="11" t="s">
        <v>563</v>
      </c>
      <c r="F108" s="9" t="s">
        <v>564</v>
      </c>
      <c r="G108" s="11" t="s">
        <v>565</v>
      </c>
      <c r="H108" s="9" t="s">
        <v>566</v>
      </c>
    </row>
    <row r="109" spans="1:8" x14ac:dyDescent="0.2">
      <c r="A109" s="6" t="s">
        <v>567</v>
      </c>
      <c r="B109" s="9">
        <f>0.900146548123</f>
        <v>0.90014654812299999</v>
      </c>
      <c r="C109" s="9">
        <v>1.44594834817325E-2</v>
      </c>
      <c r="D109" s="9">
        <v>9.45835937841768E-2</v>
      </c>
      <c r="E109" s="11" t="s">
        <v>568</v>
      </c>
      <c r="F109" s="9" t="s">
        <v>569</v>
      </c>
      <c r="G109" s="11" t="s">
        <v>570</v>
      </c>
      <c r="H109" s="9" t="s">
        <v>571</v>
      </c>
    </row>
    <row r="110" spans="1:8" x14ac:dyDescent="0.2">
      <c r="A110" s="6" t="s">
        <v>572</v>
      </c>
      <c r="B110" s="9">
        <v>1.00420307072205</v>
      </c>
      <c r="C110" s="9">
        <v>1.44350668352897E-2</v>
      </c>
      <c r="D110" s="9">
        <v>9.45835937841768E-2</v>
      </c>
      <c r="E110" s="11" t="s">
        <v>573</v>
      </c>
      <c r="F110" s="9" t="s">
        <v>574</v>
      </c>
      <c r="G110" s="11" t="s">
        <v>575</v>
      </c>
      <c r="H110" s="9" t="s">
        <v>576</v>
      </c>
    </row>
    <row r="111" spans="1:8" x14ac:dyDescent="0.2">
      <c r="A111" s="6" t="s">
        <v>577</v>
      </c>
      <c r="B111" s="9">
        <v>0.64173495326100805</v>
      </c>
      <c r="C111" s="9">
        <v>1.4616724190101901E-2</v>
      </c>
      <c r="D111" s="9">
        <v>9.4742948614024103E-2</v>
      </c>
      <c r="E111" s="11" t="s">
        <v>578</v>
      </c>
      <c r="F111" s="9" t="s">
        <v>579</v>
      </c>
      <c r="G111" s="11" t="s">
        <v>580</v>
      </c>
      <c r="H111" s="9" t="s">
        <v>581</v>
      </c>
    </row>
    <row r="112" spans="1:8" x14ac:dyDescent="0.2">
      <c r="A112" s="6" t="s">
        <v>582</v>
      </c>
      <c r="B112" s="9">
        <f>0.262486263751134</f>
        <v>0.26248626375113399</v>
      </c>
      <c r="C112" s="9">
        <v>1.53921955753102E-2</v>
      </c>
      <c r="D112" s="9">
        <v>9.7047039023866397E-2</v>
      </c>
      <c r="E112" s="11" t="s">
        <v>583</v>
      </c>
      <c r="F112" s="9" t="s">
        <v>584</v>
      </c>
      <c r="G112" s="11" t="s">
        <v>585</v>
      </c>
      <c r="H112" s="9" t="s">
        <v>586</v>
      </c>
    </row>
    <row r="113" spans="1:8" x14ac:dyDescent="0.2">
      <c r="A113" s="6" t="s">
        <v>587</v>
      </c>
      <c r="B113" s="9">
        <v>0.24484593579515301</v>
      </c>
      <c r="C113" s="9">
        <v>1.52206910526454E-2</v>
      </c>
      <c r="D113" s="9">
        <v>9.7047039023866397E-2</v>
      </c>
      <c r="E113" s="11" t="s">
        <v>588</v>
      </c>
      <c r="F113" s="9" t="s">
        <v>589</v>
      </c>
      <c r="G113" s="11" t="s">
        <v>590</v>
      </c>
      <c r="H113" s="9" t="s">
        <v>591</v>
      </c>
    </row>
    <row r="114" spans="1:8" x14ac:dyDescent="0.2">
      <c r="A114" s="6" t="s">
        <v>592</v>
      </c>
      <c r="B114" s="9">
        <f>0.328173278747493</f>
        <v>0.32817327874749302</v>
      </c>
      <c r="C114" s="9">
        <v>1.5516637375485001E-2</v>
      </c>
      <c r="D114" s="9">
        <v>9.7047039023866397E-2</v>
      </c>
      <c r="E114" s="11" t="s">
        <v>593</v>
      </c>
      <c r="F114" s="9" t="s">
        <v>594</v>
      </c>
      <c r="G114" s="11" t="s">
        <v>595</v>
      </c>
      <c r="H114" s="9" t="s">
        <v>596</v>
      </c>
    </row>
    <row r="115" spans="1:8" x14ac:dyDescent="0.2">
      <c r="A115" s="6" t="s">
        <v>597</v>
      </c>
      <c r="B115" s="9">
        <f>0.298549623207028</f>
        <v>0.29854962320702799</v>
      </c>
      <c r="C115" s="9">
        <v>1.54109955134562E-2</v>
      </c>
      <c r="D115" s="9">
        <v>9.7047039023866397E-2</v>
      </c>
      <c r="E115" s="11"/>
      <c r="F115" s="9"/>
      <c r="G115" s="11"/>
      <c r="H115" s="9"/>
    </row>
    <row r="116" spans="1:8" x14ac:dyDescent="0.2">
      <c r="A116" s="6" t="s">
        <v>598</v>
      </c>
      <c r="B116" s="9">
        <f>0.31273966886124</f>
        <v>0.31273966886123999</v>
      </c>
      <c r="C116" s="9">
        <v>1.6469771777638E-2</v>
      </c>
      <c r="D116" s="9">
        <v>9.9889091906155095E-2</v>
      </c>
      <c r="E116" s="11"/>
      <c r="F116" s="9"/>
      <c r="G116" s="11"/>
      <c r="H116" s="9"/>
    </row>
    <row r="117" spans="1:8" x14ac:dyDescent="0.2">
      <c r="A117" s="6" t="s">
        <v>599</v>
      </c>
      <c r="B117" s="9">
        <v>0.45565135080439101</v>
      </c>
      <c r="C117" s="9">
        <v>1.6649365872008399E-2</v>
      </c>
      <c r="D117" s="9">
        <v>9.9889091906155095E-2</v>
      </c>
      <c r="E117" s="11" t="s">
        <v>600</v>
      </c>
      <c r="F117" s="9" t="s">
        <v>601</v>
      </c>
      <c r="G117" s="11" t="s">
        <v>602</v>
      </c>
      <c r="H117" s="9" t="s">
        <v>603</v>
      </c>
    </row>
    <row r="118" spans="1:8" x14ac:dyDescent="0.2">
      <c r="A118" s="6" t="s">
        <v>604</v>
      </c>
      <c r="B118" s="9">
        <f>0.72853835339817</f>
        <v>0.72853835339816997</v>
      </c>
      <c r="C118" s="9">
        <v>1.69517252743966E-2</v>
      </c>
      <c r="D118" s="9">
        <v>9.9889091906155095E-2</v>
      </c>
      <c r="E118" s="11" t="s">
        <v>605</v>
      </c>
      <c r="F118" s="9" t="s">
        <v>606</v>
      </c>
      <c r="G118" s="11" t="s">
        <v>607</v>
      </c>
      <c r="H118" s="9" t="s">
        <v>608</v>
      </c>
    </row>
    <row r="119" spans="1:8" x14ac:dyDescent="0.2">
      <c r="A119" s="6" t="s">
        <v>609</v>
      </c>
      <c r="B119" s="9">
        <v>0.95014974584940404</v>
      </c>
      <c r="C119" s="9">
        <v>1.6413342303771301E-2</v>
      </c>
      <c r="D119" s="9">
        <v>9.9889091906155095E-2</v>
      </c>
      <c r="E119" s="11" t="s">
        <v>610</v>
      </c>
      <c r="F119" s="9" t="s">
        <v>611</v>
      </c>
      <c r="G119" s="11"/>
      <c r="H119" s="9"/>
    </row>
    <row r="120" spans="1:8" x14ac:dyDescent="0.2">
      <c r="A120" s="6" t="s">
        <v>612</v>
      </c>
      <c r="B120" s="9">
        <v>0.23473677159032699</v>
      </c>
      <c r="C120" s="9">
        <v>1.61472293539561E-2</v>
      </c>
      <c r="D120" s="9">
        <v>9.9889091906155095E-2</v>
      </c>
      <c r="E120" s="11" t="s">
        <v>613</v>
      </c>
      <c r="F120" s="9" t="s">
        <v>614</v>
      </c>
      <c r="G120" s="11" t="s">
        <v>615</v>
      </c>
      <c r="H120" s="9" t="s">
        <v>616</v>
      </c>
    </row>
    <row r="121" spans="1:8" x14ac:dyDescent="0.2">
      <c r="A121" s="6" t="s">
        <v>617</v>
      </c>
      <c r="B121" s="9">
        <v>0.48551456608564297</v>
      </c>
      <c r="C121" s="9">
        <v>1.6943805936839602E-2</v>
      </c>
      <c r="D121" s="9">
        <v>9.9889091906155095E-2</v>
      </c>
      <c r="E121" s="11" t="s">
        <v>618</v>
      </c>
      <c r="F121" s="9" t="s">
        <v>619</v>
      </c>
      <c r="G121" s="11" t="s">
        <v>620</v>
      </c>
      <c r="H121" s="9" t="s">
        <v>621</v>
      </c>
    </row>
    <row r="122" spans="1:8" x14ac:dyDescent="0.2">
      <c r="A122" s="6" t="s">
        <v>622</v>
      </c>
      <c r="B122" s="9">
        <v>0.66461398870941502</v>
      </c>
      <c r="C122" s="9">
        <v>1.67890713737168E-2</v>
      </c>
      <c r="D122" s="9">
        <v>9.9889091906155095E-2</v>
      </c>
      <c r="E122" s="11" t="s">
        <v>623</v>
      </c>
      <c r="F122" s="9" t="s">
        <v>624</v>
      </c>
      <c r="G122" s="11" t="s">
        <v>625</v>
      </c>
      <c r="H122" s="9" t="s">
        <v>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6BBE-ED57-AC44-9A3A-DE2039010201}">
  <dimension ref="A1:H282"/>
  <sheetViews>
    <sheetView tabSelected="1" topLeftCell="A239" zoomScale="140" zoomScaleNormal="140" workbookViewId="0">
      <selection activeCell="J18" sqref="J18"/>
    </sheetView>
  </sheetViews>
  <sheetFormatPr baseColWidth="10" defaultRowHeight="16" x14ac:dyDescent="0.2"/>
  <cols>
    <col min="1" max="1" width="21.5" bestFit="1" customWidth="1"/>
    <col min="2" max="2" width="18.6640625" style="3" bestFit="1" customWidth="1"/>
    <col min="3" max="3" width="12.33203125" style="22" bestFit="1" customWidth="1"/>
    <col min="4" max="4" width="10.1640625" style="22" customWidth="1"/>
    <col min="5" max="5" width="21" style="4" bestFit="1" customWidth="1"/>
    <col min="6" max="6" width="22" style="3" bestFit="1" customWidth="1"/>
    <col min="7" max="7" width="17.5" style="4" bestFit="1" customWidth="1"/>
    <col min="8" max="8" width="19.83203125" style="3" bestFit="1" customWidth="1"/>
  </cols>
  <sheetData>
    <row r="1" spans="1:8" s="1" customFormat="1" ht="19" x14ac:dyDescent="0.25">
      <c r="A1" s="12" t="s">
        <v>0</v>
      </c>
      <c r="B1" s="13" t="s">
        <v>1</v>
      </c>
      <c r="C1" s="18" t="s">
        <v>2</v>
      </c>
      <c r="D1" s="18" t="s">
        <v>3</v>
      </c>
      <c r="E1" s="14" t="s">
        <v>84</v>
      </c>
      <c r="F1" s="13" t="s">
        <v>35</v>
      </c>
      <c r="G1" s="14" t="s">
        <v>627</v>
      </c>
      <c r="H1" s="13" t="s">
        <v>36</v>
      </c>
    </row>
    <row r="2" spans="1:8" x14ac:dyDescent="0.2">
      <c r="A2" s="5" t="s">
        <v>21</v>
      </c>
      <c r="B2" s="7">
        <v>0.83712097530672502</v>
      </c>
      <c r="C2" s="19">
        <v>1.38512619519562E-9</v>
      </c>
      <c r="D2" s="19">
        <v>1.9365449335030001E-5</v>
      </c>
      <c r="E2" s="10" t="s">
        <v>85</v>
      </c>
      <c r="F2" s="7" t="s">
        <v>86</v>
      </c>
      <c r="G2" s="10" t="s">
        <v>87</v>
      </c>
      <c r="H2" s="7" t="s">
        <v>22</v>
      </c>
    </row>
    <row r="3" spans="1:8" x14ac:dyDescent="0.2">
      <c r="A3" s="5" t="s">
        <v>628</v>
      </c>
      <c r="B3" s="7">
        <v>0.54461981631117096</v>
      </c>
      <c r="C3" s="19">
        <v>3.4506804850723702E-7</v>
      </c>
      <c r="D3" s="19">
        <v>2.4121981930898401E-3</v>
      </c>
      <c r="E3" s="10" t="s">
        <v>629</v>
      </c>
      <c r="F3" s="7" t="s">
        <v>630</v>
      </c>
      <c r="G3" s="10" t="s">
        <v>631</v>
      </c>
      <c r="H3" s="7" t="s">
        <v>632</v>
      </c>
    </row>
    <row r="4" spans="1:8" x14ac:dyDescent="0.2">
      <c r="A4" s="5" t="s">
        <v>633</v>
      </c>
      <c r="B4" s="7">
        <f>0.692845993754557</f>
        <v>0.69284599375455702</v>
      </c>
      <c r="C4" s="19">
        <v>6.5080185343847998E-7</v>
      </c>
      <c r="D4" s="19">
        <v>3.0329535709744601E-3</v>
      </c>
      <c r="E4" s="10" t="s">
        <v>634</v>
      </c>
      <c r="F4" s="7" t="s">
        <v>635</v>
      </c>
      <c r="G4" s="10" t="s">
        <v>636</v>
      </c>
      <c r="H4" s="7" t="s">
        <v>637</v>
      </c>
    </row>
    <row r="5" spans="1:8" x14ac:dyDescent="0.2">
      <c r="A5" s="5" t="s">
        <v>638</v>
      </c>
      <c r="B5" s="7">
        <v>0.58410066834917995</v>
      </c>
      <c r="C5" s="19">
        <v>9.5717992262381492E-7</v>
      </c>
      <c r="D5" s="19">
        <v>3.3455831245508901E-3</v>
      </c>
      <c r="E5" s="10" t="s">
        <v>639</v>
      </c>
      <c r="F5" s="7" t="s">
        <v>640</v>
      </c>
      <c r="G5" s="10"/>
      <c r="H5" s="7"/>
    </row>
    <row r="6" spans="1:8" x14ac:dyDescent="0.2">
      <c r="A6" s="5" t="s">
        <v>23</v>
      </c>
      <c r="B6" s="7">
        <v>1.4835123594930799</v>
      </c>
      <c r="C6" s="19">
        <v>1.6441635217577201E-6</v>
      </c>
      <c r="D6" s="19">
        <v>3.52901798916813E-3</v>
      </c>
      <c r="E6" s="10" t="s">
        <v>641</v>
      </c>
      <c r="F6" s="7" t="s">
        <v>642</v>
      </c>
      <c r="G6" s="10" t="s">
        <v>643</v>
      </c>
      <c r="H6" s="7" t="s">
        <v>24</v>
      </c>
    </row>
    <row r="7" spans="1:8" x14ac:dyDescent="0.2">
      <c r="A7" s="5" t="s">
        <v>644</v>
      </c>
      <c r="B7" s="7">
        <v>0.67904805688536696</v>
      </c>
      <c r="C7" s="19">
        <v>1.6749600510988101E-6</v>
      </c>
      <c r="D7" s="19">
        <v>3.52901798916813E-3</v>
      </c>
      <c r="E7" s="10" t="s">
        <v>645</v>
      </c>
      <c r="F7" s="7" t="s">
        <v>646</v>
      </c>
      <c r="G7" s="10" t="s">
        <v>647</v>
      </c>
      <c r="H7" s="7" t="s">
        <v>648</v>
      </c>
    </row>
    <row r="8" spans="1:8" x14ac:dyDescent="0.2">
      <c r="A8" s="5" t="s">
        <v>649</v>
      </c>
      <c r="B8" s="7">
        <f>0.535279688171076</f>
        <v>0.53527968817107596</v>
      </c>
      <c r="C8" s="19">
        <v>1.7669069397165399E-6</v>
      </c>
      <c r="D8" s="19">
        <v>3.52901798916813E-3</v>
      </c>
      <c r="E8" s="10"/>
      <c r="F8" s="7"/>
      <c r="G8" s="10" t="s">
        <v>650</v>
      </c>
      <c r="H8" s="7" t="s">
        <v>651</v>
      </c>
    </row>
    <row r="9" spans="1:8" x14ac:dyDescent="0.2">
      <c r="A9" s="5" t="s">
        <v>19</v>
      </c>
      <c r="B9" s="7">
        <v>0.95696369059784503</v>
      </c>
      <c r="C9" s="19">
        <v>2.5986258186078599E-6</v>
      </c>
      <c r="D9" s="19">
        <v>4.5414234462445701E-3</v>
      </c>
      <c r="E9" s="10" t="s">
        <v>652</v>
      </c>
      <c r="F9" s="7" t="s">
        <v>20</v>
      </c>
      <c r="G9" s="10" t="s">
        <v>653</v>
      </c>
      <c r="H9" s="7" t="s">
        <v>20</v>
      </c>
    </row>
    <row r="10" spans="1:8" x14ac:dyDescent="0.2">
      <c r="A10" s="5" t="s">
        <v>654</v>
      </c>
      <c r="B10" s="7">
        <f>0.416179984688778</f>
        <v>0.41617998468877798</v>
      </c>
      <c r="C10" s="19">
        <v>4.2781206712741497E-6</v>
      </c>
      <c r="D10" s="19">
        <v>6.6458227894537697E-3</v>
      </c>
      <c r="E10" s="10"/>
      <c r="F10" s="7"/>
      <c r="G10" s="10"/>
      <c r="H10" s="7"/>
    </row>
    <row r="11" spans="1:8" x14ac:dyDescent="0.2">
      <c r="A11" s="5" t="s">
        <v>25</v>
      </c>
      <c r="B11" s="7">
        <v>0.86876549926247504</v>
      </c>
      <c r="C11" s="19">
        <v>1.1717687962805699E-5</v>
      </c>
      <c r="D11" s="19">
        <v>1.3832587688153101E-2</v>
      </c>
      <c r="E11" s="10" t="s">
        <v>655</v>
      </c>
      <c r="F11" s="7" t="s">
        <v>656</v>
      </c>
      <c r="G11" s="10" t="s">
        <v>657</v>
      </c>
      <c r="H11" s="7" t="s">
        <v>26</v>
      </c>
    </row>
    <row r="12" spans="1:8" x14ac:dyDescent="0.2">
      <c r="A12" s="5" t="s">
        <v>658</v>
      </c>
      <c r="B12" s="7">
        <f>0.851075849505086</f>
        <v>0.85107584950508597</v>
      </c>
      <c r="C12" s="19">
        <v>1.25801006039583E-5</v>
      </c>
      <c r="D12" s="19">
        <v>1.3832587688153101E-2</v>
      </c>
      <c r="E12" s="10" t="s">
        <v>659</v>
      </c>
      <c r="F12" s="7" t="s">
        <v>660</v>
      </c>
      <c r="G12" s="10" t="s">
        <v>661</v>
      </c>
      <c r="H12" s="7" t="s">
        <v>662</v>
      </c>
    </row>
    <row r="13" spans="1:8" x14ac:dyDescent="0.2">
      <c r="A13" s="5" t="s">
        <v>663</v>
      </c>
      <c r="B13" s="7">
        <v>0.616602143277307</v>
      </c>
      <c r="C13" s="19">
        <v>1.28620012835985E-5</v>
      </c>
      <c r="D13" s="19">
        <v>1.3832587688153101E-2</v>
      </c>
      <c r="E13" s="10" t="s">
        <v>664</v>
      </c>
      <c r="F13" s="7" t="s">
        <v>665</v>
      </c>
      <c r="G13" s="10" t="s">
        <v>666</v>
      </c>
      <c r="H13" s="7" t="s">
        <v>667</v>
      </c>
    </row>
    <row r="14" spans="1:8" x14ac:dyDescent="0.2">
      <c r="A14" s="5" t="s">
        <v>668</v>
      </c>
      <c r="B14" s="7">
        <v>0.57538415815609301</v>
      </c>
      <c r="C14" s="19">
        <v>1.14298766411474E-5</v>
      </c>
      <c r="D14" s="19">
        <v>1.3832587688153101E-2</v>
      </c>
      <c r="E14" s="10"/>
      <c r="F14" s="7"/>
      <c r="G14" s="10"/>
      <c r="H14" s="7"/>
    </row>
    <row r="15" spans="1:8" x14ac:dyDescent="0.2">
      <c r="A15" s="5" t="s">
        <v>669</v>
      </c>
      <c r="B15" s="7">
        <v>0.79626719661027401</v>
      </c>
      <c r="C15" s="19">
        <v>1.47825698783632E-5</v>
      </c>
      <c r="D15" s="19">
        <v>1.47625078192425E-2</v>
      </c>
      <c r="E15" s="10" t="s">
        <v>670</v>
      </c>
      <c r="F15" s="7" t="s">
        <v>671</v>
      </c>
      <c r="G15" s="10"/>
      <c r="H15" s="7"/>
    </row>
    <row r="16" spans="1:8" x14ac:dyDescent="0.2">
      <c r="A16" s="5" t="s">
        <v>672</v>
      </c>
      <c r="B16" s="7">
        <v>1.44515862753157</v>
      </c>
      <c r="C16" s="19">
        <v>2.00775372912208E-5</v>
      </c>
      <c r="D16" s="19">
        <v>1.5661636678820701E-2</v>
      </c>
      <c r="E16" s="10" t="s">
        <v>673</v>
      </c>
      <c r="F16" s="7" t="s">
        <v>674</v>
      </c>
      <c r="G16" s="10"/>
      <c r="H16" s="7"/>
    </row>
    <row r="17" spans="1:8" x14ac:dyDescent="0.2">
      <c r="A17" s="5" t="s">
        <v>675</v>
      </c>
      <c r="B17" s="7">
        <v>1.65737076102654</v>
      </c>
      <c r="C17" s="19">
        <v>2.48443212613527E-5</v>
      </c>
      <c r="D17" s="19">
        <v>1.5661636678820701E-2</v>
      </c>
      <c r="E17" s="10" t="s">
        <v>676</v>
      </c>
      <c r="F17" s="7" t="s">
        <v>677</v>
      </c>
      <c r="G17" s="10" t="s">
        <v>678</v>
      </c>
      <c r="H17" s="7" t="s">
        <v>679</v>
      </c>
    </row>
    <row r="18" spans="1:8" x14ac:dyDescent="0.2">
      <c r="A18" s="5" t="s">
        <v>680</v>
      </c>
      <c r="B18" s="7">
        <v>1.6116155595634201</v>
      </c>
      <c r="C18" s="19">
        <v>2.6684951709896299E-5</v>
      </c>
      <c r="D18" s="19">
        <v>1.5661636678820701E-2</v>
      </c>
      <c r="E18" s="10" t="s">
        <v>681</v>
      </c>
      <c r="F18" s="7" t="s">
        <v>682</v>
      </c>
      <c r="G18" s="10" t="s">
        <v>683</v>
      </c>
      <c r="H18" s="7" t="s">
        <v>684</v>
      </c>
    </row>
    <row r="19" spans="1:8" x14ac:dyDescent="0.2">
      <c r="A19" s="5" t="s">
        <v>685</v>
      </c>
      <c r="B19" s="7">
        <f>0.51268820039575</f>
        <v>0.51268820039575003</v>
      </c>
      <c r="C19" s="19">
        <v>1.98932259018513E-5</v>
      </c>
      <c r="D19" s="19">
        <v>1.5661636678820701E-2</v>
      </c>
      <c r="E19" s="10" t="s">
        <v>686</v>
      </c>
      <c r="F19" s="7" t="s">
        <v>687</v>
      </c>
      <c r="G19" s="10"/>
      <c r="H19" s="7"/>
    </row>
    <row r="20" spans="1:8" x14ac:dyDescent="0.2">
      <c r="A20" s="5" t="s">
        <v>688</v>
      </c>
      <c r="B20" s="7">
        <v>0.41847044475137501</v>
      </c>
      <c r="C20" s="19">
        <v>1.95823487204864E-5</v>
      </c>
      <c r="D20" s="19">
        <v>1.5661636678820701E-2</v>
      </c>
      <c r="E20" s="10" t="s">
        <v>689</v>
      </c>
      <c r="F20" s="7" t="s">
        <v>690</v>
      </c>
      <c r="G20" s="10"/>
      <c r="H20" s="7"/>
    </row>
    <row r="21" spans="1:8" x14ac:dyDescent="0.2">
      <c r="A21" s="5" t="s">
        <v>691</v>
      </c>
      <c r="B21" s="7">
        <v>2.45310897596665</v>
      </c>
      <c r="C21" s="19">
        <v>2.4255161688593101E-5</v>
      </c>
      <c r="D21" s="19">
        <v>1.5661636678820701E-2</v>
      </c>
      <c r="E21" s="10" t="s">
        <v>692</v>
      </c>
      <c r="F21" s="7" t="s">
        <v>693</v>
      </c>
      <c r="G21" s="10"/>
      <c r="H21" s="7"/>
    </row>
    <row r="22" spans="1:8" x14ac:dyDescent="0.2">
      <c r="A22" s="5" t="s">
        <v>694</v>
      </c>
      <c r="B22" s="7">
        <v>0.52572383212342799</v>
      </c>
      <c r="C22" s="19">
        <v>2.6262988166010499E-5</v>
      </c>
      <c r="D22" s="19">
        <v>1.5661636678820701E-2</v>
      </c>
      <c r="E22" s="10" t="s">
        <v>695</v>
      </c>
      <c r="F22" s="7" t="s">
        <v>696</v>
      </c>
      <c r="G22" s="10" t="s">
        <v>697</v>
      </c>
      <c r="H22" s="7" t="s">
        <v>698</v>
      </c>
    </row>
    <row r="23" spans="1:8" x14ac:dyDescent="0.2">
      <c r="A23" s="5" t="s">
        <v>4</v>
      </c>
      <c r="B23" s="7">
        <v>1.12482165773261</v>
      </c>
      <c r="C23" s="19">
        <v>2.6885006815799801E-5</v>
      </c>
      <c r="D23" s="19">
        <v>1.5661636678820701E-2</v>
      </c>
      <c r="E23" s="10" t="s">
        <v>699</v>
      </c>
      <c r="F23" s="7" t="s">
        <v>700</v>
      </c>
      <c r="G23" s="10" t="s">
        <v>701</v>
      </c>
      <c r="H23" s="7" t="s">
        <v>5</v>
      </c>
    </row>
    <row r="24" spans="1:8" x14ac:dyDescent="0.2">
      <c r="A24" s="5" t="s">
        <v>702</v>
      </c>
      <c r="B24" s="7">
        <v>0.60475310786450998</v>
      </c>
      <c r="C24" s="19">
        <v>2.6220045221421202E-5</v>
      </c>
      <c r="D24" s="19">
        <v>1.5661636678820701E-2</v>
      </c>
      <c r="E24" s="10" t="s">
        <v>703</v>
      </c>
      <c r="F24" s="7" t="s">
        <v>704</v>
      </c>
      <c r="G24" s="10" t="s">
        <v>705</v>
      </c>
      <c r="H24" s="7" t="s">
        <v>706</v>
      </c>
    </row>
    <row r="25" spans="1:8" x14ac:dyDescent="0.2">
      <c r="A25" s="5" t="s">
        <v>31</v>
      </c>
      <c r="B25" s="7">
        <f>0.777667007078318</f>
        <v>0.77766700707831804</v>
      </c>
      <c r="C25" s="19">
        <v>2.44785738931246E-5</v>
      </c>
      <c r="D25" s="19">
        <v>1.5661636678820701E-2</v>
      </c>
      <c r="E25" s="10" t="s">
        <v>707</v>
      </c>
      <c r="F25" s="7" t="s">
        <v>708</v>
      </c>
      <c r="G25" s="10" t="s">
        <v>709</v>
      </c>
      <c r="H25" s="7" t="s">
        <v>34</v>
      </c>
    </row>
    <row r="26" spans="1:8" x14ac:dyDescent="0.2">
      <c r="A26" s="5" t="s">
        <v>710</v>
      </c>
      <c r="B26" s="7">
        <v>0.79990918608823802</v>
      </c>
      <c r="C26" s="19">
        <v>3.4499908546652601E-5</v>
      </c>
      <c r="D26" s="19">
        <v>1.7864563755212899E-2</v>
      </c>
      <c r="E26" s="10" t="s">
        <v>711</v>
      </c>
      <c r="F26" s="7" t="s">
        <v>712</v>
      </c>
      <c r="G26" s="10" t="s">
        <v>713</v>
      </c>
      <c r="H26" s="7" t="s">
        <v>714</v>
      </c>
    </row>
    <row r="27" spans="1:8" x14ac:dyDescent="0.2">
      <c r="A27" s="5" t="s">
        <v>27</v>
      </c>
      <c r="B27" s="7">
        <v>0.81207162902832297</v>
      </c>
      <c r="C27" s="19">
        <v>3.33207529083827E-5</v>
      </c>
      <c r="D27" s="19">
        <v>1.7864563755212899E-2</v>
      </c>
      <c r="E27" s="10" t="s">
        <v>715</v>
      </c>
      <c r="F27" s="7" t="s">
        <v>716</v>
      </c>
      <c r="G27" s="10" t="s">
        <v>717</v>
      </c>
      <c r="H27" s="7" t="s">
        <v>28</v>
      </c>
    </row>
    <row r="28" spans="1:8" x14ac:dyDescent="0.2">
      <c r="A28" s="5" t="s">
        <v>718</v>
      </c>
      <c r="B28" s="7">
        <v>0.53188819128885501</v>
      </c>
      <c r="C28" s="19">
        <v>3.26537498824727E-5</v>
      </c>
      <c r="D28" s="19">
        <v>1.7864563755212899E-2</v>
      </c>
      <c r="E28" s="10"/>
      <c r="F28" s="7"/>
      <c r="G28" s="10"/>
      <c r="H28" s="7"/>
    </row>
    <row r="29" spans="1:8" x14ac:dyDescent="0.2">
      <c r="A29" s="5" t="s">
        <v>719</v>
      </c>
      <c r="B29" s="7">
        <v>0.397437877324057</v>
      </c>
      <c r="C29" s="19">
        <v>3.6357764491517703E-5</v>
      </c>
      <c r="D29" s="19">
        <v>1.8154210905568201E-2</v>
      </c>
      <c r="E29" s="10" t="s">
        <v>720</v>
      </c>
      <c r="F29" s="7" t="s">
        <v>721</v>
      </c>
      <c r="G29" s="10" t="s">
        <v>722</v>
      </c>
      <c r="H29" s="7" t="s">
        <v>723</v>
      </c>
    </row>
    <row r="30" spans="1:8" x14ac:dyDescent="0.2">
      <c r="A30" s="5" t="s">
        <v>17</v>
      </c>
      <c r="B30" s="7">
        <v>1.2461422570592999</v>
      </c>
      <c r="C30" s="19">
        <v>3.9916076177185201E-5</v>
      </c>
      <c r="D30" s="19">
        <v>1.8998847325888E-2</v>
      </c>
      <c r="E30" s="10" t="s">
        <v>724</v>
      </c>
      <c r="F30" s="7" t="s">
        <v>725</v>
      </c>
      <c r="G30" s="10" t="s">
        <v>726</v>
      </c>
      <c r="H30" s="7" t="s">
        <v>18</v>
      </c>
    </row>
    <row r="31" spans="1:8" x14ac:dyDescent="0.2">
      <c r="A31" s="5" t="s">
        <v>727</v>
      </c>
      <c r="B31" s="7">
        <f>0.899556152659987</f>
        <v>0.89955615265998701</v>
      </c>
      <c r="C31" s="19">
        <v>4.07671425346285E-5</v>
      </c>
      <c r="D31" s="19">
        <v>1.8998847325888E-2</v>
      </c>
      <c r="E31" s="10" t="s">
        <v>728</v>
      </c>
      <c r="F31" s="7" t="s">
        <v>729</v>
      </c>
      <c r="G31" s="10" t="s">
        <v>730</v>
      </c>
      <c r="H31" s="7" t="s">
        <v>731</v>
      </c>
    </row>
    <row r="32" spans="1:8" x14ac:dyDescent="0.2">
      <c r="A32" s="5" t="s">
        <v>29</v>
      </c>
      <c r="B32" s="7">
        <v>1.1774485420373699</v>
      </c>
      <c r="C32" s="19">
        <v>4.2908653317676003E-5</v>
      </c>
      <c r="D32" s="19">
        <v>1.9351802646271898E-2</v>
      </c>
      <c r="E32" s="10" t="s">
        <v>732</v>
      </c>
      <c r="F32" s="7" t="s">
        <v>733</v>
      </c>
      <c r="G32" s="10" t="s">
        <v>734</v>
      </c>
      <c r="H32" s="7" t="s">
        <v>30</v>
      </c>
    </row>
    <row r="33" spans="1:8" x14ac:dyDescent="0.2">
      <c r="A33" s="5" t="s">
        <v>735</v>
      </c>
      <c r="B33" s="7">
        <v>0.81424458479634199</v>
      </c>
      <c r="C33" s="19">
        <v>5.2393452172332703E-5</v>
      </c>
      <c r="D33" s="19">
        <v>2.28910267131682E-2</v>
      </c>
      <c r="E33" s="10" t="s">
        <v>736</v>
      </c>
      <c r="F33" s="7" t="s">
        <v>737</v>
      </c>
      <c r="G33" s="10" t="s">
        <v>738</v>
      </c>
      <c r="H33" s="7" t="s">
        <v>739</v>
      </c>
    </row>
    <row r="34" spans="1:8" x14ac:dyDescent="0.2">
      <c r="A34" s="5" t="s">
        <v>740</v>
      </c>
      <c r="B34" s="7">
        <v>2.23467034796403</v>
      </c>
      <c r="C34" s="19">
        <v>5.4241422414967403E-5</v>
      </c>
      <c r="D34" s="19">
        <v>2.2980282629807901E-2</v>
      </c>
      <c r="E34" s="10" t="s">
        <v>741</v>
      </c>
      <c r="F34" s="7" t="s">
        <v>742</v>
      </c>
      <c r="G34" s="10" t="s">
        <v>743</v>
      </c>
      <c r="H34" s="7" t="s">
        <v>744</v>
      </c>
    </row>
    <row r="35" spans="1:8" x14ac:dyDescent="0.2">
      <c r="A35" s="5" t="s">
        <v>745</v>
      </c>
      <c r="B35" s="7">
        <v>0.63470392619248905</v>
      </c>
      <c r="C35" s="19">
        <v>5.8325272218652101E-5</v>
      </c>
      <c r="D35" s="19">
        <v>2.32984465968279E-2</v>
      </c>
      <c r="E35" s="10" t="s">
        <v>746</v>
      </c>
      <c r="F35" s="7" t="s">
        <v>747</v>
      </c>
      <c r="G35" s="10" t="s">
        <v>748</v>
      </c>
      <c r="H35" s="7" t="s">
        <v>749</v>
      </c>
    </row>
    <row r="36" spans="1:8" x14ac:dyDescent="0.2">
      <c r="A36" s="5" t="s">
        <v>750</v>
      </c>
      <c r="B36" s="7">
        <v>0.36305568072455802</v>
      </c>
      <c r="C36" s="19">
        <v>5.6983208278480203E-5</v>
      </c>
      <c r="D36" s="19">
        <v>2.32984465968279E-2</v>
      </c>
      <c r="E36" s="10"/>
      <c r="F36" s="7"/>
      <c r="G36" s="10" t="s">
        <v>751</v>
      </c>
      <c r="H36" s="7" t="s">
        <v>752</v>
      </c>
    </row>
    <row r="37" spans="1:8" x14ac:dyDescent="0.2">
      <c r="A37" s="5" t="s">
        <v>753</v>
      </c>
      <c r="B37" s="7">
        <f>-1.2623609392737</f>
        <v>-1.2623609392737001</v>
      </c>
      <c r="C37" s="19">
        <v>6.1760295931006606E-5</v>
      </c>
      <c r="D37" s="19">
        <v>2.3337045875983901E-2</v>
      </c>
      <c r="E37" s="10" t="s">
        <v>754</v>
      </c>
      <c r="F37" s="7" t="s">
        <v>755</v>
      </c>
      <c r="G37" s="10" t="s">
        <v>756</v>
      </c>
      <c r="H37" s="7" t="s">
        <v>757</v>
      </c>
    </row>
    <row r="38" spans="1:8" x14ac:dyDescent="0.2">
      <c r="A38" s="5" t="s">
        <v>758</v>
      </c>
      <c r="B38" s="7">
        <f>0.679285165068895</f>
        <v>0.67928516506889502</v>
      </c>
      <c r="C38" s="19">
        <v>6.0939715155561202E-5</v>
      </c>
      <c r="D38" s="19">
        <v>2.3337045875983901E-2</v>
      </c>
      <c r="E38" s="10" t="s">
        <v>759</v>
      </c>
      <c r="F38" s="7" t="s">
        <v>760</v>
      </c>
      <c r="G38" s="10" t="s">
        <v>761</v>
      </c>
      <c r="H38" s="7" t="s">
        <v>762</v>
      </c>
    </row>
    <row r="39" spans="1:8" x14ac:dyDescent="0.2">
      <c r="A39" s="5" t="s">
        <v>763</v>
      </c>
      <c r="B39" s="7">
        <v>2.5378508351571298</v>
      </c>
      <c r="C39" s="19">
        <v>6.4884536384113596E-5</v>
      </c>
      <c r="D39" s="19">
        <v>2.3872386925954999E-2</v>
      </c>
      <c r="E39" s="10" t="s">
        <v>764</v>
      </c>
      <c r="F39" s="7" t="s">
        <v>765</v>
      </c>
      <c r="G39" s="10" t="s">
        <v>766</v>
      </c>
      <c r="H39" s="7" t="s">
        <v>767</v>
      </c>
    </row>
    <row r="40" spans="1:8" x14ac:dyDescent="0.2">
      <c r="A40" s="5" t="s">
        <v>768</v>
      </c>
      <c r="B40" s="7">
        <v>1.1761201907225001</v>
      </c>
      <c r="C40" s="19">
        <v>7.8741518034522502E-5</v>
      </c>
      <c r="D40" s="19">
        <v>2.7207090396490299E-2</v>
      </c>
      <c r="E40" s="10" t="s">
        <v>769</v>
      </c>
      <c r="F40" s="7" t="s">
        <v>770</v>
      </c>
      <c r="G40" s="10" t="s">
        <v>771</v>
      </c>
      <c r="H40" s="7" t="s">
        <v>772</v>
      </c>
    </row>
    <row r="41" spans="1:8" x14ac:dyDescent="0.2">
      <c r="A41" s="5" t="s">
        <v>773</v>
      </c>
      <c r="B41" s="7">
        <v>0.49712549144609902</v>
      </c>
      <c r="C41" s="19">
        <v>7.8000085234799902E-5</v>
      </c>
      <c r="D41" s="19">
        <v>2.7207090396490299E-2</v>
      </c>
      <c r="E41" s="10" t="s">
        <v>774</v>
      </c>
      <c r="F41" s="7" t="s">
        <v>775</v>
      </c>
      <c r="G41" s="10" t="s">
        <v>776</v>
      </c>
      <c r="H41" s="7" t="s">
        <v>777</v>
      </c>
    </row>
    <row r="42" spans="1:8" x14ac:dyDescent="0.2">
      <c r="A42" s="5" t="s">
        <v>778</v>
      </c>
      <c r="B42" s="7">
        <f>-1.8211227325723</f>
        <v>-1.8211227325723001</v>
      </c>
      <c r="C42" s="19">
        <v>7.9786188846012705E-5</v>
      </c>
      <c r="D42" s="19">
        <v>2.7207090396490299E-2</v>
      </c>
      <c r="E42" s="10"/>
      <c r="F42" s="7"/>
      <c r="G42" s="10"/>
      <c r="H42" s="7"/>
    </row>
    <row r="43" spans="1:8" x14ac:dyDescent="0.2">
      <c r="A43" s="5" t="s">
        <v>779</v>
      </c>
      <c r="B43" s="7">
        <v>1.0001566952710601</v>
      </c>
      <c r="C43" s="19">
        <v>9.2599758891098101E-5</v>
      </c>
      <c r="D43" s="19">
        <v>3.0107842536196399E-2</v>
      </c>
      <c r="E43" s="10"/>
      <c r="F43" s="7"/>
      <c r="G43" s="10" t="s">
        <v>780</v>
      </c>
      <c r="H43" s="7" t="s">
        <v>781</v>
      </c>
    </row>
    <row r="44" spans="1:8" x14ac:dyDescent="0.2">
      <c r="A44" s="5" t="s">
        <v>782</v>
      </c>
      <c r="B44" s="7">
        <v>0.76783098445003495</v>
      </c>
      <c r="C44" s="19">
        <v>9.0931070917164896E-5</v>
      </c>
      <c r="D44" s="19">
        <v>3.0107842536196399E-2</v>
      </c>
      <c r="E44" s="10" t="s">
        <v>783</v>
      </c>
      <c r="F44" s="7" t="s">
        <v>784</v>
      </c>
      <c r="G44" s="10" t="s">
        <v>785</v>
      </c>
      <c r="H44" s="7" t="s">
        <v>786</v>
      </c>
    </row>
    <row r="45" spans="1:8" x14ac:dyDescent="0.2">
      <c r="A45" s="5" t="s">
        <v>787</v>
      </c>
      <c r="B45" s="7">
        <v>0.26666971346364898</v>
      </c>
      <c r="C45" s="19">
        <v>1.00027251870906E-4</v>
      </c>
      <c r="D45" s="19">
        <v>3.10773557423807E-2</v>
      </c>
      <c r="E45" s="10" t="s">
        <v>788</v>
      </c>
      <c r="F45" s="7" t="s">
        <v>789</v>
      </c>
      <c r="G45" s="10" t="s">
        <v>790</v>
      </c>
      <c r="H45" s="7" t="s">
        <v>791</v>
      </c>
    </row>
    <row r="46" spans="1:8" x14ac:dyDescent="0.2">
      <c r="A46" s="5" t="s">
        <v>792</v>
      </c>
      <c r="B46" s="7">
        <v>0.58988274975353105</v>
      </c>
      <c r="C46" s="19">
        <v>9.8923630306611702E-5</v>
      </c>
      <c r="D46" s="19">
        <v>3.10773557423807E-2</v>
      </c>
      <c r="E46" s="10" t="s">
        <v>793</v>
      </c>
      <c r="F46" s="7" t="s">
        <v>794</v>
      </c>
      <c r="G46" s="10"/>
      <c r="H46" s="7"/>
    </row>
    <row r="47" spans="1:8" x14ac:dyDescent="0.2">
      <c r="A47" s="5" t="s">
        <v>795</v>
      </c>
      <c r="B47" s="7">
        <v>0.43966502800144303</v>
      </c>
      <c r="C47" s="19">
        <v>1.04934492180335E-4</v>
      </c>
      <c r="D47" s="19">
        <v>3.1893242068984001E-2</v>
      </c>
      <c r="E47" s="10" t="s">
        <v>796</v>
      </c>
      <c r="F47" s="7" t="s">
        <v>797</v>
      </c>
      <c r="G47" s="10" t="s">
        <v>798</v>
      </c>
      <c r="H47" s="7" t="s">
        <v>799</v>
      </c>
    </row>
    <row r="48" spans="1:8" x14ac:dyDescent="0.2">
      <c r="A48" s="5" t="s">
        <v>800</v>
      </c>
      <c r="B48" s="7">
        <v>0.34163922875296499</v>
      </c>
      <c r="C48" s="19">
        <v>1.09201912071598E-4</v>
      </c>
      <c r="D48" s="19">
        <v>3.2198368366900598E-2</v>
      </c>
      <c r="E48" s="10" t="s">
        <v>801</v>
      </c>
      <c r="F48" s="7" t="s">
        <v>802</v>
      </c>
      <c r="G48" s="10" t="s">
        <v>803</v>
      </c>
      <c r="H48" s="7" t="s">
        <v>804</v>
      </c>
    </row>
    <row r="49" spans="1:8" x14ac:dyDescent="0.2">
      <c r="A49" s="5" t="s">
        <v>805</v>
      </c>
      <c r="B49" s="7">
        <v>0.52349827003849903</v>
      </c>
      <c r="C49" s="19">
        <v>1.10544430413506E-4</v>
      </c>
      <c r="D49" s="19">
        <v>3.2198368366900598E-2</v>
      </c>
      <c r="E49" s="10" t="s">
        <v>806</v>
      </c>
      <c r="F49" s="7" t="s">
        <v>807</v>
      </c>
      <c r="G49" s="10" t="s">
        <v>808</v>
      </c>
      <c r="H49" s="7" t="s">
        <v>809</v>
      </c>
    </row>
    <row r="50" spans="1:8" x14ac:dyDescent="0.2">
      <c r="A50" s="5" t="s">
        <v>810</v>
      </c>
      <c r="B50" s="7">
        <v>0.37248434654444901</v>
      </c>
      <c r="C50" s="19">
        <v>1.2381255047083401E-4</v>
      </c>
      <c r="D50" s="19">
        <v>3.5327005472096502E-2</v>
      </c>
      <c r="E50" s="10" t="s">
        <v>811</v>
      </c>
      <c r="F50" s="7" t="s">
        <v>812</v>
      </c>
      <c r="G50" s="10" t="s">
        <v>813</v>
      </c>
      <c r="H50" s="7" t="s">
        <v>814</v>
      </c>
    </row>
    <row r="51" spans="1:8" x14ac:dyDescent="0.2">
      <c r="A51" s="5" t="s">
        <v>815</v>
      </c>
      <c r="B51" s="7">
        <v>0.30943396446792198</v>
      </c>
      <c r="C51" s="19">
        <v>1.3024610617816499E-4</v>
      </c>
      <c r="D51" s="19">
        <v>3.6419416209538598E-2</v>
      </c>
      <c r="E51" s="10" t="s">
        <v>816</v>
      </c>
      <c r="F51" s="7" t="s">
        <v>817</v>
      </c>
      <c r="G51" s="10" t="s">
        <v>818</v>
      </c>
      <c r="H51" s="7" t="s">
        <v>819</v>
      </c>
    </row>
    <row r="52" spans="1:8" x14ac:dyDescent="0.2">
      <c r="A52" s="5" t="s">
        <v>820</v>
      </c>
      <c r="B52" s="7">
        <v>1.90280394148831</v>
      </c>
      <c r="C52" s="19">
        <v>1.53831894941867E-4</v>
      </c>
      <c r="D52" s="19">
        <v>4.0590559481694002E-2</v>
      </c>
      <c r="E52" s="10" t="s">
        <v>821</v>
      </c>
      <c r="F52" s="7" t="s">
        <v>822</v>
      </c>
      <c r="G52" s="10" t="s">
        <v>823</v>
      </c>
      <c r="H52" s="7" t="s">
        <v>824</v>
      </c>
    </row>
    <row r="53" spans="1:8" x14ac:dyDescent="0.2">
      <c r="A53" s="5" t="s">
        <v>825</v>
      </c>
      <c r="B53" s="7">
        <v>0.432763115301732</v>
      </c>
      <c r="C53" s="19">
        <v>1.5675912013248899E-4</v>
      </c>
      <c r="D53" s="19">
        <v>4.0590559481694002E-2</v>
      </c>
      <c r="E53" s="10" t="s">
        <v>826</v>
      </c>
      <c r="F53" s="7" t="s">
        <v>827</v>
      </c>
      <c r="G53" s="10" t="s">
        <v>828</v>
      </c>
      <c r="H53" s="7" t="s">
        <v>829</v>
      </c>
    </row>
    <row r="54" spans="1:8" x14ac:dyDescent="0.2">
      <c r="A54" s="5" t="s">
        <v>830</v>
      </c>
      <c r="B54" s="7">
        <f>0.487351365805583</f>
        <v>0.48735136580558303</v>
      </c>
      <c r="C54" s="19">
        <v>1.5677635448190199E-4</v>
      </c>
      <c r="D54" s="19">
        <v>4.0590559481694002E-2</v>
      </c>
      <c r="E54" s="10" t="s">
        <v>831</v>
      </c>
      <c r="F54" s="7" t="s">
        <v>832</v>
      </c>
      <c r="G54" s="10" t="s">
        <v>833</v>
      </c>
      <c r="H54" s="7" t="s">
        <v>832</v>
      </c>
    </row>
    <row r="55" spans="1:8" x14ac:dyDescent="0.2">
      <c r="A55" s="5" t="s">
        <v>834</v>
      </c>
      <c r="B55" s="7">
        <f>0.929561827682482</f>
        <v>0.92956182768248197</v>
      </c>
      <c r="C55" s="19">
        <v>1.4845535947163901E-4</v>
      </c>
      <c r="D55" s="19">
        <v>4.0590559481694002E-2</v>
      </c>
      <c r="E55" s="10" t="s">
        <v>835</v>
      </c>
      <c r="F55" s="7" t="s">
        <v>836</v>
      </c>
      <c r="G55" s="10" t="s">
        <v>837</v>
      </c>
      <c r="H55" s="7" t="s">
        <v>838</v>
      </c>
    </row>
    <row r="56" spans="1:8" x14ac:dyDescent="0.2">
      <c r="A56" s="5" t="s">
        <v>839</v>
      </c>
      <c r="B56" s="7">
        <v>2.6525350983526699</v>
      </c>
      <c r="C56" s="19">
        <v>1.6317115562135699E-4</v>
      </c>
      <c r="D56" s="19">
        <v>4.1053249221160999E-2</v>
      </c>
      <c r="E56" s="10" t="s">
        <v>840</v>
      </c>
      <c r="F56" s="7" t="s">
        <v>841</v>
      </c>
      <c r="G56" s="10" t="s">
        <v>842</v>
      </c>
      <c r="H56" s="7" t="s">
        <v>843</v>
      </c>
    </row>
    <row r="57" spans="1:8" x14ac:dyDescent="0.2">
      <c r="A57" s="5" t="s">
        <v>844</v>
      </c>
      <c r="B57" s="7">
        <v>0.47856913087379599</v>
      </c>
      <c r="C57" s="19">
        <v>1.67372520249351E-4</v>
      </c>
      <c r="D57" s="19">
        <v>4.1053249221160999E-2</v>
      </c>
      <c r="E57" s="10" t="s">
        <v>845</v>
      </c>
      <c r="F57" s="7" t="s">
        <v>846</v>
      </c>
      <c r="G57" s="10" t="s">
        <v>847</v>
      </c>
      <c r="H57" s="7" t="s">
        <v>848</v>
      </c>
    </row>
    <row r="58" spans="1:8" x14ac:dyDescent="0.2">
      <c r="A58" s="5" t="s">
        <v>849</v>
      </c>
      <c r="B58" s="7">
        <v>0.74404769609041899</v>
      </c>
      <c r="C58" s="19">
        <v>1.66010418863517E-4</v>
      </c>
      <c r="D58" s="19">
        <v>4.1053249221160999E-2</v>
      </c>
      <c r="E58" s="10" t="s">
        <v>850</v>
      </c>
      <c r="F58" s="7" t="s">
        <v>851</v>
      </c>
      <c r="G58" s="10"/>
      <c r="H58" s="7"/>
    </row>
    <row r="59" spans="1:8" x14ac:dyDescent="0.2">
      <c r="A59" s="5" t="s">
        <v>852</v>
      </c>
      <c r="B59" s="7">
        <f>0.617352117381179</f>
        <v>0.61735211738117901</v>
      </c>
      <c r="C59" s="19">
        <v>1.75049244243198E-4</v>
      </c>
      <c r="D59" s="19">
        <v>4.1818195491431599E-2</v>
      </c>
      <c r="E59" s="10"/>
      <c r="F59" s="7"/>
      <c r="G59" s="10"/>
      <c r="H59" s="7"/>
    </row>
    <row r="60" spans="1:8" x14ac:dyDescent="0.2">
      <c r="A60" s="5" t="s">
        <v>853</v>
      </c>
      <c r="B60" s="7">
        <v>0.59140627879706298</v>
      </c>
      <c r="C60" s="19">
        <v>1.76473323367031E-4</v>
      </c>
      <c r="D60" s="19">
        <v>4.1818195491431599E-2</v>
      </c>
      <c r="E60" s="10" t="s">
        <v>854</v>
      </c>
      <c r="F60" s="7" t="s">
        <v>855</v>
      </c>
      <c r="G60" s="10" t="s">
        <v>856</v>
      </c>
      <c r="H60" s="7" t="s">
        <v>857</v>
      </c>
    </row>
    <row r="61" spans="1:8" x14ac:dyDescent="0.2">
      <c r="A61" s="5" t="s">
        <v>858</v>
      </c>
      <c r="B61" s="7">
        <f>0.552139904050147</f>
        <v>0.55213990405014701</v>
      </c>
      <c r="C61" s="19">
        <v>1.9792439525024999E-4</v>
      </c>
      <c r="D61" s="19">
        <v>4.5363622458913802E-2</v>
      </c>
      <c r="E61" s="10" t="s">
        <v>859</v>
      </c>
      <c r="F61" s="7" t="s">
        <v>860</v>
      </c>
      <c r="G61" s="10" t="s">
        <v>861</v>
      </c>
      <c r="H61" s="7" t="s">
        <v>862</v>
      </c>
    </row>
    <row r="62" spans="1:8" x14ac:dyDescent="0.2">
      <c r="A62" s="5" t="s">
        <v>863</v>
      </c>
      <c r="B62" s="7">
        <f>0.778051909580894</f>
        <v>0.77805190958089399</v>
      </c>
      <c r="C62" s="19">
        <v>1.9661485184746801E-4</v>
      </c>
      <c r="D62" s="19">
        <v>4.5363622458913802E-2</v>
      </c>
      <c r="E62" s="10" t="s">
        <v>864</v>
      </c>
      <c r="F62" s="7" t="s">
        <v>865</v>
      </c>
      <c r="G62" s="10" t="s">
        <v>866</v>
      </c>
      <c r="H62" s="7" t="s">
        <v>867</v>
      </c>
    </row>
    <row r="63" spans="1:8" x14ac:dyDescent="0.2">
      <c r="A63" s="5" t="s">
        <v>868</v>
      </c>
      <c r="B63" s="7">
        <v>2.47155342019391</v>
      </c>
      <c r="C63" s="19">
        <v>2.02171104995589E-4</v>
      </c>
      <c r="D63" s="19">
        <v>4.5589584176505299E-2</v>
      </c>
      <c r="E63" s="10"/>
      <c r="F63" s="7"/>
      <c r="G63" s="10" t="s">
        <v>869</v>
      </c>
      <c r="H63" s="7" t="s">
        <v>870</v>
      </c>
    </row>
    <row r="64" spans="1:8" x14ac:dyDescent="0.2">
      <c r="A64" s="5" t="s">
        <v>871</v>
      </c>
      <c r="B64" s="7">
        <v>0.35604513304060298</v>
      </c>
      <c r="C64" s="19">
        <v>2.1161674839140199E-4</v>
      </c>
      <c r="D64" s="19">
        <v>4.58056511365302E-2</v>
      </c>
      <c r="E64" s="10" t="s">
        <v>872</v>
      </c>
      <c r="F64" s="7" t="s">
        <v>873</v>
      </c>
      <c r="G64" s="10" t="s">
        <v>874</v>
      </c>
      <c r="H64" s="7" t="s">
        <v>875</v>
      </c>
    </row>
    <row r="65" spans="1:8" x14ac:dyDescent="0.2">
      <c r="A65" s="5" t="s">
        <v>876</v>
      </c>
      <c r="B65" s="7">
        <v>0.45242319330672098</v>
      </c>
      <c r="C65" s="19">
        <v>2.12038908270766E-4</v>
      </c>
      <c r="D65" s="19">
        <v>4.58056511365302E-2</v>
      </c>
      <c r="E65" s="10" t="s">
        <v>877</v>
      </c>
      <c r="F65" s="7" t="s">
        <v>878</v>
      </c>
      <c r="G65" s="10" t="s">
        <v>879</v>
      </c>
      <c r="H65" s="7" t="s">
        <v>880</v>
      </c>
    </row>
    <row r="66" spans="1:8" x14ac:dyDescent="0.2">
      <c r="A66" s="5" t="s">
        <v>881</v>
      </c>
      <c r="B66" s="7">
        <v>0.45846852363950902</v>
      </c>
      <c r="C66" s="19">
        <v>2.1295810913915099E-4</v>
      </c>
      <c r="D66" s="19">
        <v>4.58056511365302E-2</v>
      </c>
      <c r="E66" s="10"/>
      <c r="F66" s="7"/>
      <c r="G66" s="10" t="s">
        <v>882</v>
      </c>
      <c r="H66" s="7" t="s">
        <v>883</v>
      </c>
    </row>
    <row r="67" spans="1:8" x14ac:dyDescent="0.2">
      <c r="A67" s="5" t="s">
        <v>884</v>
      </c>
      <c r="B67" s="7">
        <v>0.63375813890438204</v>
      </c>
      <c r="C67" s="19">
        <v>2.2560622188909601E-4</v>
      </c>
      <c r="D67" s="19">
        <v>4.7077620719872502E-2</v>
      </c>
      <c r="E67" s="10" t="s">
        <v>885</v>
      </c>
      <c r="F67" s="7" t="s">
        <v>886</v>
      </c>
      <c r="G67" s="10" t="s">
        <v>887</v>
      </c>
      <c r="H67" s="7" t="s">
        <v>888</v>
      </c>
    </row>
    <row r="68" spans="1:8" x14ac:dyDescent="0.2">
      <c r="A68" s="5" t="s">
        <v>889</v>
      </c>
      <c r="B68" s="7">
        <v>0.99568100277522298</v>
      </c>
      <c r="C68" s="19">
        <v>2.2254073594423301E-4</v>
      </c>
      <c r="D68" s="19">
        <v>4.7077620719872502E-2</v>
      </c>
      <c r="E68" s="10" t="s">
        <v>890</v>
      </c>
      <c r="F68" s="7" t="s">
        <v>891</v>
      </c>
      <c r="G68" s="10" t="s">
        <v>892</v>
      </c>
      <c r="H68" s="7" t="s">
        <v>893</v>
      </c>
    </row>
    <row r="69" spans="1:8" x14ac:dyDescent="0.2">
      <c r="A69" s="5" t="s">
        <v>894</v>
      </c>
      <c r="B69" s="7">
        <f>0.3092783371159</f>
        <v>0.30927833711590003</v>
      </c>
      <c r="C69" s="19">
        <v>2.3125465657270399E-4</v>
      </c>
      <c r="D69" s="19">
        <v>4.7546637552102602E-2</v>
      </c>
      <c r="E69" s="10" t="s">
        <v>895</v>
      </c>
      <c r="F69" s="7" t="s">
        <v>896</v>
      </c>
      <c r="G69" s="10" t="s">
        <v>897</v>
      </c>
      <c r="H69" s="7" t="s">
        <v>898</v>
      </c>
    </row>
    <row r="70" spans="1:8" x14ac:dyDescent="0.2">
      <c r="A70" s="5" t="s">
        <v>899</v>
      </c>
      <c r="B70" s="7">
        <f>0.963819230941356</f>
        <v>0.96381923094135602</v>
      </c>
      <c r="C70" s="19">
        <v>2.37517196893026E-4</v>
      </c>
      <c r="D70" s="19">
        <v>4.77292370113368E-2</v>
      </c>
      <c r="E70" s="10"/>
      <c r="F70" s="7"/>
      <c r="G70" s="10"/>
      <c r="H70" s="7"/>
    </row>
    <row r="71" spans="1:8" x14ac:dyDescent="0.2">
      <c r="A71" s="5" t="s">
        <v>169</v>
      </c>
      <c r="B71" s="7">
        <v>0.32954280684209297</v>
      </c>
      <c r="C71" s="19">
        <v>2.4035213590339199E-4</v>
      </c>
      <c r="D71" s="19">
        <v>4.77292370113368E-2</v>
      </c>
      <c r="E71" s="10" t="s">
        <v>170</v>
      </c>
      <c r="F71" s="7" t="s">
        <v>171</v>
      </c>
      <c r="G71" s="10" t="s">
        <v>172</v>
      </c>
      <c r="H71" s="7" t="s">
        <v>173</v>
      </c>
    </row>
    <row r="72" spans="1:8" x14ac:dyDescent="0.2">
      <c r="A72" s="5" t="s">
        <v>900</v>
      </c>
      <c r="B72" s="7">
        <v>0.44460153225624999</v>
      </c>
      <c r="C72" s="19">
        <v>2.4238436648343499E-4</v>
      </c>
      <c r="D72" s="19">
        <v>4.77292370113368E-2</v>
      </c>
      <c r="E72" s="10" t="s">
        <v>901</v>
      </c>
      <c r="F72" s="7" t="s">
        <v>902</v>
      </c>
      <c r="G72" s="10" t="s">
        <v>903</v>
      </c>
      <c r="H72" s="7" t="s">
        <v>904</v>
      </c>
    </row>
    <row r="73" spans="1:8" x14ac:dyDescent="0.2">
      <c r="A73" s="5" t="s">
        <v>33</v>
      </c>
      <c r="B73" s="7">
        <v>0.72558822178285798</v>
      </c>
      <c r="C73" s="19">
        <v>3.1930626889799599E-4</v>
      </c>
      <c r="D73" s="19">
        <v>4.8524140711553101E-2</v>
      </c>
      <c r="E73" s="10" t="s">
        <v>905</v>
      </c>
      <c r="F73" s="7" t="s">
        <v>906</v>
      </c>
      <c r="G73" s="10" t="s">
        <v>907</v>
      </c>
      <c r="H73" s="7" t="s">
        <v>908</v>
      </c>
    </row>
    <row r="74" spans="1:8" x14ac:dyDescent="0.2">
      <c r="A74" s="5" t="s">
        <v>909</v>
      </c>
      <c r="B74" s="7">
        <v>2.48833328551614</v>
      </c>
      <c r="C74" s="19">
        <v>2.6883621825944199E-4</v>
      </c>
      <c r="D74" s="19">
        <v>4.8524140711553101E-2</v>
      </c>
      <c r="E74" s="10" t="s">
        <v>910</v>
      </c>
      <c r="F74" s="7" t="s">
        <v>911</v>
      </c>
      <c r="G74" s="10" t="s">
        <v>912</v>
      </c>
      <c r="H74" s="7" t="s">
        <v>913</v>
      </c>
    </row>
    <row r="75" spans="1:8" x14ac:dyDescent="0.2">
      <c r="A75" s="5" t="s">
        <v>914</v>
      </c>
      <c r="B75" s="7">
        <f>-1.12211300706722</f>
        <v>-1.1221130070672201</v>
      </c>
      <c r="C75" s="19">
        <v>2.8091989359827602E-4</v>
      </c>
      <c r="D75" s="19">
        <v>4.8524140711553101E-2</v>
      </c>
      <c r="E75" s="10" t="s">
        <v>915</v>
      </c>
      <c r="F75" s="7" t="s">
        <v>916</v>
      </c>
      <c r="G75" s="10" t="s">
        <v>917</v>
      </c>
      <c r="H75" s="7" t="s">
        <v>916</v>
      </c>
    </row>
    <row r="76" spans="1:8" x14ac:dyDescent="0.2">
      <c r="A76" s="5" t="s">
        <v>918</v>
      </c>
      <c r="B76" s="7">
        <f>0.82615338810917</f>
        <v>0.82615338810917005</v>
      </c>
      <c r="C76" s="19">
        <v>2.80713504304699E-4</v>
      </c>
      <c r="D76" s="19">
        <v>4.8524140711553101E-2</v>
      </c>
      <c r="E76" s="10" t="s">
        <v>919</v>
      </c>
      <c r="F76" s="7" t="s">
        <v>920</v>
      </c>
      <c r="G76" s="10" t="s">
        <v>921</v>
      </c>
      <c r="H76" s="7" t="s">
        <v>922</v>
      </c>
    </row>
    <row r="77" spans="1:8" x14ac:dyDescent="0.2">
      <c r="A77" s="5" t="s">
        <v>923</v>
      </c>
      <c r="B77" s="7">
        <v>1.3208957748207899</v>
      </c>
      <c r="C77" s="19">
        <v>2.96981809567504E-4</v>
      </c>
      <c r="D77" s="19">
        <v>4.8524140711553101E-2</v>
      </c>
      <c r="E77" s="10" t="s">
        <v>924</v>
      </c>
      <c r="F77" s="7" t="s">
        <v>925</v>
      </c>
      <c r="G77" s="10" t="s">
        <v>926</v>
      </c>
      <c r="H77" s="7" t="s">
        <v>927</v>
      </c>
    </row>
    <row r="78" spans="1:8" x14ac:dyDescent="0.2">
      <c r="A78" s="5" t="s">
        <v>351</v>
      </c>
      <c r="B78" s="7">
        <v>0.41516473633069101</v>
      </c>
      <c r="C78" s="19">
        <v>3.1616847451639799E-4</v>
      </c>
      <c r="D78" s="19">
        <v>4.8524140711553101E-2</v>
      </c>
      <c r="E78" s="10" t="s">
        <v>352</v>
      </c>
      <c r="F78" s="7" t="s">
        <v>353</v>
      </c>
      <c r="G78" s="10" t="s">
        <v>354</v>
      </c>
      <c r="H78" s="7" t="s">
        <v>355</v>
      </c>
    </row>
    <row r="79" spans="1:8" x14ac:dyDescent="0.2">
      <c r="A79" s="5" t="s">
        <v>928</v>
      </c>
      <c r="B79" s="7">
        <v>1.10301266321483</v>
      </c>
      <c r="C79" s="19">
        <v>2.8772073552921099E-4</v>
      </c>
      <c r="D79" s="19">
        <v>4.8524140711553101E-2</v>
      </c>
      <c r="E79" s="10" t="s">
        <v>929</v>
      </c>
      <c r="F79" s="7" t="s">
        <v>930</v>
      </c>
      <c r="G79" s="10" t="s">
        <v>931</v>
      </c>
      <c r="H79" s="7" t="s">
        <v>932</v>
      </c>
    </row>
    <row r="80" spans="1:8" x14ac:dyDescent="0.2">
      <c r="A80" s="5" t="s">
        <v>933</v>
      </c>
      <c r="B80" s="7">
        <v>0.823839110061098</v>
      </c>
      <c r="C80" s="19">
        <v>3.1049040207892399E-4</v>
      </c>
      <c r="D80" s="19">
        <v>4.8524140711553101E-2</v>
      </c>
      <c r="E80" s="10" t="s">
        <v>934</v>
      </c>
      <c r="F80" s="7" t="s">
        <v>935</v>
      </c>
      <c r="G80" s="10" t="s">
        <v>936</v>
      </c>
      <c r="H80" s="7" t="s">
        <v>935</v>
      </c>
    </row>
    <row r="81" spans="1:8" x14ac:dyDescent="0.2">
      <c r="A81" s="5" t="s">
        <v>6</v>
      </c>
      <c r="B81" s="7">
        <f>-1.4247876283682</f>
        <v>-1.4247876283681999</v>
      </c>
      <c r="C81" s="19">
        <v>3.1626712779146698E-4</v>
      </c>
      <c r="D81" s="19">
        <v>4.8524140711553101E-2</v>
      </c>
      <c r="E81" s="10" t="s">
        <v>937</v>
      </c>
      <c r="F81" s="7" t="s">
        <v>938</v>
      </c>
      <c r="G81" s="10" t="s">
        <v>939</v>
      </c>
      <c r="H81" s="7" t="s">
        <v>7</v>
      </c>
    </row>
    <row r="82" spans="1:8" x14ac:dyDescent="0.2">
      <c r="A82" s="5" t="s">
        <v>940</v>
      </c>
      <c r="B82" s="7">
        <f>0.582835766766375</f>
        <v>0.58283576676637505</v>
      </c>
      <c r="C82" s="19">
        <v>2.6158276699853402E-4</v>
      </c>
      <c r="D82" s="19">
        <v>4.8524140711553101E-2</v>
      </c>
      <c r="E82" s="10" t="s">
        <v>941</v>
      </c>
      <c r="F82" s="7" t="s">
        <v>942</v>
      </c>
      <c r="G82" s="10" t="s">
        <v>943</v>
      </c>
      <c r="H82" s="7" t="s">
        <v>944</v>
      </c>
    </row>
    <row r="83" spans="1:8" x14ac:dyDescent="0.2">
      <c r="A83" s="5" t="s">
        <v>945</v>
      </c>
      <c r="B83" s="7">
        <v>0.35194324014918399</v>
      </c>
      <c r="C83" s="19">
        <v>3.0971810539149198E-4</v>
      </c>
      <c r="D83" s="19">
        <v>4.8524140711553101E-2</v>
      </c>
      <c r="E83" s="10" t="s">
        <v>946</v>
      </c>
      <c r="F83" s="7" t="s">
        <v>947</v>
      </c>
      <c r="G83" s="10" t="s">
        <v>948</v>
      </c>
      <c r="H83" s="7" t="s">
        <v>949</v>
      </c>
    </row>
    <row r="84" spans="1:8" x14ac:dyDescent="0.2">
      <c r="A84" s="5" t="s">
        <v>950</v>
      </c>
      <c r="B84" s="7">
        <f>0.545777600243847</f>
        <v>0.54577760024384703</v>
      </c>
      <c r="C84" s="19">
        <v>3.1209969327180301E-4</v>
      </c>
      <c r="D84" s="19">
        <v>4.8524140711553101E-2</v>
      </c>
      <c r="E84" s="10" t="s">
        <v>951</v>
      </c>
      <c r="F84" s="7" t="s">
        <v>952</v>
      </c>
      <c r="G84" s="10" t="s">
        <v>953</v>
      </c>
      <c r="H84" s="7" t="s">
        <v>954</v>
      </c>
    </row>
    <row r="85" spans="1:8" x14ac:dyDescent="0.2">
      <c r="A85" s="5" t="s">
        <v>955</v>
      </c>
      <c r="B85" s="7">
        <v>0.29601277029513201</v>
      </c>
      <c r="C85" s="19">
        <v>2.8830150555097497E-4</v>
      </c>
      <c r="D85" s="19">
        <v>4.8524140711553101E-2</v>
      </c>
      <c r="E85" s="10" t="s">
        <v>956</v>
      </c>
      <c r="F85" s="7" t="s">
        <v>957</v>
      </c>
      <c r="G85" s="10" t="s">
        <v>958</v>
      </c>
      <c r="H85" s="7" t="s">
        <v>959</v>
      </c>
    </row>
    <row r="86" spans="1:8" x14ac:dyDescent="0.2">
      <c r="A86" s="5" t="s">
        <v>328</v>
      </c>
      <c r="B86" s="7">
        <v>0.59295594907746296</v>
      </c>
      <c r="C86" s="19">
        <v>2.5816592314219802E-4</v>
      </c>
      <c r="D86" s="19">
        <v>4.8524140711553101E-2</v>
      </c>
      <c r="E86" s="10" t="s">
        <v>329</v>
      </c>
      <c r="F86" s="7" t="s">
        <v>330</v>
      </c>
      <c r="G86" s="10" t="s">
        <v>331</v>
      </c>
      <c r="H86" s="7" t="s">
        <v>332</v>
      </c>
    </row>
    <row r="87" spans="1:8" x14ac:dyDescent="0.2">
      <c r="A87" s="5" t="s">
        <v>960</v>
      </c>
      <c r="B87" s="7">
        <f>-1.59312381121157</f>
        <v>-1.59312381121157</v>
      </c>
      <c r="C87" s="19">
        <v>3.0921018268862798E-4</v>
      </c>
      <c r="D87" s="19">
        <v>4.8524140711553101E-2</v>
      </c>
      <c r="E87" s="10" t="s">
        <v>961</v>
      </c>
      <c r="F87" s="7" t="s">
        <v>962</v>
      </c>
      <c r="G87" s="10" t="s">
        <v>963</v>
      </c>
      <c r="H87" s="7" t="s">
        <v>962</v>
      </c>
    </row>
    <row r="88" spans="1:8" x14ac:dyDescent="0.2">
      <c r="A88" s="5" t="s">
        <v>121</v>
      </c>
      <c r="B88" s="7">
        <v>0.84393398998306302</v>
      </c>
      <c r="C88" s="19">
        <v>2.6701094448994403E-4</v>
      </c>
      <c r="D88" s="19">
        <v>4.8524140711553101E-2</v>
      </c>
      <c r="E88" s="10"/>
      <c r="F88" s="7"/>
      <c r="G88" s="10"/>
      <c r="H88" s="7"/>
    </row>
    <row r="89" spans="1:8" x14ac:dyDescent="0.2">
      <c r="A89" s="5" t="s">
        <v>964</v>
      </c>
      <c r="B89" s="7">
        <f>0.302002797557159</f>
        <v>0.30200279755715898</v>
      </c>
      <c r="C89" s="19">
        <v>2.7997686643643999E-4</v>
      </c>
      <c r="D89" s="19">
        <v>4.8524140711553101E-2</v>
      </c>
      <c r="E89" s="10" t="s">
        <v>965</v>
      </c>
      <c r="F89" s="7" t="s">
        <v>966</v>
      </c>
      <c r="G89" s="10" t="s">
        <v>967</v>
      </c>
      <c r="H89" s="7" t="s">
        <v>968</v>
      </c>
    </row>
    <row r="90" spans="1:8" x14ac:dyDescent="0.2">
      <c r="A90" s="5" t="s">
        <v>969</v>
      </c>
      <c r="B90" s="7">
        <f>0.770242708746158</f>
        <v>0.77024270874615797</v>
      </c>
      <c r="C90" s="19">
        <v>2.6491907980347298E-4</v>
      </c>
      <c r="D90" s="19">
        <v>4.8524140711553101E-2</v>
      </c>
      <c r="E90" s="10" t="s">
        <v>970</v>
      </c>
      <c r="F90" s="7" t="s">
        <v>971</v>
      </c>
      <c r="G90" s="10" t="s">
        <v>972</v>
      </c>
      <c r="H90" s="7" t="s">
        <v>973</v>
      </c>
    </row>
    <row r="91" spans="1:8" x14ac:dyDescent="0.2">
      <c r="A91" s="5" t="s">
        <v>974</v>
      </c>
      <c r="B91" s="7">
        <f>0.472229648381522</f>
        <v>0.47222964838152198</v>
      </c>
      <c r="C91" s="19">
        <v>2.9896805932170498E-4</v>
      </c>
      <c r="D91" s="19">
        <v>4.8524140711553101E-2</v>
      </c>
      <c r="E91" s="10" t="s">
        <v>975</v>
      </c>
      <c r="F91" s="7" t="s">
        <v>976</v>
      </c>
      <c r="G91" s="10" t="s">
        <v>977</v>
      </c>
      <c r="H91" s="7" t="s">
        <v>978</v>
      </c>
    </row>
    <row r="92" spans="1:8" x14ac:dyDescent="0.2">
      <c r="A92" s="5" t="s">
        <v>116</v>
      </c>
      <c r="B92" s="7">
        <v>0.62786104951504196</v>
      </c>
      <c r="C92" s="19">
        <v>3.0153874029062802E-4</v>
      </c>
      <c r="D92" s="19">
        <v>4.8524140711553101E-2</v>
      </c>
      <c r="E92" s="10" t="s">
        <v>117</v>
      </c>
      <c r="F92" s="7" t="s">
        <v>118</v>
      </c>
      <c r="G92" s="10" t="s">
        <v>119</v>
      </c>
      <c r="H92" s="7" t="s">
        <v>120</v>
      </c>
    </row>
    <row r="93" spans="1:8" x14ac:dyDescent="0.2">
      <c r="A93" s="5" t="s">
        <v>979</v>
      </c>
      <c r="B93" s="7">
        <v>0.75409909050995605</v>
      </c>
      <c r="C93" s="19">
        <v>2.7318309507536802E-4</v>
      </c>
      <c r="D93" s="19">
        <v>4.8524140711553101E-2</v>
      </c>
      <c r="E93" s="10" t="s">
        <v>980</v>
      </c>
      <c r="F93" s="7" t="s">
        <v>981</v>
      </c>
      <c r="G93" s="10" t="s">
        <v>982</v>
      </c>
      <c r="H93" s="7" t="s">
        <v>983</v>
      </c>
    </row>
    <row r="94" spans="1:8" x14ac:dyDescent="0.2">
      <c r="A94" s="5" t="s">
        <v>984</v>
      </c>
      <c r="B94" s="7">
        <f>0.400528342082694</f>
        <v>0.400528342082694</v>
      </c>
      <c r="C94" s="19">
        <v>3.26335058775525E-4</v>
      </c>
      <c r="D94" s="19">
        <v>4.8613398099450797E-2</v>
      </c>
      <c r="E94" s="10" t="s">
        <v>985</v>
      </c>
      <c r="F94" s="7" t="s">
        <v>986</v>
      </c>
      <c r="G94" s="10" t="s">
        <v>987</v>
      </c>
      <c r="H94" s="7" t="s">
        <v>988</v>
      </c>
    </row>
    <row r="95" spans="1:8" x14ac:dyDescent="0.2">
      <c r="A95" s="5" t="s">
        <v>989</v>
      </c>
      <c r="B95" s="7">
        <v>0.67007381180826098</v>
      </c>
      <c r="C95" s="19">
        <v>3.2684782357115898E-4</v>
      </c>
      <c r="D95" s="19">
        <v>4.8613398099450797E-2</v>
      </c>
      <c r="E95" s="10" t="s">
        <v>990</v>
      </c>
      <c r="F95" s="7" t="s">
        <v>991</v>
      </c>
      <c r="G95" s="10"/>
      <c r="H95" s="7"/>
    </row>
    <row r="96" spans="1:8" x14ac:dyDescent="0.2">
      <c r="A96" s="6" t="s">
        <v>992</v>
      </c>
      <c r="B96" s="9">
        <v>1.6829888929818899</v>
      </c>
      <c r="C96" s="20">
        <v>3.5047896735702103E-4</v>
      </c>
      <c r="D96" s="20">
        <v>5.1042150443942801E-2</v>
      </c>
      <c r="E96" s="11" t="s">
        <v>993</v>
      </c>
      <c r="F96" s="9" t="s">
        <v>994</v>
      </c>
      <c r="G96" s="11" t="s">
        <v>995</v>
      </c>
      <c r="H96" s="9" t="s">
        <v>996</v>
      </c>
    </row>
    <row r="97" spans="1:8" x14ac:dyDescent="0.2">
      <c r="A97" s="6" t="s">
        <v>98</v>
      </c>
      <c r="B97" s="9">
        <v>0.48469552912408198</v>
      </c>
      <c r="C97" s="20">
        <v>3.4689864543178701E-4</v>
      </c>
      <c r="D97" s="20">
        <v>5.1042150443942801E-2</v>
      </c>
      <c r="E97" s="11" t="s">
        <v>99</v>
      </c>
      <c r="F97" s="9" t="s">
        <v>100</v>
      </c>
      <c r="G97" s="11"/>
      <c r="H97" s="9"/>
    </row>
    <row r="98" spans="1:8" x14ac:dyDescent="0.2">
      <c r="A98" s="6" t="s">
        <v>997</v>
      </c>
      <c r="B98" s="9">
        <v>1.05037087433001</v>
      </c>
      <c r="C98" s="20">
        <v>3.5935268646530399E-4</v>
      </c>
      <c r="D98" s="20">
        <v>5.1794947520323903E-2</v>
      </c>
      <c r="E98" s="11" t="s">
        <v>998</v>
      </c>
      <c r="F98" s="9" t="s">
        <v>999</v>
      </c>
      <c r="G98" s="11" t="s">
        <v>1000</v>
      </c>
      <c r="H98" s="9" t="s">
        <v>1001</v>
      </c>
    </row>
    <row r="99" spans="1:8" x14ac:dyDescent="0.2">
      <c r="A99" s="6" t="s">
        <v>1002</v>
      </c>
      <c r="B99" s="9">
        <f>-1.79691565417841</f>
        <v>-1.7969156541784099</v>
      </c>
      <c r="C99" s="20">
        <v>3.7303089804622403E-4</v>
      </c>
      <c r="D99" s="20">
        <v>5.32178059753496E-2</v>
      </c>
      <c r="E99" s="11" t="s">
        <v>1003</v>
      </c>
      <c r="F99" s="9" t="s">
        <v>1004</v>
      </c>
      <c r="G99" s="11" t="s">
        <v>1005</v>
      </c>
      <c r="H99" s="9" t="s">
        <v>1006</v>
      </c>
    </row>
    <row r="100" spans="1:8" x14ac:dyDescent="0.2">
      <c r="A100" s="6" t="s">
        <v>132</v>
      </c>
      <c r="B100" s="9">
        <v>0.45094532133093301</v>
      </c>
      <c r="C100" s="20">
        <v>3.8258352440958702E-4</v>
      </c>
      <c r="D100" s="20">
        <v>5.3379498064247299E-2</v>
      </c>
      <c r="E100" s="11" t="s">
        <v>133</v>
      </c>
      <c r="F100" s="9" t="s">
        <v>134</v>
      </c>
      <c r="G100" s="11" t="s">
        <v>135</v>
      </c>
      <c r="H100" s="9" t="s">
        <v>136</v>
      </c>
    </row>
    <row r="101" spans="1:8" x14ac:dyDescent="0.2">
      <c r="A101" s="6" t="s">
        <v>1007</v>
      </c>
      <c r="B101" s="9">
        <f>0.609473580890455</f>
        <v>0.609473580890455</v>
      </c>
      <c r="C101" s="20">
        <v>3.8561828942772198E-4</v>
      </c>
      <c r="D101" s="20">
        <v>5.3379498064247299E-2</v>
      </c>
      <c r="E101" s="11" t="s">
        <v>1008</v>
      </c>
      <c r="F101" s="9" t="s">
        <v>1009</v>
      </c>
      <c r="G101" s="11" t="s">
        <v>1010</v>
      </c>
      <c r="H101" s="9" t="s">
        <v>1011</v>
      </c>
    </row>
    <row r="102" spans="1:8" x14ac:dyDescent="0.2">
      <c r="A102" s="6" t="s">
        <v>1012</v>
      </c>
      <c r="B102" s="9">
        <f>0.761272976094909</f>
        <v>0.76127297609490896</v>
      </c>
      <c r="C102" s="20">
        <v>3.7960148443438299E-4</v>
      </c>
      <c r="D102" s="20">
        <v>5.3379498064247299E-2</v>
      </c>
      <c r="E102" s="11" t="s">
        <v>1013</v>
      </c>
      <c r="F102" s="9" t="s">
        <v>1014</v>
      </c>
      <c r="G102" s="11" t="s">
        <v>1015</v>
      </c>
      <c r="H102" s="9" t="s">
        <v>1016</v>
      </c>
    </row>
    <row r="103" spans="1:8" x14ac:dyDescent="0.2">
      <c r="A103" s="6" t="s">
        <v>1017</v>
      </c>
      <c r="B103" s="9">
        <v>1.0212171751265799</v>
      </c>
      <c r="C103" s="20">
        <v>4.2181634577875501E-4</v>
      </c>
      <c r="D103" s="20">
        <v>5.4104718626906197E-2</v>
      </c>
      <c r="E103" s="11" t="s">
        <v>1018</v>
      </c>
      <c r="F103" s="9" t="s">
        <v>1019</v>
      </c>
      <c r="G103" s="11" t="s">
        <v>1020</v>
      </c>
      <c r="H103" s="9" t="s">
        <v>1021</v>
      </c>
    </row>
    <row r="104" spans="1:8" x14ac:dyDescent="0.2">
      <c r="A104" s="6" t="s">
        <v>1022</v>
      </c>
      <c r="B104" s="9">
        <f>0.596709368036304</f>
        <v>0.59670936803630403</v>
      </c>
      <c r="C104" s="20">
        <v>4.1837262082503198E-4</v>
      </c>
      <c r="D104" s="20">
        <v>5.4104718626906197E-2</v>
      </c>
      <c r="E104" s="11" t="s">
        <v>1023</v>
      </c>
      <c r="F104" s="9" t="s">
        <v>1024</v>
      </c>
      <c r="G104" s="11" t="s">
        <v>1025</v>
      </c>
      <c r="H104" s="9" t="s">
        <v>1026</v>
      </c>
    </row>
    <row r="105" spans="1:8" x14ac:dyDescent="0.2">
      <c r="A105" s="6" t="s">
        <v>1027</v>
      </c>
      <c r="B105" s="9">
        <v>0.810132564415325</v>
      </c>
      <c r="C105" s="20">
        <v>4.1249208349838798E-4</v>
      </c>
      <c r="D105" s="20">
        <v>5.4104718626906197E-2</v>
      </c>
      <c r="E105" s="11" t="s">
        <v>1028</v>
      </c>
      <c r="F105" s="9" t="s">
        <v>1029</v>
      </c>
      <c r="G105" s="11" t="s">
        <v>1030</v>
      </c>
      <c r="H105" s="9" t="s">
        <v>1031</v>
      </c>
    </row>
    <row r="106" spans="1:8" x14ac:dyDescent="0.2">
      <c r="A106" s="6" t="s">
        <v>179</v>
      </c>
      <c r="B106" s="9">
        <v>0.73953067191680999</v>
      </c>
      <c r="C106" s="20">
        <v>4.17110009203943E-4</v>
      </c>
      <c r="D106" s="20">
        <v>5.4104718626906197E-2</v>
      </c>
      <c r="E106" s="11" t="s">
        <v>180</v>
      </c>
      <c r="F106" s="9" t="s">
        <v>181</v>
      </c>
      <c r="G106" s="11" t="s">
        <v>182</v>
      </c>
      <c r="H106" s="9" t="s">
        <v>183</v>
      </c>
    </row>
    <row r="107" spans="1:8" x14ac:dyDescent="0.2">
      <c r="A107" s="6" t="s">
        <v>1032</v>
      </c>
      <c r="B107" s="9">
        <v>1.0407034812934099</v>
      </c>
      <c r="C107" s="20">
        <v>3.9979594948559197E-4</v>
      </c>
      <c r="D107" s="20">
        <v>5.4104718626906197E-2</v>
      </c>
      <c r="E107" s="11" t="s">
        <v>1033</v>
      </c>
      <c r="F107" s="9" t="s">
        <v>1034</v>
      </c>
      <c r="G107" s="11" t="s">
        <v>1035</v>
      </c>
      <c r="H107" s="9" t="s">
        <v>1036</v>
      </c>
    </row>
    <row r="108" spans="1:8" x14ac:dyDescent="0.2">
      <c r="A108" s="6" t="s">
        <v>263</v>
      </c>
      <c r="B108" s="9">
        <v>0.90817982438294098</v>
      </c>
      <c r="C108" s="20">
        <v>4.1511691793704098E-4</v>
      </c>
      <c r="D108" s="20">
        <v>5.4104718626906197E-2</v>
      </c>
      <c r="E108" s="11" t="s">
        <v>264</v>
      </c>
      <c r="F108" s="9" t="s">
        <v>265</v>
      </c>
      <c r="G108" s="11" t="s">
        <v>266</v>
      </c>
      <c r="H108" s="9" t="s">
        <v>267</v>
      </c>
    </row>
    <row r="109" spans="1:8" x14ac:dyDescent="0.2">
      <c r="A109" s="6" t="s">
        <v>1037</v>
      </c>
      <c r="B109" s="9">
        <f>0.523041738945032</f>
        <v>0.52304173894503203</v>
      </c>
      <c r="C109" s="20">
        <v>4.1810473043884302E-4</v>
      </c>
      <c r="D109" s="20">
        <v>5.4104718626906197E-2</v>
      </c>
      <c r="E109" s="11" t="s">
        <v>1038</v>
      </c>
      <c r="F109" s="9" t="s">
        <v>1039</v>
      </c>
      <c r="G109" s="11" t="s">
        <v>1040</v>
      </c>
      <c r="H109" s="9" t="s">
        <v>1041</v>
      </c>
    </row>
    <row r="110" spans="1:8" x14ac:dyDescent="0.2">
      <c r="A110" s="6" t="s">
        <v>40</v>
      </c>
      <c r="B110" s="9">
        <v>0.45830550327743402</v>
      </c>
      <c r="C110" s="20">
        <v>4.1877423747716501E-4</v>
      </c>
      <c r="D110" s="20">
        <v>5.4104718626906197E-2</v>
      </c>
      <c r="E110" s="11"/>
      <c r="F110" s="9"/>
      <c r="G110" s="11" t="s">
        <v>41</v>
      </c>
      <c r="H110" s="9" t="s">
        <v>42</v>
      </c>
    </row>
    <row r="111" spans="1:8" x14ac:dyDescent="0.2">
      <c r="A111" s="6" t="s">
        <v>1042</v>
      </c>
      <c r="B111" s="9">
        <f>0.52155487895616</f>
        <v>0.52155487895616004</v>
      </c>
      <c r="C111" s="20">
        <v>4.3447710969803398E-4</v>
      </c>
      <c r="D111" s="20">
        <v>5.4235932774001898E-2</v>
      </c>
      <c r="E111" s="11" t="s">
        <v>1043</v>
      </c>
      <c r="F111" s="9" t="s">
        <v>1044</v>
      </c>
      <c r="G111" s="11" t="s">
        <v>1045</v>
      </c>
      <c r="H111" s="9" t="s">
        <v>1046</v>
      </c>
    </row>
    <row r="112" spans="1:8" x14ac:dyDescent="0.2">
      <c r="A112" s="6" t="s">
        <v>1047</v>
      </c>
      <c r="B112" s="9">
        <v>1.4037100482247999</v>
      </c>
      <c r="C112" s="20">
        <v>4.3333738638948101E-4</v>
      </c>
      <c r="D112" s="20">
        <v>5.4235932774001898E-2</v>
      </c>
      <c r="E112" s="11" t="s">
        <v>1048</v>
      </c>
      <c r="F112" s="9" t="s">
        <v>1049</v>
      </c>
      <c r="G112" s="11"/>
      <c r="H112" s="9"/>
    </row>
    <row r="113" spans="1:8" x14ac:dyDescent="0.2">
      <c r="A113" s="6" t="s">
        <v>160</v>
      </c>
      <c r="B113" s="9">
        <v>0.52878993932156504</v>
      </c>
      <c r="C113" s="20">
        <v>4.2744434008629303E-4</v>
      </c>
      <c r="D113" s="20">
        <v>5.4235932774001898E-2</v>
      </c>
      <c r="E113" s="11" t="s">
        <v>161</v>
      </c>
      <c r="F113" s="9" t="s">
        <v>162</v>
      </c>
      <c r="G113" s="11" t="s">
        <v>163</v>
      </c>
      <c r="H113" s="9" t="s">
        <v>164</v>
      </c>
    </row>
    <row r="114" spans="1:8" x14ac:dyDescent="0.2">
      <c r="A114" s="6" t="s">
        <v>1050</v>
      </c>
      <c r="B114" s="9">
        <f>0.424744468647341</f>
        <v>0.424744468647341</v>
      </c>
      <c r="C114" s="20">
        <v>4.4314169153323799E-4</v>
      </c>
      <c r="D114" s="20">
        <v>5.4827999905541602E-2</v>
      </c>
      <c r="E114" s="11" t="s">
        <v>1051</v>
      </c>
      <c r="F114" s="9" t="s">
        <v>1052</v>
      </c>
      <c r="G114" s="11" t="s">
        <v>1053</v>
      </c>
      <c r="H114" s="9" t="s">
        <v>1054</v>
      </c>
    </row>
    <row r="115" spans="1:8" x14ac:dyDescent="0.2">
      <c r="A115" s="6" t="s">
        <v>1055</v>
      </c>
      <c r="B115" s="9">
        <v>1.3805965349965601</v>
      </c>
      <c r="C115" s="20">
        <v>4.5542741929411798E-4</v>
      </c>
      <c r="D115" s="20">
        <v>5.4890782320267797E-2</v>
      </c>
      <c r="E115" s="11" t="s">
        <v>1056</v>
      </c>
      <c r="F115" s="9" t="s">
        <v>1057</v>
      </c>
      <c r="G115" s="11" t="s">
        <v>1058</v>
      </c>
      <c r="H115" s="9" t="s">
        <v>1059</v>
      </c>
    </row>
    <row r="116" spans="1:8" x14ac:dyDescent="0.2">
      <c r="A116" s="6" t="s">
        <v>1060</v>
      </c>
      <c r="B116" s="9">
        <v>0.71328641090132106</v>
      </c>
      <c r="C116" s="20">
        <v>4.5180553257013502E-4</v>
      </c>
      <c r="D116" s="20">
        <v>5.4890782320267797E-2</v>
      </c>
      <c r="E116" s="11" t="s">
        <v>1061</v>
      </c>
      <c r="F116" s="9" t="s">
        <v>1062</v>
      </c>
      <c r="G116" s="11" t="s">
        <v>1063</v>
      </c>
      <c r="H116" s="9" t="s">
        <v>1064</v>
      </c>
    </row>
    <row r="117" spans="1:8" x14ac:dyDescent="0.2">
      <c r="A117" s="6" t="s">
        <v>1065</v>
      </c>
      <c r="B117" s="9">
        <v>0.24758992333209101</v>
      </c>
      <c r="C117" s="20">
        <v>4.49985956060708E-4</v>
      </c>
      <c r="D117" s="20">
        <v>5.4890782320267797E-2</v>
      </c>
      <c r="E117" s="11" t="s">
        <v>1066</v>
      </c>
      <c r="F117" s="9" t="s">
        <v>1067</v>
      </c>
      <c r="G117" s="11" t="s">
        <v>1068</v>
      </c>
      <c r="H117" s="9" t="s">
        <v>1069</v>
      </c>
    </row>
    <row r="118" spans="1:8" x14ac:dyDescent="0.2">
      <c r="A118" s="6" t="s">
        <v>1070</v>
      </c>
      <c r="B118" s="9">
        <v>0.51665358391725502</v>
      </c>
      <c r="C118" s="20">
        <v>4.6800270697464698E-4</v>
      </c>
      <c r="D118" s="20">
        <v>5.5924323471902002E-2</v>
      </c>
      <c r="E118" s="11" t="s">
        <v>1071</v>
      </c>
      <c r="F118" s="9" t="s">
        <v>1072</v>
      </c>
      <c r="G118" s="11" t="s">
        <v>1073</v>
      </c>
      <c r="H118" s="9" t="s">
        <v>1074</v>
      </c>
    </row>
    <row r="119" spans="1:8" x14ac:dyDescent="0.2">
      <c r="A119" s="6" t="s">
        <v>1075</v>
      </c>
      <c r="B119" s="9">
        <v>0.61288640399665195</v>
      </c>
      <c r="C119" s="20">
        <v>4.7508705784576801E-4</v>
      </c>
      <c r="D119" s="20">
        <v>5.6289764031709197E-2</v>
      </c>
      <c r="E119" s="11" t="s">
        <v>1076</v>
      </c>
      <c r="F119" s="9" t="s">
        <v>1077</v>
      </c>
      <c r="G119" s="11" t="s">
        <v>1078</v>
      </c>
      <c r="H119" s="9" t="s">
        <v>1079</v>
      </c>
    </row>
    <row r="120" spans="1:8" x14ac:dyDescent="0.2">
      <c r="A120" s="6" t="s">
        <v>1080</v>
      </c>
      <c r="B120" s="9">
        <v>0.40297214617319599</v>
      </c>
      <c r="C120" s="20">
        <v>5.0567869889464297E-4</v>
      </c>
      <c r="D120" s="20">
        <v>5.9410873018874003E-2</v>
      </c>
      <c r="E120" s="11" t="s">
        <v>1081</v>
      </c>
      <c r="F120" s="9" t="s">
        <v>1082</v>
      </c>
      <c r="G120" s="11" t="s">
        <v>1083</v>
      </c>
      <c r="H120" s="9" t="s">
        <v>1084</v>
      </c>
    </row>
    <row r="121" spans="1:8" x14ac:dyDescent="0.2">
      <c r="A121" s="6" t="s">
        <v>1085</v>
      </c>
      <c r="B121" s="9">
        <f>0.699203831088225</f>
        <v>0.69920383108822504</v>
      </c>
      <c r="C121" s="20">
        <v>5.3435445949352603E-4</v>
      </c>
      <c r="D121" s="20">
        <v>6.2256747484824897E-2</v>
      </c>
      <c r="E121" s="11" t="s">
        <v>1086</v>
      </c>
      <c r="F121" s="9" t="s">
        <v>1087</v>
      </c>
      <c r="G121" s="11" t="s">
        <v>1088</v>
      </c>
      <c r="H121" s="9" t="s">
        <v>1089</v>
      </c>
    </row>
    <row r="122" spans="1:8" x14ac:dyDescent="0.2">
      <c r="A122" s="6" t="s">
        <v>1090</v>
      </c>
      <c r="B122" s="9">
        <f>-1.18693958523241</f>
        <v>-1.1869395852324101</v>
      </c>
      <c r="C122" s="20">
        <v>6.2671256161486602E-4</v>
      </c>
      <c r="D122" s="20">
        <v>6.3060357726394303E-2</v>
      </c>
      <c r="E122" s="11" t="s">
        <v>1091</v>
      </c>
      <c r="F122" s="9" t="s">
        <v>1092</v>
      </c>
      <c r="G122" s="11" t="s">
        <v>1093</v>
      </c>
      <c r="H122" s="9" t="s">
        <v>1094</v>
      </c>
    </row>
    <row r="123" spans="1:8" x14ac:dyDescent="0.2">
      <c r="A123" s="6" t="s">
        <v>1095</v>
      </c>
      <c r="B123" s="9">
        <f>0.950284886812826</f>
        <v>0.95028488681282597</v>
      </c>
      <c r="C123" s="20">
        <v>6.5037479182237503E-4</v>
      </c>
      <c r="D123" s="20">
        <v>6.3060357726394303E-2</v>
      </c>
      <c r="E123" s="11" t="s">
        <v>1096</v>
      </c>
      <c r="F123" s="9" t="s">
        <v>1097</v>
      </c>
      <c r="G123" s="11" t="s">
        <v>1098</v>
      </c>
      <c r="H123" s="9" t="s">
        <v>1099</v>
      </c>
    </row>
    <row r="124" spans="1:8" x14ac:dyDescent="0.2">
      <c r="A124" s="6" t="s">
        <v>1100</v>
      </c>
      <c r="B124" s="9">
        <v>0.46238681213278598</v>
      </c>
      <c r="C124" s="20">
        <v>5.5878955553445098E-4</v>
      </c>
      <c r="D124" s="20">
        <v>6.3060357726394303E-2</v>
      </c>
      <c r="E124" s="11" t="s">
        <v>1101</v>
      </c>
      <c r="F124" s="9" t="s">
        <v>1102</v>
      </c>
      <c r="G124" s="11" t="s">
        <v>1103</v>
      </c>
      <c r="H124" s="9" t="s">
        <v>1104</v>
      </c>
    </row>
    <row r="125" spans="1:8" x14ac:dyDescent="0.2">
      <c r="A125" s="6" t="s">
        <v>1105</v>
      </c>
      <c r="B125" s="9">
        <v>0.94835682927248599</v>
      </c>
      <c r="C125" s="20">
        <v>6.1750222973081502E-4</v>
      </c>
      <c r="D125" s="20">
        <v>6.3060357726394303E-2</v>
      </c>
      <c r="E125" s="11" t="s">
        <v>1106</v>
      </c>
      <c r="F125" s="9" t="s">
        <v>1107</v>
      </c>
      <c r="G125" s="11" t="s">
        <v>1108</v>
      </c>
      <c r="H125" s="9" t="s">
        <v>1109</v>
      </c>
    </row>
    <row r="126" spans="1:8" x14ac:dyDescent="0.2">
      <c r="A126" s="6" t="s">
        <v>1110</v>
      </c>
      <c r="B126" s="9">
        <v>0.47679006575156901</v>
      </c>
      <c r="C126" s="20">
        <v>6.1496881389299599E-4</v>
      </c>
      <c r="D126" s="20">
        <v>6.3060357726394303E-2</v>
      </c>
      <c r="E126" s="11" t="s">
        <v>1111</v>
      </c>
      <c r="F126" s="9" t="s">
        <v>1112</v>
      </c>
      <c r="G126" s="11" t="s">
        <v>1113</v>
      </c>
      <c r="H126" s="9" t="s">
        <v>1114</v>
      </c>
    </row>
    <row r="127" spans="1:8" x14ac:dyDescent="0.2">
      <c r="A127" s="6" t="s">
        <v>1115</v>
      </c>
      <c r="B127" s="9">
        <v>0.382181984413072</v>
      </c>
      <c r="C127" s="20">
        <v>6.0250097348762E-4</v>
      </c>
      <c r="D127" s="20">
        <v>6.3060357726394303E-2</v>
      </c>
      <c r="E127" s="11" t="s">
        <v>1116</v>
      </c>
      <c r="F127" s="9" t="s">
        <v>1117</v>
      </c>
      <c r="G127" s="11" t="s">
        <v>1118</v>
      </c>
      <c r="H127" s="9" t="s">
        <v>1119</v>
      </c>
    </row>
    <row r="128" spans="1:8" x14ac:dyDescent="0.2">
      <c r="A128" s="6" t="s">
        <v>1120</v>
      </c>
      <c r="B128" s="9">
        <v>2.34968230921654</v>
      </c>
      <c r="C128" s="20">
        <v>6.5401272228933298E-4</v>
      </c>
      <c r="D128" s="20">
        <v>6.3060357726394303E-2</v>
      </c>
      <c r="E128" s="11" t="s">
        <v>1121</v>
      </c>
      <c r="F128" s="9" t="s">
        <v>1122</v>
      </c>
      <c r="G128" s="11" t="s">
        <v>1123</v>
      </c>
      <c r="H128" s="9" t="s">
        <v>1124</v>
      </c>
    </row>
    <row r="129" spans="1:8" x14ac:dyDescent="0.2">
      <c r="A129" s="6" t="s">
        <v>1125</v>
      </c>
      <c r="B129" s="9">
        <v>1.2416520160593201</v>
      </c>
      <c r="C129" s="20">
        <v>6.4994501628759603E-4</v>
      </c>
      <c r="D129" s="20">
        <v>6.3060357726394303E-2</v>
      </c>
      <c r="E129" s="11" t="s">
        <v>1126</v>
      </c>
      <c r="F129" s="9" t="s">
        <v>1127</v>
      </c>
      <c r="G129" s="11" t="s">
        <v>1128</v>
      </c>
      <c r="H129" s="9" t="s">
        <v>1129</v>
      </c>
    </row>
    <row r="130" spans="1:8" x14ac:dyDescent="0.2">
      <c r="A130" s="6" t="s">
        <v>1130</v>
      </c>
      <c r="B130" s="9">
        <v>0.952464684119811</v>
      </c>
      <c r="C130" s="20">
        <v>5.5480154862490901E-4</v>
      </c>
      <c r="D130" s="20">
        <v>6.3060357726394303E-2</v>
      </c>
      <c r="E130" s="11" t="s">
        <v>573</v>
      </c>
      <c r="F130" s="9" t="s">
        <v>574</v>
      </c>
      <c r="G130" s="11" t="s">
        <v>575</v>
      </c>
      <c r="H130" s="9" t="s">
        <v>576</v>
      </c>
    </row>
    <row r="131" spans="1:8" x14ac:dyDescent="0.2">
      <c r="A131" s="6" t="s">
        <v>1131</v>
      </c>
      <c r="B131" s="9">
        <f>0.987375938087646</f>
        <v>0.98737593808764601</v>
      </c>
      <c r="C131" s="20">
        <v>6.1755799217849E-4</v>
      </c>
      <c r="D131" s="20">
        <v>6.3060357726394303E-2</v>
      </c>
      <c r="E131" s="11" t="s">
        <v>1132</v>
      </c>
      <c r="F131" s="9" t="s">
        <v>1133</v>
      </c>
      <c r="G131" s="11" t="s">
        <v>1134</v>
      </c>
      <c r="H131" s="9" t="s">
        <v>1135</v>
      </c>
    </row>
    <row r="132" spans="1:8" x14ac:dyDescent="0.2">
      <c r="A132" s="6" t="s">
        <v>1136</v>
      </c>
      <c r="B132" s="9">
        <v>0.29702635807466099</v>
      </c>
      <c r="C132" s="20">
        <v>6.4701774620203902E-4</v>
      </c>
      <c r="D132" s="20">
        <v>6.3060357726394303E-2</v>
      </c>
      <c r="E132" s="11" t="s">
        <v>1137</v>
      </c>
      <c r="F132" s="9" t="s">
        <v>1138</v>
      </c>
      <c r="G132" s="11"/>
      <c r="H132" s="9"/>
    </row>
    <row r="133" spans="1:8" x14ac:dyDescent="0.2">
      <c r="A133" s="6" t="s">
        <v>1139</v>
      </c>
      <c r="B133" s="9">
        <v>0.29747913539636001</v>
      </c>
      <c r="C133" s="20">
        <v>6.3343156127251496E-4</v>
      </c>
      <c r="D133" s="20">
        <v>6.3060357726394303E-2</v>
      </c>
      <c r="E133" s="11" t="s">
        <v>1140</v>
      </c>
      <c r="F133" s="9" t="s">
        <v>1141</v>
      </c>
      <c r="G133" s="11" t="s">
        <v>1142</v>
      </c>
      <c r="H133" s="9" t="s">
        <v>1143</v>
      </c>
    </row>
    <row r="134" spans="1:8" x14ac:dyDescent="0.2">
      <c r="A134" s="6" t="s">
        <v>32</v>
      </c>
      <c r="B134" s="9">
        <v>1.2278717135059001</v>
      </c>
      <c r="C134" s="20">
        <v>5.82695234684843E-4</v>
      </c>
      <c r="D134" s="20">
        <v>6.3060357726394303E-2</v>
      </c>
      <c r="E134" s="11"/>
      <c r="F134" s="9"/>
      <c r="G134" s="11"/>
      <c r="H134" s="9"/>
    </row>
    <row r="135" spans="1:8" x14ac:dyDescent="0.2">
      <c r="A135" s="6" t="s">
        <v>1144</v>
      </c>
      <c r="B135" s="9">
        <v>0.53508637466331599</v>
      </c>
      <c r="C135" s="20">
        <v>6.4487125928238504E-4</v>
      </c>
      <c r="D135" s="20">
        <v>6.3060357726394303E-2</v>
      </c>
      <c r="E135" s="11" t="s">
        <v>1145</v>
      </c>
      <c r="F135" s="9" t="s">
        <v>1146</v>
      </c>
      <c r="G135" s="11" t="s">
        <v>1147</v>
      </c>
      <c r="H135" s="9" t="s">
        <v>1148</v>
      </c>
    </row>
    <row r="136" spans="1:8" x14ac:dyDescent="0.2">
      <c r="A136" s="6" t="s">
        <v>1149</v>
      </c>
      <c r="B136" s="9">
        <v>0.36115883767067603</v>
      </c>
      <c r="C136" s="20">
        <v>6.4899293380882598E-4</v>
      </c>
      <c r="D136" s="20">
        <v>6.3060357726394303E-2</v>
      </c>
      <c r="E136" s="11" t="s">
        <v>1150</v>
      </c>
      <c r="F136" s="9" t="s">
        <v>1151</v>
      </c>
      <c r="G136" s="11" t="s">
        <v>1152</v>
      </c>
      <c r="H136" s="9" t="s">
        <v>1153</v>
      </c>
    </row>
    <row r="137" spans="1:8" x14ac:dyDescent="0.2">
      <c r="A137" s="6" t="s">
        <v>1154</v>
      </c>
      <c r="B137" s="9">
        <f>0.495908097188164</f>
        <v>0.49590809718816398</v>
      </c>
      <c r="C137" s="20">
        <v>6.2536998175405096E-4</v>
      </c>
      <c r="D137" s="20">
        <v>6.3060357726394303E-2</v>
      </c>
      <c r="E137" s="11" t="s">
        <v>1155</v>
      </c>
      <c r="F137" s="9" t="s">
        <v>1156</v>
      </c>
      <c r="G137" s="11" t="s">
        <v>1157</v>
      </c>
      <c r="H137" s="9" t="s">
        <v>1158</v>
      </c>
    </row>
    <row r="138" spans="1:8" x14ac:dyDescent="0.2">
      <c r="A138" s="6" t="s">
        <v>1159</v>
      </c>
      <c r="B138" s="9">
        <f>-1.59518423718596</f>
        <v>-1.5951842371859599</v>
      </c>
      <c r="C138" s="20">
        <v>6.0744826933438901E-4</v>
      </c>
      <c r="D138" s="20">
        <v>6.3060357726394303E-2</v>
      </c>
      <c r="E138" s="11" t="s">
        <v>1160</v>
      </c>
      <c r="F138" s="9" t="s">
        <v>1161</v>
      </c>
      <c r="G138" s="11" t="s">
        <v>1162</v>
      </c>
      <c r="H138" s="9" t="s">
        <v>1163</v>
      </c>
    </row>
    <row r="139" spans="1:8" x14ac:dyDescent="0.2">
      <c r="A139" s="6" t="s">
        <v>1164</v>
      </c>
      <c r="B139" s="9">
        <v>0.76072709236649405</v>
      </c>
      <c r="C139" s="20">
        <v>6.5171891357711405E-4</v>
      </c>
      <c r="D139" s="20">
        <v>6.3060357726394303E-2</v>
      </c>
      <c r="E139" s="11" t="s">
        <v>1165</v>
      </c>
      <c r="F139" s="9" t="s">
        <v>1166</v>
      </c>
      <c r="G139" s="11" t="s">
        <v>1167</v>
      </c>
      <c r="H139" s="9" t="s">
        <v>1168</v>
      </c>
    </row>
    <row r="140" spans="1:8" x14ac:dyDescent="0.2">
      <c r="A140" s="6" t="s">
        <v>1169</v>
      </c>
      <c r="B140" s="9">
        <v>0.25081419631686902</v>
      </c>
      <c r="C140" s="20">
        <v>5.9408919006541004E-4</v>
      </c>
      <c r="D140" s="20">
        <v>6.3060357726394303E-2</v>
      </c>
      <c r="E140" s="11" t="s">
        <v>1170</v>
      </c>
      <c r="F140" s="9" t="s">
        <v>1171</v>
      </c>
      <c r="G140" s="11" t="s">
        <v>1172</v>
      </c>
      <c r="H140" s="9" t="s">
        <v>1173</v>
      </c>
    </row>
    <row r="141" spans="1:8" x14ac:dyDescent="0.2">
      <c r="A141" s="6" t="s">
        <v>1174</v>
      </c>
      <c r="B141" s="9">
        <f>0.354572574997916</f>
        <v>0.354572574997916</v>
      </c>
      <c r="C141" s="20">
        <v>6.3752766281329105E-4</v>
      </c>
      <c r="D141" s="20">
        <v>6.3060357726394303E-2</v>
      </c>
      <c r="E141" s="11" t="s">
        <v>1175</v>
      </c>
      <c r="F141" s="9" t="s">
        <v>1176</v>
      </c>
      <c r="G141" s="11" t="s">
        <v>1177</v>
      </c>
      <c r="H141" s="9" t="s">
        <v>1178</v>
      </c>
    </row>
    <row r="142" spans="1:8" x14ac:dyDescent="0.2">
      <c r="A142" s="6" t="s">
        <v>1179</v>
      </c>
      <c r="B142" s="9">
        <v>0.39098100690948001</v>
      </c>
      <c r="C142" s="20">
        <v>5.5679547730800596E-4</v>
      </c>
      <c r="D142" s="20">
        <v>6.3060357726394303E-2</v>
      </c>
      <c r="E142" s="11" t="s">
        <v>1180</v>
      </c>
      <c r="F142" s="9" t="s">
        <v>1181</v>
      </c>
      <c r="G142" s="11" t="s">
        <v>1182</v>
      </c>
      <c r="H142" s="9" t="s">
        <v>1183</v>
      </c>
    </row>
    <row r="143" spans="1:8" x14ac:dyDescent="0.2">
      <c r="A143" s="6" t="s">
        <v>1184</v>
      </c>
      <c r="B143" s="9">
        <f>0.637980740776276</f>
        <v>0.63798074077627598</v>
      </c>
      <c r="C143" s="20">
        <v>6.4908748734450602E-4</v>
      </c>
      <c r="D143" s="20">
        <v>6.3060357726394303E-2</v>
      </c>
      <c r="E143" s="11" t="s">
        <v>1185</v>
      </c>
      <c r="F143" s="9" t="s">
        <v>1186</v>
      </c>
      <c r="G143" s="11" t="s">
        <v>1187</v>
      </c>
      <c r="H143" s="9" t="s">
        <v>1188</v>
      </c>
    </row>
    <row r="144" spans="1:8" x14ac:dyDescent="0.2">
      <c r="A144" s="6" t="s">
        <v>1189</v>
      </c>
      <c r="B144" s="9">
        <v>0.26139570822706598</v>
      </c>
      <c r="C144" s="20">
        <v>5.78171981648811E-4</v>
      </c>
      <c r="D144" s="20">
        <v>6.3060357726394303E-2</v>
      </c>
      <c r="E144" s="11" t="s">
        <v>1190</v>
      </c>
      <c r="F144" s="9" t="s">
        <v>1191</v>
      </c>
      <c r="G144" s="11"/>
      <c r="H144" s="9"/>
    </row>
    <row r="145" spans="1:8" x14ac:dyDescent="0.2">
      <c r="A145" s="6" t="s">
        <v>1192</v>
      </c>
      <c r="B145" s="9">
        <v>0.46896637637939598</v>
      </c>
      <c r="C145" s="20">
        <v>5.6167079611131295E-4</v>
      </c>
      <c r="D145" s="20">
        <v>6.3060357726394303E-2</v>
      </c>
      <c r="E145" s="11"/>
      <c r="F145" s="9"/>
      <c r="G145" s="11" t="s">
        <v>1193</v>
      </c>
      <c r="H145" s="9" t="s">
        <v>1194</v>
      </c>
    </row>
    <row r="146" spans="1:8" x14ac:dyDescent="0.2">
      <c r="A146" s="6" t="s">
        <v>1195</v>
      </c>
      <c r="B146" s="9">
        <v>0.57401242140987196</v>
      </c>
      <c r="C146" s="20">
        <v>6.4044407329729596E-4</v>
      </c>
      <c r="D146" s="20">
        <v>6.3060357726394303E-2</v>
      </c>
      <c r="E146" s="11" t="s">
        <v>1196</v>
      </c>
      <c r="F146" s="9" t="s">
        <v>1197</v>
      </c>
      <c r="G146" s="11" t="s">
        <v>1198</v>
      </c>
      <c r="H146" s="9" t="s">
        <v>1199</v>
      </c>
    </row>
    <row r="147" spans="1:8" x14ac:dyDescent="0.2">
      <c r="A147" s="6" t="s">
        <v>1200</v>
      </c>
      <c r="B147" s="9">
        <v>0.76683628354427902</v>
      </c>
      <c r="C147" s="20">
        <v>6.6165581031477105E-4</v>
      </c>
      <c r="D147" s="20">
        <v>6.3201415159220106E-2</v>
      </c>
      <c r="E147" s="11"/>
      <c r="F147" s="9"/>
      <c r="G147" s="11" t="s">
        <v>1201</v>
      </c>
      <c r="H147" s="9" t="s">
        <v>1202</v>
      </c>
    </row>
    <row r="148" spans="1:8" x14ac:dyDescent="0.2">
      <c r="A148" s="6" t="s">
        <v>1203</v>
      </c>
      <c r="B148" s="9">
        <v>0.83769127548674704</v>
      </c>
      <c r="C148" s="20">
        <v>6.6451670326910504E-4</v>
      </c>
      <c r="D148" s="20">
        <v>6.3201415159220106E-2</v>
      </c>
      <c r="E148" s="11" t="s">
        <v>1204</v>
      </c>
      <c r="F148" s="9" t="s">
        <v>1205</v>
      </c>
      <c r="G148" s="11" t="s">
        <v>1206</v>
      </c>
      <c r="H148" s="9" t="s">
        <v>1207</v>
      </c>
    </row>
    <row r="149" spans="1:8" x14ac:dyDescent="0.2">
      <c r="A149" s="6" t="s">
        <v>1208</v>
      </c>
      <c r="B149" s="9">
        <f>0.858362087292419</f>
        <v>0.85836208729241903</v>
      </c>
      <c r="C149" s="20">
        <v>6.6946498762616101E-4</v>
      </c>
      <c r="D149" s="20">
        <v>6.3241824270279398E-2</v>
      </c>
      <c r="E149" s="11" t="s">
        <v>1209</v>
      </c>
      <c r="F149" s="9" t="s">
        <v>1210</v>
      </c>
      <c r="G149" s="11" t="s">
        <v>1211</v>
      </c>
      <c r="H149" s="9" t="s">
        <v>1212</v>
      </c>
    </row>
    <row r="150" spans="1:8" x14ac:dyDescent="0.2">
      <c r="A150" s="6" t="s">
        <v>1213</v>
      </c>
      <c r="B150" s="9">
        <v>0.90482714579027601</v>
      </c>
      <c r="C150" s="20">
        <v>6.7566926124189297E-4</v>
      </c>
      <c r="D150" s="20">
        <v>6.3399543231026298E-2</v>
      </c>
      <c r="E150" s="11" t="s">
        <v>1214</v>
      </c>
      <c r="F150" s="9" t="s">
        <v>1215</v>
      </c>
      <c r="G150" s="11"/>
      <c r="H150" s="9"/>
    </row>
    <row r="151" spans="1:8" x14ac:dyDescent="0.2">
      <c r="A151" s="6" t="s">
        <v>1216</v>
      </c>
      <c r="B151" s="9">
        <f>0.810154721346718</f>
        <v>0.81015472134671795</v>
      </c>
      <c r="C151" s="20">
        <v>6.9963979212184105E-4</v>
      </c>
      <c r="D151" s="20">
        <v>6.5080689709709594E-2</v>
      </c>
      <c r="E151" s="11" t="s">
        <v>1217</v>
      </c>
      <c r="F151" s="9" t="s">
        <v>1218</v>
      </c>
      <c r="G151" s="11" t="s">
        <v>1219</v>
      </c>
      <c r="H151" s="9" t="s">
        <v>1220</v>
      </c>
    </row>
    <row r="152" spans="1:8" x14ac:dyDescent="0.2">
      <c r="A152" s="6" t="s">
        <v>1221</v>
      </c>
      <c r="B152" s="9">
        <f>0.329713710261696</f>
        <v>0.32971371026169599</v>
      </c>
      <c r="C152" s="20">
        <v>7.0755059265259002E-4</v>
      </c>
      <c r="D152" s="20">
        <v>6.5080689709709594E-2</v>
      </c>
      <c r="E152" s="11" t="s">
        <v>1222</v>
      </c>
      <c r="F152" s="9" t="s">
        <v>1223</v>
      </c>
      <c r="G152" s="11" t="s">
        <v>1224</v>
      </c>
      <c r="H152" s="9" t="s">
        <v>1225</v>
      </c>
    </row>
    <row r="153" spans="1:8" x14ac:dyDescent="0.2">
      <c r="A153" s="6" t="s">
        <v>1226</v>
      </c>
      <c r="B153" s="9">
        <v>0.21310004530666199</v>
      </c>
      <c r="C153" s="20">
        <v>7.0736970038958195E-4</v>
      </c>
      <c r="D153" s="20">
        <v>6.5080689709709594E-2</v>
      </c>
      <c r="E153" s="11" t="s">
        <v>1227</v>
      </c>
      <c r="F153" s="9" t="s">
        <v>1228</v>
      </c>
      <c r="G153" s="11" t="s">
        <v>1229</v>
      </c>
      <c r="H153" s="9" t="s">
        <v>1230</v>
      </c>
    </row>
    <row r="154" spans="1:8" x14ac:dyDescent="0.2">
      <c r="A154" s="6" t="s">
        <v>1231</v>
      </c>
      <c r="B154" s="9">
        <f>0.696014266896074</f>
        <v>0.69601426689607404</v>
      </c>
      <c r="C154" s="20">
        <v>7.2246085603576795E-4</v>
      </c>
      <c r="D154" s="20">
        <v>6.5109421936690698E-2</v>
      </c>
      <c r="E154" s="11" t="s">
        <v>1232</v>
      </c>
      <c r="F154" s="9" t="s">
        <v>1233</v>
      </c>
      <c r="G154" s="11" t="s">
        <v>1234</v>
      </c>
      <c r="H154" s="9" t="s">
        <v>1235</v>
      </c>
    </row>
    <row r="155" spans="1:8" x14ac:dyDescent="0.2">
      <c r="A155" s="6" t="s">
        <v>1236</v>
      </c>
      <c r="B155" s="9">
        <f>0.424642422499866</f>
        <v>0.424642422499866</v>
      </c>
      <c r="C155" s="20">
        <v>7.2518057410540695E-4</v>
      </c>
      <c r="D155" s="20">
        <v>6.5109421936690698E-2</v>
      </c>
      <c r="E155" s="11" t="s">
        <v>1237</v>
      </c>
      <c r="F155" s="9" t="s">
        <v>1238</v>
      </c>
      <c r="G155" s="11" t="s">
        <v>1239</v>
      </c>
      <c r="H155" s="9" t="s">
        <v>1240</v>
      </c>
    </row>
    <row r="156" spans="1:8" x14ac:dyDescent="0.2">
      <c r="A156" s="6" t="s">
        <v>1241</v>
      </c>
      <c r="B156" s="9">
        <v>0.40551907357368899</v>
      </c>
      <c r="C156" s="20">
        <v>7.1509754281434701E-4</v>
      </c>
      <c r="D156" s="20">
        <v>6.5109421936690698E-2</v>
      </c>
      <c r="E156" s="11" t="s">
        <v>1242</v>
      </c>
      <c r="F156" s="9" t="s">
        <v>1243</v>
      </c>
      <c r="G156" s="11"/>
      <c r="H156" s="9"/>
    </row>
    <row r="157" spans="1:8" x14ac:dyDescent="0.2">
      <c r="A157" s="6" t="s">
        <v>1244</v>
      </c>
      <c r="B157" s="9">
        <v>0.56811880993728703</v>
      </c>
      <c r="C157" s="20">
        <v>7.2649093928358103E-4</v>
      </c>
      <c r="D157" s="20">
        <v>6.5109421936690698E-2</v>
      </c>
      <c r="E157" s="11" t="s">
        <v>1245</v>
      </c>
      <c r="F157" s="9" t="s">
        <v>1246</v>
      </c>
      <c r="G157" s="11" t="s">
        <v>1247</v>
      </c>
      <c r="H157" s="9" t="s">
        <v>1248</v>
      </c>
    </row>
    <row r="158" spans="1:8" x14ac:dyDescent="0.2">
      <c r="A158" s="6" t="s">
        <v>1249</v>
      </c>
      <c r="B158" s="9">
        <f>0.536058053771493</f>
        <v>0.53605805377149296</v>
      </c>
      <c r="C158" s="20">
        <v>7.4239701012328296E-4</v>
      </c>
      <c r="D158" s="20">
        <v>6.6111163047984894E-2</v>
      </c>
      <c r="E158" s="11" t="s">
        <v>1250</v>
      </c>
      <c r="F158" s="9" t="s">
        <v>1251</v>
      </c>
      <c r="G158" s="11" t="s">
        <v>1252</v>
      </c>
      <c r="H158" s="9" t="s">
        <v>1253</v>
      </c>
    </row>
    <row r="159" spans="1:8" x14ac:dyDescent="0.2">
      <c r="A159" s="6" t="s">
        <v>1254</v>
      </c>
      <c r="B159" s="9">
        <f>0.603800511416606</f>
        <v>0.60380051141660596</v>
      </c>
      <c r="C159" s="20">
        <v>7.5491357845642898E-4</v>
      </c>
      <c r="D159" s="20">
        <v>6.68002958253123E-2</v>
      </c>
      <c r="E159" s="11"/>
      <c r="F159" s="9"/>
      <c r="G159" s="11"/>
      <c r="H159" s="9"/>
    </row>
    <row r="160" spans="1:8" x14ac:dyDescent="0.2">
      <c r="A160" s="6" t="s">
        <v>1255</v>
      </c>
      <c r="B160" s="9">
        <v>0.32080512065168698</v>
      </c>
      <c r="C160" s="20">
        <v>7.7538049892442705E-4</v>
      </c>
      <c r="D160" s="20">
        <v>6.7332886679890694E-2</v>
      </c>
      <c r="E160" s="11" t="s">
        <v>1256</v>
      </c>
      <c r="F160" s="9" t="s">
        <v>1257</v>
      </c>
      <c r="G160" s="11"/>
      <c r="H160" s="9"/>
    </row>
    <row r="161" spans="1:8" x14ac:dyDescent="0.2">
      <c r="A161" s="6" t="s">
        <v>1258</v>
      </c>
      <c r="B161" s="9">
        <f>0.861407443005802</f>
        <v>0.86140744300580196</v>
      </c>
      <c r="C161" s="20">
        <v>7.6941471987312503E-4</v>
      </c>
      <c r="D161" s="20">
        <v>6.7332886679890694E-2</v>
      </c>
      <c r="E161" s="11" t="s">
        <v>1259</v>
      </c>
      <c r="F161" s="9" t="s">
        <v>1260</v>
      </c>
      <c r="G161" s="11" t="s">
        <v>1261</v>
      </c>
      <c r="H161" s="9" t="s">
        <v>1262</v>
      </c>
    </row>
    <row r="162" spans="1:8" x14ac:dyDescent="0.2">
      <c r="A162" s="6" t="s">
        <v>1263</v>
      </c>
      <c r="B162" s="9">
        <f>0.335116368592036</f>
        <v>0.33511636859203597</v>
      </c>
      <c r="C162" s="20">
        <v>7.7307641237969998E-4</v>
      </c>
      <c r="D162" s="20">
        <v>6.7332886679890694E-2</v>
      </c>
      <c r="E162" s="11"/>
      <c r="F162" s="9"/>
      <c r="G162" s="11"/>
      <c r="H162" s="9"/>
    </row>
    <row r="163" spans="1:8" x14ac:dyDescent="0.2">
      <c r="A163" s="6" t="s">
        <v>1264</v>
      </c>
      <c r="B163" s="9">
        <v>0.46466226551759698</v>
      </c>
      <c r="C163" s="20">
        <v>7.8271071215553001E-4</v>
      </c>
      <c r="D163" s="20">
        <v>6.7549867078064596E-2</v>
      </c>
      <c r="E163" s="11" t="s">
        <v>1265</v>
      </c>
      <c r="F163" s="9" t="s">
        <v>1266</v>
      </c>
      <c r="G163" s="11" t="s">
        <v>1267</v>
      </c>
      <c r="H163" s="9" t="s">
        <v>1268</v>
      </c>
    </row>
    <row r="164" spans="1:8" x14ac:dyDescent="0.2">
      <c r="A164" s="6" t="s">
        <v>1269</v>
      </c>
      <c r="B164" s="9">
        <v>0.282450350451591</v>
      </c>
      <c r="C164" s="20">
        <v>7.8799471740480297E-4</v>
      </c>
      <c r="D164" s="20">
        <v>6.7588675730285597E-2</v>
      </c>
      <c r="E164" s="11" t="s">
        <v>1270</v>
      </c>
      <c r="F164" s="9" t="s">
        <v>1271</v>
      </c>
      <c r="G164" s="11" t="s">
        <v>1272</v>
      </c>
      <c r="H164" s="9" t="s">
        <v>1273</v>
      </c>
    </row>
    <row r="165" spans="1:8" x14ac:dyDescent="0.2">
      <c r="A165" s="6" t="s">
        <v>1274</v>
      </c>
      <c r="B165" s="9">
        <v>1.08026370962392</v>
      </c>
      <c r="C165" s="20">
        <v>8.0029074433873003E-4</v>
      </c>
      <c r="D165" s="20">
        <v>6.7997434889757194E-2</v>
      </c>
      <c r="E165" s="11" t="s">
        <v>1275</v>
      </c>
      <c r="F165" s="9" t="s">
        <v>1276</v>
      </c>
      <c r="G165" s="11" t="s">
        <v>1277</v>
      </c>
      <c r="H165" s="9" t="s">
        <v>1278</v>
      </c>
    </row>
    <row r="166" spans="1:8" x14ac:dyDescent="0.2">
      <c r="A166" s="6" t="s">
        <v>1279</v>
      </c>
      <c r="B166" s="9">
        <v>0.41140935326292599</v>
      </c>
      <c r="C166" s="20">
        <v>8.02487429855513E-4</v>
      </c>
      <c r="D166" s="20">
        <v>6.7997434889757194E-2</v>
      </c>
      <c r="E166" s="11" t="s">
        <v>1280</v>
      </c>
      <c r="F166" s="9" t="s">
        <v>1281</v>
      </c>
      <c r="G166" s="11" t="s">
        <v>1282</v>
      </c>
      <c r="H166" s="9" t="s">
        <v>1283</v>
      </c>
    </row>
    <row r="167" spans="1:8" x14ac:dyDescent="0.2">
      <c r="A167" s="6" t="s">
        <v>1284</v>
      </c>
      <c r="B167" s="9">
        <v>0.28583785544664098</v>
      </c>
      <c r="C167" s="20">
        <v>8.0840672415260497E-4</v>
      </c>
      <c r="D167" s="20">
        <v>6.8086351869744405E-2</v>
      </c>
      <c r="E167" s="11" t="s">
        <v>1285</v>
      </c>
      <c r="F167" s="9" t="s">
        <v>1286</v>
      </c>
      <c r="G167" s="11" t="s">
        <v>1287</v>
      </c>
      <c r="H167" s="9" t="s">
        <v>1288</v>
      </c>
    </row>
    <row r="168" spans="1:8" x14ac:dyDescent="0.2">
      <c r="A168" s="6" t="s">
        <v>1289</v>
      </c>
      <c r="B168" s="9">
        <f>-1.28553221413241</f>
        <v>-1.2855322141324099</v>
      </c>
      <c r="C168" s="20">
        <v>8.4039713308378997E-4</v>
      </c>
      <c r="D168" s="20">
        <v>7.0356840225415995E-2</v>
      </c>
      <c r="E168" s="11" t="s">
        <v>1290</v>
      </c>
      <c r="F168" s="9" t="s">
        <v>1291</v>
      </c>
      <c r="G168" s="11" t="s">
        <v>1292</v>
      </c>
      <c r="H168" s="9" t="s">
        <v>1293</v>
      </c>
    </row>
    <row r="169" spans="1:8" x14ac:dyDescent="0.2">
      <c r="A169" s="6" t="s">
        <v>1294</v>
      </c>
      <c r="B169" s="9">
        <v>0.41692500817001799</v>
      </c>
      <c r="C169" s="20">
        <v>8.5238407226223101E-4</v>
      </c>
      <c r="D169" s="20">
        <v>7.0935605442251498E-2</v>
      </c>
      <c r="E169" s="11" t="s">
        <v>1295</v>
      </c>
      <c r="F169" s="9" t="s">
        <v>1296</v>
      </c>
      <c r="G169" s="11" t="s">
        <v>1297</v>
      </c>
      <c r="H169" s="9" t="s">
        <v>1298</v>
      </c>
    </row>
    <row r="170" spans="1:8" x14ac:dyDescent="0.2">
      <c r="A170" s="6" t="s">
        <v>1299</v>
      </c>
      <c r="B170" s="9">
        <v>0.26485020908191598</v>
      </c>
      <c r="C170" s="20">
        <v>8.7649018392524901E-4</v>
      </c>
      <c r="D170" s="20">
        <v>7.1256870421010199E-2</v>
      </c>
      <c r="E170" s="11" t="s">
        <v>1300</v>
      </c>
      <c r="F170" s="9" t="s">
        <v>1301</v>
      </c>
      <c r="G170" s="11"/>
      <c r="H170" s="9"/>
    </row>
    <row r="171" spans="1:8" x14ac:dyDescent="0.2">
      <c r="A171" s="6" t="s">
        <v>1302</v>
      </c>
      <c r="B171" s="9">
        <v>0.30257432179208699</v>
      </c>
      <c r="C171" s="20">
        <v>8.7768762449394499E-4</v>
      </c>
      <c r="D171" s="20">
        <v>7.1256870421010199E-2</v>
      </c>
      <c r="E171" s="11" t="s">
        <v>1303</v>
      </c>
      <c r="F171" s="9" t="s">
        <v>1304</v>
      </c>
      <c r="G171" s="11" t="s">
        <v>1305</v>
      </c>
      <c r="H171" s="9" t="s">
        <v>1306</v>
      </c>
    </row>
    <row r="172" spans="1:8" x14ac:dyDescent="0.2">
      <c r="A172" s="6" t="s">
        <v>1307</v>
      </c>
      <c r="B172" s="9">
        <f>0.376173159727569</f>
        <v>0.37617315972756898</v>
      </c>
      <c r="C172" s="20">
        <v>8.6648221142775705E-4</v>
      </c>
      <c r="D172" s="20">
        <v>7.1256870421010199E-2</v>
      </c>
      <c r="E172" s="11" t="s">
        <v>1308</v>
      </c>
      <c r="F172" s="9" t="s">
        <v>1309</v>
      </c>
      <c r="G172" s="11" t="s">
        <v>1310</v>
      </c>
      <c r="H172" s="9" t="s">
        <v>1311</v>
      </c>
    </row>
    <row r="173" spans="1:8" x14ac:dyDescent="0.2">
      <c r="A173" s="6" t="s">
        <v>1312</v>
      </c>
      <c r="B173" s="9">
        <v>0.438658145762226</v>
      </c>
      <c r="C173" s="20">
        <v>8.6669085802808796E-4</v>
      </c>
      <c r="D173" s="20">
        <v>7.1256870421010199E-2</v>
      </c>
      <c r="E173" s="11"/>
      <c r="F173" s="9"/>
      <c r="G173" s="11"/>
      <c r="H173" s="9"/>
    </row>
    <row r="174" spans="1:8" x14ac:dyDescent="0.2">
      <c r="A174" s="6" t="s">
        <v>1313</v>
      </c>
      <c r="B174" s="9">
        <v>0.66539962692381505</v>
      </c>
      <c r="C174" s="20">
        <v>8.8172795814568097E-4</v>
      </c>
      <c r="D174" s="20">
        <v>7.1256870421010199E-2</v>
      </c>
      <c r="E174" s="11" t="s">
        <v>1314</v>
      </c>
      <c r="F174" s="9" t="s">
        <v>1315</v>
      </c>
      <c r="G174" s="11" t="s">
        <v>1316</v>
      </c>
      <c r="H174" s="9" t="s">
        <v>1317</v>
      </c>
    </row>
    <row r="175" spans="1:8" x14ac:dyDescent="0.2">
      <c r="A175" s="6" t="s">
        <v>1318</v>
      </c>
      <c r="B175" s="9">
        <f>0.561415204474603</f>
        <v>0.56141520447460302</v>
      </c>
      <c r="C175" s="20">
        <v>9.0910803026739097E-4</v>
      </c>
      <c r="D175" s="20">
        <v>7.3047352707864305E-2</v>
      </c>
      <c r="E175" s="11"/>
      <c r="F175" s="9"/>
      <c r="G175" s="11"/>
      <c r="H175" s="9"/>
    </row>
    <row r="176" spans="1:8" x14ac:dyDescent="0.2">
      <c r="A176" s="6" t="s">
        <v>258</v>
      </c>
      <c r="B176" s="9">
        <v>0.59819800173309801</v>
      </c>
      <c r="C176" s="20">
        <v>9.1526982527141199E-4</v>
      </c>
      <c r="D176" s="20">
        <v>7.3122213869254896E-2</v>
      </c>
      <c r="E176" s="11" t="s">
        <v>259</v>
      </c>
      <c r="F176" s="9" t="s">
        <v>260</v>
      </c>
      <c r="G176" s="11" t="s">
        <v>261</v>
      </c>
      <c r="H176" s="9" t="s">
        <v>262</v>
      </c>
    </row>
    <row r="177" spans="1:8" x14ac:dyDescent="0.2">
      <c r="A177" s="6" t="s">
        <v>1319</v>
      </c>
      <c r="B177" s="9">
        <f>-1.00449574746519</f>
        <v>-1.0044957474651901</v>
      </c>
      <c r="C177" s="20">
        <v>9.5003450341487098E-4</v>
      </c>
      <c r="D177" s="20">
        <v>7.4746787986502902E-2</v>
      </c>
      <c r="E177" s="11"/>
      <c r="F177" s="9"/>
      <c r="G177" s="11" t="s">
        <v>1320</v>
      </c>
      <c r="H177" s="9" t="s">
        <v>1321</v>
      </c>
    </row>
    <row r="178" spans="1:8" x14ac:dyDescent="0.2">
      <c r="A178" s="6" t="s">
        <v>1322</v>
      </c>
      <c r="B178" s="9">
        <f>0.803333769831669</f>
        <v>0.80333376983166904</v>
      </c>
      <c r="C178" s="20">
        <v>9.5164353491148897E-4</v>
      </c>
      <c r="D178" s="20">
        <v>7.4746787986502902E-2</v>
      </c>
      <c r="E178" s="11" t="s">
        <v>1323</v>
      </c>
      <c r="F178" s="9" t="s">
        <v>1324</v>
      </c>
      <c r="G178" s="11" t="s">
        <v>1325</v>
      </c>
      <c r="H178" s="9" t="s">
        <v>1326</v>
      </c>
    </row>
    <row r="179" spans="1:8" x14ac:dyDescent="0.2">
      <c r="A179" s="6" t="s">
        <v>1327</v>
      </c>
      <c r="B179" s="9">
        <f>0.900308245793163</f>
        <v>0.90030824579316304</v>
      </c>
      <c r="C179" s="20">
        <v>9.4983819959666802E-4</v>
      </c>
      <c r="D179" s="20">
        <v>7.4746787986502902E-2</v>
      </c>
      <c r="E179" s="11" t="s">
        <v>1328</v>
      </c>
      <c r="F179" s="9" t="s">
        <v>1329</v>
      </c>
      <c r="G179" s="11"/>
      <c r="H179" s="9"/>
    </row>
    <row r="180" spans="1:8" x14ac:dyDescent="0.2">
      <c r="A180" s="6" t="s">
        <v>106</v>
      </c>
      <c r="B180" s="9">
        <v>0.86426936335640603</v>
      </c>
      <c r="C180" s="20">
        <v>9.6497112949830196E-4</v>
      </c>
      <c r="D180" s="20">
        <v>7.5286621932580594E-2</v>
      </c>
      <c r="E180" s="11" t="s">
        <v>107</v>
      </c>
      <c r="F180" s="9" t="s">
        <v>108</v>
      </c>
      <c r="G180" s="11" t="s">
        <v>109</v>
      </c>
      <c r="H180" s="9" t="s">
        <v>110</v>
      </c>
    </row>
    <row r="181" spans="1:8" x14ac:dyDescent="0.2">
      <c r="A181" s="6" t="s">
        <v>1330</v>
      </c>
      <c r="B181" s="9">
        <v>0.85161963556188403</v>
      </c>
      <c r="C181" s="20">
        <v>9.7219289270768596E-4</v>
      </c>
      <c r="D181" s="20">
        <v>7.5286621932580594E-2</v>
      </c>
      <c r="E181" s="11"/>
      <c r="F181" s="9"/>
      <c r="G181" s="11"/>
      <c r="H181" s="9"/>
    </row>
    <row r="182" spans="1:8" x14ac:dyDescent="0.2">
      <c r="A182" s="6" t="s">
        <v>1331</v>
      </c>
      <c r="B182" s="9">
        <v>0.764839088295035</v>
      </c>
      <c r="C182" s="20">
        <v>9.7467123737909303E-4</v>
      </c>
      <c r="D182" s="20">
        <v>7.5286621932580594E-2</v>
      </c>
      <c r="E182" s="11" t="s">
        <v>1332</v>
      </c>
      <c r="F182" s="9" t="s">
        <v>1333</v>
      </c>
      <c r="G182" s="11" t="s">
        <v>1334</v>
      </c>
      <c r="H182" s="9" t="s">
        <v>1335</v>
      </c>
    </row>
    <row r="183" spans="1:8" x14ac:dyDescent="0.2">
      <c r="A183" s="6" t="s">
        <v>503</v>
      </c>
      <c r="B183" s="9">
        <v>1.75475176700291</v>
      </c>
      <c r="C183" s="20">
        <v>9.8232152018519307E-4</v>
      </c>
      <c r="D183" s="20">
        <v>7.5460643811588901E-2</v>
      </c>
      <c r="E183" s="11"/>
      <c r="F183" s="9"/>
      <c r="G183" s="11" t="s">
        <v>504</v>
      </c>
      <c r="H183" s="9" t="s">
        <v>505</v>
      </c>
    </row>
    <row r="184" spans="1:8" x14ac:dyDescent="0.2">
      <c r="A184" s="6" t="s">
        <v>1336</v>
      </c>
      <c r="B184" s="9">
        <v>0.27453058550876203</v>
      </c>
      <c r="C184" s="20">
        <v>9.9141847949046902E-4</v>
      </c>
      <c r="D184" s="20">
        <v>7.5743288315607907E-2</v>
      </c>
      <c r="E184" s="11" t="s">
        <v>1337</v>
      </c>
      <c r="F184" s="9" t="s">
        <v>1338</v>
      </c>
      <c r="G184" s="11" t="s">
        <v>1339</v>
      </c>
      <c r="H184" s="9" t="s">
        <v>1340</v>
      </c>
    </row>
    <row r="185" spans="1:8" x14ac:dyDescent="0.2">
      <c r="A185" s="6" t="s">
        <v>1341</v>
      </c>
      <c r="B185" s="9">
        <f>0.580893481342791</f>
        <v>0.58089348134279095</v>
      </c>
      <c r="C185" s="20">
        <v>1.0047087874161501E-3</v>
      </c>
      <c r="D185" s="20">
        <v>7.5946737896176494E-2</v>
      </c>
      <c r="E185" s="11" t="s">
        <v>1342</v>
      </c>
      <c r="F185" s="9" t="s">
        <v>1343</v>
      </c>
      <c r="G185" s="11" t="s">
        <v>1344</v>
      </c>
      <c r="H185" s="9" t="s">
        <v>1345</v>
      </c>
    </row>
    <row r="186" spans="1:8" x14ac:dyDescent="0.2">
      <c r="A186" s="6" t="s">
        <v>1346</v>
      </c>
      <c r="B186" s="9">
        <f>-1.00874404267291</f>
        <v>-1.00874404267291</v>
      </c>
      <c r="C186" s="20">
        <v>1.0158100269354799E-3</v>
      </c>
      <c r="D186" s="20">
        <v>7.5946737896176494E-2</v>
      </c>
      <c r="E186" s="11" t="s">
        <v>1347</v>
      </c>
      <c r="F186" s="9" t="s">
        <v>1348</v>
      </c>
      <c r="G186" s="11" t="s">
        <v>1349</v>
      </c>
      <c r="H186" s="9" t="s">
        <v>1350</v>
      </c>
    </row>
    <row r="187" spans="1:8" x14ac:dyDescent="0.2">
      <c r="A187" s="6" t="s">
        <v>1351</v>
      </c>
      <c r="B187" s="9">
        <v>0.97171199666309305</v>
      </c>
      <c r="C187" s="20">
        <v>1.0062727708165301E-3</v>
      </c>
      <c r="D187" s="20">
        <v>7.5946737896176494E-2</v>
      </c>
      <c r="E187" s="11" t="s">
        <v>1352</v>
      </c>
      <c r="F187" s="9" t="s">
        <v>1353</v>
      </c>
      <c r="G187" s="11" t="s">
        <v>1354</v>
      </c>
      <c r="H187" s="9" t="s">
        <v>1355</v>
      </c>
    </row>
    <row r="188" spans="1:8" x14ac:dyDescent="0.2">
      <c r="A188" s="6" t="s">
        <v>1356</v>
      </c>
      <c r="B188" s="9">
        <f>0.383526201909211</f>
        <v>0.383526201909211</v>
      </c>
      <c r="C188" s="20">
        <v>1.01450889230319E-3</v>
      </c>
      <c r="D188" s="20">
        <v>7.5946737896176494E-2</v>
      </c>
      <c r="E188" s="11" t="s">
        <v>1357</v>
      </c>
      <c r="F188" s="9" t="s">
        <v>1358</v>
      </c>
      <c r="G188" s="11"/>
      <c r="H188" s="9"/>
    </row>
    <row r="189" spans="1:8" x14ac:dyDescent="0.2">
      <c r="A189" s="6" t="s">
        <v>1359</v>
      </c>
      <c r="B189" s="9">
        <v>0.40580537604977501</v>
      </c>
      <c r="C189" s="20">
        <v>1.0355196859579501E-3</v>
      </c>
      <c r="D189" s="20">
        <v>7.7008514517968904E-2</v>
      </c>
      <c r="E189" s="11" t="s">
        <v>1360</v>
      </c>
      <c r="F189" s="9" t="s">
        <v>1361</v>
      </c>
      <c r="G189" s="11"/>
      <c r="H189" s="9"/>
    </row>
    <row r="190" spans="1:8" x14ac:dyDescent="0.2">
      <c r="A190" s="6" t="s">
        <v>1362</v>
      </c>
      <c r="B190" s="9">
        <v>0.39831511095990202</v>
      </c>
      <c r="C190" s="20">
        <v>1.0485466570182801E-3</v>
      </c>
      <c r="D190" s="20">
        <v>7.7247501543388206E-2</v>
      </c>
      <c r="E190" s="11" t="s">
        <v>1363</v>
      </c>
      <c r="F190" s="9" t="s">
        <v>1364</v>
      </c>
      <c r="G190" s="11"/>
      <c r="H190" s="9"/>
    </row>
    <row r="191" spans="1:8" x14ac:dyDescent="0.2">
      <c r="A191" s="6" t="s">
        <v>1365</v>
      </c>
      <c r="B191" s="9">
        <v>0.70403915826233598</v>
      </c>
      <c r="C191" s="20">
        <v>1.0497836559075701E-3</v>
      </c>
      <c r="D191" s="20">
        <v>7.7247501543388206E-2</v>
      </c>
      <c r="E191" s="11" t="s">
        <v>1366</v>
      </c>
      <c r="F191" s="9" t="s">
        <v>1367</v>
      </c>
      <c r="G191" s="11"/>
      <c r="H191" s="9"/>
    </row>
    <row r="192" spans="1:8" x14ac:dyDescent="0.2">
      <c r="A192" s="6" t="s">
        <v>1368</v>
      </c>
      <c r="B192" s="9">
        <v>0.59583808020140205</v>
      </c>
      <c r="C192" s="20">
        <v>1.0591796755173399E-3</v>
      </c>
      <c r="D192" s="20">
        <v>7.7530843159204096E-2</v>
      </c>
      <c r="E192" s="11" t="s">
        <v>117</v>
      </c>
      <c r="F192" s="9" t="s">
        <v>118</v>
      </c>
      <c r="G192" s="11" t="s">
        <v>119</v>
      </c>
      <c r="H192" s="9" t="s">
        <v>120</v>
      </c>
    </row>
    <row r="193" spans="1:8" x14ac:dyDescent="0.2">
      <c r="A193" s="6" t="s">
        <v>1369</v>
      </c>
      <c r="B193" s="9">
        <v>0.51592075584567199</v>
      </c>
      <c r="C193" s="20">
        <v>1.0689626768498801E-3</v>
      </c>
      <c r="D193" s="20">
        <v>7.7839412422074095E-2</v>
      </c>
      <c r="E193" s="11" t="s">
        <v>1370</v>
      </c>
      <c r="F193" s="9" t="s">
        <v>1371</v>
      </c>
      <c r="G193" s="11" t="s">
        <v>1372</v>
      </c>
      <c r="H193" s="9" t="s">
        <v>1373</v>
      </c>
    </row>
    <row r="194" spans="1:8" x14ac:dyDescent="0.2">
      <c r="A194" s="6" t="s">
        <v>1374</v>
      </c>
      <c r="B194" s="9">
        <v>0.84224436216242504</v>
      </c>
      <c r="C194" s="20">
        <v>1.0939424853378E-3</v>
      </c>
      <c r="D194" s="20">
        <v>7.9245647085532694E-2</v>
      </c>
      <c r="E194" s="11" t="s">
        <v>1375</v>
      </c>
      <c r="F194" s="9" t="s">
        <v>1376</v>
      </c>
      <c r="G194" s="11"/>
      <c r="H194" s="9"/>
    </row>
    <row r="195" spans="1:8" x14ac:dyDescent="0.2">
      <c r="A195" s="6" t="s">
        <v>1377</v>
      </c>
      <c r="B195" s="9">
        <v>0.225998435055796</v>
      </c>
      <c r="C195" s="20">
        <v>1.11798954471263E-3</v>
      </c>
      <c r="D195" s="20">
        <v>7.9920618144272801E-2</v>
      </c>
      <c r="E195" s="11" t="s">
        <v>1378</v>
      </c>
      <c r="F195" s="9" t="s">
        <v>1379</v>
      </c>
      <c r="G195" s="11" t="s">
        <v>1380</v>
      </c>
      <c r="H195" s="9" t="s">
        <v>1381</v>
      </c>
    </row>
    <row r="196" spans="1:8" x14ac:dyDescent="0.2">
      <c r="A196" s="6" t="s">
        <v>1382</v>
      </c>
      <c r="B196" s="9">
        <v>0.97274785045315104</v>
      </c>
      <c r="C196" s="20">
        <v>1.12750206923902E-3</v>
      </c>
      <c r="D196" s="20">
        <v>7.9920618144272801E-2</v>
      </c>
      <c r="E196" s="11" t="s">
        <v>1383</v>
      </c>
      <c r="F196" s="9" t="s">
        <v>1384</v>
      </c>
      <c r="G196" s="11" t="s">
        <v>1385</v>
      </c>
      <c r="H196" s="9" t="s">
        <v>1386</v>
      </c>
    </row>
    <row r="197" spans="1:8" x14ac:dyDescent="0.2">
      <c r="A197" s="6" t="s">
        <v>1387</v>
      </c>
      <c r="B197" s="9">
        <f>0.583871761019511</f>
        <v>0.58387176101951099</v>
      </c>
      <c r="C197" s="20">
        <v>1.1247293971704099E-3</v>
      </c>
      <c r="D197" s="20">
        <v>7.9920618144272801E-2</v>
      </c>
      <c r="E197" s="11"/>
      <c r="F197" s="9"/>
      <c r="G197" s="11" t="s">
        <v>1388</v>
      </c>
      <c r="H197" s="9" t="s">
        <v>1389</v>
      </c>
    </row>
    <row r="198" spans="1:8" x14ac:dyDescent="0.2">
      <c r="A198" s="6" t="s">
        <v>1390</v>
      </c>
      <c r="B198" s="9">
        <v>0.55937341695366405</v>
      </c>
      <c r="C198" s="20">
        <v>1.13184195640984E-3</v>
      </c>
      <c r="D198" s="20">
        <v>7.9920618144272801E-2</v>
      </c>
      <c r="E198" s="11" t="s">
        <v>1391</v>
      </c>
      <c r="F198" s="9" t="s">
        <v>1392</v>
      </c>
      <c r="G198" s="11" t="s">
        <v>1393</v>
      </c>
      <c r="H198" s="9" t="s">
        <v>1394</v>
      </c>
    </row>
    <row r="199" spans="1:8" x14ac:dyDescent="0.2">
      <c r="A199" s="6" t="s">
        <v>1395</v>
      </c>
      <c r="B199" s="9">
        <v>0.5222429833669</v>
      </c>
      <c r="C199" s="20">
        <v>1.10909419647544E-3</v>
      </c>
      <c r="D199" s="20">
        <v>7.9920618144272801E-2</v>
      </c>
      <c r="E199" s="11" t="s">
        <v>1396</v>
      </c>
      <c r="F199" s="9" t="s">
        <v>1397</v>
      </c>
      <c r="G199" s="11" t="s">
        <v>1398</v>
      </c>
      <c r="H199" s="9" t="s">
        <v>1399</v>
      </c>
    </row>
    <row r="200" spans="1:8" x14ac:dyDescent="0.2">
      <c r="A200" s="6" t="s">
        <v>1400</v>
      </c>
      <c r="B200" s="9">
        <f>0.660914111330953</f>
        <v>0.66091411133095301</v>
      </c>
      <c r="C200" s="20">
        <v>1.1420410830101401E-3</v>
      </c>
      <c r="D200" s="20">
        <v>8.0042241999392694E-2</v>
      </c>
      <c r="E200" s="11" t="s">
        <v>1401</v>
      </c>
      <c r="F200" s="9" t="s">
        <v>1402</v>
      </c>
      <c r="G200" s="11" t="s">
        <v>1403</v>
      </c>
      <c r="H200" s="9" t="s">
        <v>1404</v>
      </c>
    </row>
    <row r="201" spans="1:8" x14ac:dyDescent="0.2">
      <c r="A201" s="6" t="s">
        <v>1405</v>
      </c>
      <c r="B201" s="9">
        <v>0.39516471023274802</v>
      </c>
      <c r="C201" s="20">
        <v>1.1450145483068799E-3</v>
      </c>
      <c r="D201" s="20">
        <v>8.0042241999392694E-2</v>
      </c>
      <c r="E201" s="11"/>
      <c r="F201" s="9"/>
      <c r="G201" s="11" t="s">
        <v>1406</v>
      </c>
      <c r="H201" s="9" t="s">
        <v>1407</v>
      </c>
    </row>
    <row r="202" spans="1:8" x14ac:dyDescent="0.2">
      <c r="A202" s="6" t="s">
        <v>1408</v>
      </c>
      <c r="B202" s="9">
        <f>0.483252637332511</f>
        <v>0.483252637332511</v>
      </c>
      <c r="C202" s="20">
        <v>1.15598214708989E-3</v>
      </c>
      <c r="D202" s="20">
        <v>8.0406897504794503E-2</v>
      </c>
      <c r="E202" s="11"/>
      <c r="F202" s="9"/>
      <c r="G202" s="11" t="s">
        <v>1409</v>
      </c>
      <c r="H202" s="9" t="s">
        <v>1410</v>
      </c>
    </row>
    <row r="203" spans="1:8" x14ac:dyDescent="0.2">
      <c r="A203" s="6" t="s">
        <v>1411</v>
      </c>
      <c r="B203" s="9">
        <f>0.56731275277867</f>
        <v>0.56731275277866999</v>
      </c>
      <c r="C203" s="20">
        <v>1.1698291864484899E-3</v>
      </c>
      <c r="D203" s="20">
        <v>8.0568383525794707E-2</v>
      </c>
      <c r="E203" s="11" t="s">
        <v>1412</v>
      </c>
      <c r="F203" s="9" t="s">
        <v>1413</v>
      </c>
      <c r="G203" s="11" t="s">
        <v>1414</v>
      </c>
      <c r="H203" s="9" t="s">
        <v>1415</v>
      </c>
    </row>
    <row r="204" spans="1:8" x14ac:dyDescent="0.2">
      <c r="A204" s="6" t="s">
        <v>1416</v>
      </c>
      <c r="B204" s="9">
        <f>0.370673409473859</f>
        <v>0.37067340947385902</v>
      </c>
      <c r="C204" s="20">
        <v>1.16925952748685E-3</v>
      </c>
      <c r="D204" s="20">
        <v>8.0568383525794707E-2</v>
      </c>
      <c r="E204" s="11" t="s">
        <v>1417</v>
      </c>
      <c r="F204" s="9" t="s">
        <v>1418</v>
      </c>
      <c r="G204" s="11" t="s">
        <v>1419</v>
      </c>
      <c r="H204" s="9" t="s">
        <v>1420</v>
      </c>
    </row>
    <row r="205" spans="1:8" x14ac:dyDescent="0.2">
      <c r="A205" s="6" t="s">
        <v>1421</v>
      </c>
      <c r="B205" s="9">
        <v>0.86277697678281995</v>
      </c>
      <c r="C205" s="20">
        <v>1.1812634704240299E-3</v>
      </c>
      <c r="D205" s="20">
        <v>8.0957081274501796E-2</v>
      </c>
      <c r="E205" s="11"/>
      <c r="F205" s="9"/>
      <c r="G205" s="11" t="s">
        <v>1422</v>
      </c>
      <c r="H205" s="9" t="s">
        <v>1423</v>
      </c>
    </row>
    <row r="206" spans="1:8" x14ac:dyDescent="0.2">
      <c r="A206" s="6" t="s">
        <v>1424</v>
      </c>
      <c r="B206" s="9">
        <v>0.65406448935793005</v>
      </c>
      <c r="C206" s="20">
        <v>1.18994712951356E-3</v>
      </c>
      <c r="D206" s="20">
        <v>8.1154394232824598E-2</v>
      </c>
      <c r="E206" s="11" t="s">
        <v>1425</v>
      </c>
      <c r="F206" s="9" t="s">
        <v>1426</v>
      </c>
      <c r="G206" s="11" t="s">
        <v>1427</v>
      </c>
      <c r="H206" s="9" t="s">
        <v>1428</v>
      </c>
    </row>
    <row r="207" spans="1:8" x14ac:dyDescent="0.2">
      <c r="A207" s="6" t="s">
        <v>1429</v>
      </c>
      <c r="B207" s="9">
        <v>0.43635009655002299</v>
      </c>
      <c r="C207" s="20">
        <v>1.2222166869140601E-3</v>
      </c>
      <c r="D207" s="20">
        <v>8.2868862120698106E-2</v>
      </c>
      <c r="E207" s="11" t="s">
        <v>1430</v>
      </c>
      <c r="F207" s="9" t="s">
        <v>1431</v>
      </c>
      <c r="G207" s="11"/>
      <c r="H207" s="9"/>
    </row>
    <row r="208" spans="1:8" x14ac:dyDescent="0.2">
      <c r="A208" s="6" t="s">
        <v>1432</v>
      </c>
      <c r="B208" s="9">
        <f>0.636206868451138</f>
        <v>0.63620686845113805</v>
      </c>
      <c r="C208" s="20">
        <v>1.24204358582203E-3</v>
      </c>
      <c r="D208" s="20">
        <v>8.2868862120698106E-2</v>
      </c>
      <c r="E208" s="11" t="s">
        <v>1433</v>
      </c>
      <c r="F208" s="9" t="s">
        <v>1434</v>
      </c>
      <c r="G208" s="11" t="s">
        <v>1435</v>
      </c>
      <c r="H208" s="9" t="s">
        <v>1436</v>
      </c>
    </row>
    <row r="209" spans="1:8" x14ac:dyDescent="0.2">
      <c r="A209" s="6" t="s">
        <v>463</v>
      </c>
      <c r="B209" s="9">
        <v>0.70626718717496195</v>
      </c>
      <c r="C209" s="20">
        <v>1.2565766947706201E-3</v>
      </c>
      <c r="D209" s="20">
        <v>8.2868862120698106E-2</v>
      </c>
      <c r="E209" s="11" t="s">
        <v>464</v>
      </c>
      <c r="F209" s="9" t="s">
        <v>465</v>
      </c>
      <c r="G209" s="11"/>
      <c r="H209" s="9"/>
    </row>
    <row r="210" spans="1:8" x14ac:dyDescent="0.2">
      <c r="A210" s="6" t="s">
        <v>1437</v>
      </c>
      <c r="B210" s="9">
        <v>0.30930053988783102</v>
      </c>
      <c r="C210" s="20">
        <v>1.25169276630462E-3</v>
      </c>
      <c r="D210" s="20">
        <v>8.2868862120698106E-2</v>
      </c>
      <c r="E210" s="11" t="s">
        <v>1438</v>
      </c>
      <c r="F210" s="9" t="s">
        <v>1439</v>
      </c>
      <c r="G210" s="11" t="s">
        <v>1440</v>
      </c>
      <c r="H210" s="9" t="s">
        <v>1441</v>
      </c>
    </row>
    <row r="211" spans="1:8" x14ac:dyDescent="0.2">
      <c r="A211" s="6" t="s">
        <v>1442</v>
      </c>
      <c r="B211" s="9">
        <f>0.646674995392569</f>
        <v>0.64667499539256901</v>
      </c>
      <c r="C211" s="20">
        <v>1.23980240590127E-3</v>
      </c>
      <c r="D211" s="20">
        <v>8.2868862120698106E-2</v>
      </c>
      <c r="E211" s="11"/>
      <c r="F211" s="9"/>
      <c r="G211" s="11" t="s">
        <v>1443</v>
      </c>
      <c r="H211" s="9" t="s">
        <v>1444</v>
      </c>
    </row>
    <row r="212" spans="1:8" x14ac:dyDescent="0.2">
      <c r="A212" s="6" t="s">
        <v>1445</v>
      </c>
      <c r="B212" s="9">
        <v>0.55322997177111199</v>
      </c>
      <c r="C212" s="20">
        <v>1.24671700517682E-3</v>
      </c>
      <c r="D212" s="20">
        <v>8.2868862120698106E-2</v>
      </c>
      <c r="E212" s="11" t="s">
        <v>1446</v>
      </c>
      <c r="F212" s="9" t="s">
        <v>1447</v>
      </c>
      <c r="G212" s="11" t="s">
        <v>1448</v>
      </c>
      <c r="H212" s="9" t="s">
        <v>1449</v>
      </c>
    </row>
    <row r="213" spans="1:8" x14ac:dyDescent="0.2">
      <c r="A213" s="6" t="s">
        <v>1450</v>
      </c>
      <c r="B213" s="9">
        <f>0.515475970380414</f>
        <v>0.51547597038041404</v>
      </c>
      <c r="C213" s="20">
        <v>1.2272505062528899E-3</v>
      </c>
      <c r="D213" s="20">
        <v>8.2868862120698106E-2</v>
      </c>
      <c r="E213" s="11" t="s">
        <v>1451</v>
      </c>
      <c r="F213" s="9" t="s">
        <v>1452</v>
      </c>
      <c r="G213" s="11" t="s">
        <v>1453</v>
      </c>
      <c r="H213" s="9" t="s">
        <v>1454</v>
      </c>
    </row>
    <row r="214" spans="1:8" x14ac:dyDescent="0.2">
      <c r="A214" s="6" t="s">
        <v>1455</v>
      </c>
      <c r="B214" s="9">
        <f>0.435975352153025</f>
        <v>0.43597535215302502</v>
      </c>
      <c r="C214" s="20">
        <v>1.2651141364169601E-3</v>
      </c>
      <c r="D214" s="20">
        <v>8.3040191273452996E-2</v>
      </c>
      <c r="E214" s="11" t="s">
        <v>1456</v>
      </c>
      <c r="F214" s="9" t="s">
        <v>1457</v>
      </c>
      <c r="G214" s="11"/>
      <c r="H214" s="9"/>
    </row>
    <row r="215" spans="1:8" x14ac:dyDescent="0.2">
      <c r="A215" s="6" t="s">
        <v>1458</v>
      </c>
      <c r="B215" s="9">
        <f>-1.05882403288167</f>
        <v>-1.05882403288167</v>
      </c>
      <c r="C215" s="20">
        <v>1.2853641726024601E-3</v>
      </c>
      <c r="D215" s="20">
        <v>8.3584541847232602E-2</v>
      </c>
      <c r="E215" s="11"/>
      <c r="F215" s="9"/>
      <c r="G215" s="11"/>
      <c r="H215" s="9"/>
    </row>
    <row r="216" spans="1:8" x14ac:dyDescent="0.2">
      <c r="A216" s="6" t="s">
        <v>1459</v>
      </c>
      <c r="B216" s="9">
        <v>0.89036702084325703</v>
      </c>
      <c r="C216" s="20">
        <v>1.28383723765826E-3</v>
      </c>
      <c r="D216" s="20">
        <v>8.3584541847232602E-2</v>
      </c>
      <c r="E216" s="11" t="s">
        <v>1460</v>
      </c>
      <c r="F216" s="9" t="s">
        <v>1461</v>
      </c>
      <c r="G216" s="11" t="s">
        <v>1462</v>
      </c>
      <c r="H216" s="9" t="s">
        <v>1463</v>
      </c>
    </row>
    <row r="217" spans="1:8" x14ac:dyDescent="0.2">
      <c r="A217" s="6" t="s">
        <v>1464</v>
      </c>
      <c r="B217" s="9">
        <f>-1.70470804049956</f>
        <v>-1.70470804049956</v>
      </c>
      <c r="C217" s="20">
        <v>1.29572186586228E-3</v>
      </c>
      <c r="D217" s="20">
        <v>8.3867997252873097E-2</v>
      </c>
      <c r="E217" s="11" t="s">
        <v>1465</v>
      </c>
      <c r="F217" s="9" t="s">
        <v>1466</v>
      </c>
      <c r="G217" s="11"/>
      <c r="H217" s="9"/>
    </row>
    <row r="218" spans="1:8" x14ac:dyDescent="0.2">
      <c r="A218" s="6" t="s">
        <v>1467</v>
      </c>
      <c r="B218" s="9">
        <f>0.90083529345586</f>
        <v>0.90083529345586</v>
      </c>
      <c r="C218" s="20">
        <v>1.3600058253116199E-3</v>
      </c>
      <c r="D218" s="20">
        <v>8.5367262116520598E-2</v>
      </c>
      <c r="E218" s="11" t="s">
        <v>1468</v>
      </c>
      <c r="F218" s="9" t="s">
        <v>1469</v>
      </c>
      <c r="G218" s="11" t="s">
        <v>1470</v>
      </c>
      <c r="H218" s="9" t="s">
        <v>1471</v>
      </c>
    </row>
    <row r="219" spans="1:8" x14ac:dyDescent="0.2">
      <c r="A219" s="6" t="s">
        <v>1472</v>
      </c>
      <c r="B219" s="9">
        <f>0.338182315973057</f>
        <v>0.33818231597305698</v>
      </c>
      <c r="C219" s="20">
        <v>1.3404991904353699E-3</v>
      </c>
      <c r="D219" s="20">
        <v>8.5367262116520598E-2</v>
      </c>
      <c r="E219" s="11" t="s">
        <v>1473</v>
      </c>
      <c r="F219" s="9" t="s">
        <v>1474</v>
      </c>
      <c r="G219" s="11" t="s">
        <v>1475</v>
      </c>
      <c r="H219" s="9" t="s">
        <v>1476</v>
      </c>
    </row>
    <row r="220" spans="1:8" x14ac:dyDescent="0.2">
      <c r="A220" s="6" t="s">
        <v>1477</v>
      </c>
      <c r="B220" s="9">
        <v>0.82319141827350795</v>
      </c>
      <c r="C220" s="20">
        <v>1.36501390181194E-3</v>
      </c>
      <c r="D220" s="20">
        <v>8.5367262116520598E-2</v>
      </c>
      <c r="E220" s="11" t="s">
        <v>1478</v>
      </c>
      <c r="F220" s="9" t="s">
        <v>1479</v>
      </c>
      <c r="G220" s="11" t="s">
        <v>1480</v>
      </c>
      <c r="H220" s="9" t="s">
        <v>1481</v>
      </c>
    </row>
    <row r="221" spans="1:8" x14ac:dyDescent="0.2">
      <c r="A221" s="6" t="s">
        <v>1482</v>
      </c>
      <c r="B221" s="9">
        <f>-1.07367827246712</f>
        <v>-1.0736782724671201</v>
      </c>
      <c r="C221" s="20">
        <v>1.3548268071335401E-3</v>
      </c>
      <c r="D221" s="20">
        <v>8.5367262116520598E-2</v>
      </c>
      <c r="E221" s="11"/>
      <c r="F221" s="9"/>
      <c r="G221" s="11" t="s">
        <v>1483</v>
      </c>
      <c r="H221" s="9" t="s">
        <v>1484</v>
      </c>
    </row>
    <row r="222" spans="1:8" x14ac:dyDescent="0.2">
      <c r="A222" s="6" t="s">
        <v>1485</v>
      </c>
      <c r="B222" s="9">
        <v>0.26164054076103499</v>
      </c>
      <c r="C222" s="20">
        <v>1.35057147583334E-3</v>
      </c>
      <c r="D222" s="20">
        <v>8.5367262116520598E-2</v>
      </c>
      <c r="E222" s="11"/>
      <c r="F222" s="9"/>
      <c r="G222" s="11" t="s">
        <v>1486</v>
      </c>
      <c r="H222" s="9" t="s">
        <v>1487</v>
      </c>
    </row>
    <row r="223" spans="1:8" x14ac:dyDescent="0.2">
      <c r="A223" s="6" t="s">
        <v>1488</v>
      </c>
      <c r="B223" s="9">
        <v>1.2237707227539101</v>
      </c>
      <c r="C223" s="20">
        <v>1.3308226368129101E-3</v>
      </c>
      <c r="D223" s="20">
        <v>8.5367262116520598E-2</v>
      </c>
      <c r="E223" s="11" t="s">
        <v>1489</v>
      </c>
      <c r="F223" s="9" t="s">
        <v>1490</v>
      </c>
      <c r="G223" s="11" t="s">
        <v>1491</v>
      </c>
      <c r="H223" s="9" t="s">
        <v>1492</v>
      </c>
    </row>
    <row r="224" spans="1:8" x14ac:dyDescent="0.2">
      <c r="A224" s="6" t="s">
        <v>1493</v>
      </c>
      <c r="B224" s="9">
        <v>0.27647942513597601</v>
      </c>
      <c r="C224" s="20">
        <v>1.37558621119786E-3</v>
      </c>
      <c r="D224" s="20">
        <v>8.5367262116520598E-2</v>
      </c>
      <c r="E224" s="11" t="s">
        <v>1494</v>
      </c>
      <c r="F224" s="9" t="s">
        <v>1495</v>
      </c>
      <c r="G224" s="11" t="s">
        <v>1496</v>
      </c>
      <c r="H224" s="9" t="s">
        <v>1497</v>
      </c>
    </row>
    <row r="225" spans="1:8" x14ac:dyDescent="0.2">
      <c r="A225" s="6" t="s">
        <v>1498</v>
      </c>
      <c r="B225" s="9">
        <v>0.62082795236896005</v>
      </c>
      <c r="C225" s="20">
        <v>1.37994429857189E-3</v>
      </c>
      <c r="D225" s="20">
        <v>8.5367262116520598E-2</v>
      </c>
      <c r="E225" s="11" t="s">
        <v>1499</v>
      </c>
      <c r="F225" s="9" t="s">
        <v>1500</v>
      </c>
      <c r="G225" s="11" t="s">
        <v>1501</v>
      </c>
      <c r="H225" s="9" t="s">
        <v>1502</v>
      </c>
    </row>
    <row r="226" spans="1:8" x14ac:dyDescent="0.2">
      <c r="A226" s="6" t="s">
        <v>1503</v>
      </c>
      <c r="B226" s="9">
        <v>1.7122340298830301</v>
      </c>
      <c r="C226" s="20">
        <v>1.3315653431335099E-3</v>
      </c>
      <c r="D226" s="20">
        <v>8.5367262116520598E-2</v>
      </c>
      <c r="E226" s="11" t="s">
        <v>1504</v>
      </c>
      <c r="F226" s="9" t="s">
        <v>1505</v>
      </c>
      <c r="G226" s="11" t="s">
        <v>1506</v>
      </c>
      <c r="H226" s="9" t="s">
        <v>1507</v>
      </c>
    </row>
    <row r="227" spans="1:8" x14ac:dyDescent="0.2">
      <c r="A227" s="6" t="s">
        <v>1508</v>
      </c>
      <c r="B227" s="9">
        <f>0.730977174386041</f>
        <v>0.73097717438604104</v>
      </c>
      <c r="C227" s="20">
        <v>1.37726745647239E-3</v>
      </c>
      <c r="D227" s="20">
        <v>8.5367262116520598E-2</v>
      </c>
      <c r="E227" s="11"/>
      <c r="F227" s="9"/>
      <c r="G227" s="11"/>
      <c r="H227" s="9"/>
    </row>
    <row r="228" spans="1:8" x14ac:dyDescent="0.2">
      <c r="A228" s="6" t="s">
        <v>1509</v>
      </c>
      <c r="B228" s="9">
        <v>1.1768701549984899</v>
      </c>
      <c r="C228" s="20">
        <v>1.4127570382807401E-3</v>
      </c>
      <c r="D228" s="20">
        <v>8.6065063724707597E-2</v>
      </c>
      <c r="E228" s="11" t="s">
        <v>1510</v>
      </c>
      <c r="F228" s="9" t="s">
        <v>1511</v>
      </c>
      <c r="G228" s="11" t="s">
        <v>1512</v>
      </c>
      <c r="H228" s="9" t="s">
        <v>1513</v>
      </c>
    </row>
    <row r="229" spans="1:8" x14ac:dyDescent="0.2">
      <c r="A229" s="6" t="s">
        <v>1514</v>
      </c>
      <c r="B229" s="9">
        <v>0.40236580631545699</v>
      </c>
      <c r="C229" s="20">
        <v>1.4060699409167599E-3</v>
      </c>
      <c r="D229" s="20">
        <v>8.6065063724707597E-2</v>
      </c>
      <c r="E229" s="11"/>
      <c r="F229" s="9"/>
      <c r="G229" s="11"/>
      <c r="H229" s="9"/>
    </row>
    <row r="230" spans="1:8" x14ac:dyDescent="0.2">
      <c r="A230" s="6" t="s">
        <v>1515</v>
      </c>
      <c r="B230" s="9">
        <v>0.39028607409291199</v>
      </c>
      <c r="C230" s="20">
        <v>1.4006778106710599E-3</v>
      </c>
      <c r="D230" s="20">
        <v>8.6065063724707597E-2</v>
      </c>
      <c r="E230" s="11"/>
      <c r="F230" s="9"/>
      <c r="G230" s="11" t="s">
        <v>1516</v>
      </c>
      <c r="H230" s="9" t="s">
        <v>1517</v>
      </c>
    </row>
    <row r="231" spans="1:8" x14ac:dyDescent="0.2">
      <c r="A231" s="6" t="s">
        <v>1518</v>
      </c>
      <c r="B231" s="9">
        <f>0.366922136365036</f>
        <v>0.36692213636503601</v>
      </c>
      <c r="C231" s="20">
        <v>1.41584755430103E-3</v>
      </c>
      <c r="D231" s="20">
        <v>8.6065063724707597E-2</v>
      </c>
      <c r="E231" s="11" t="s">
        <v>1519</v>
      </c>
      <c r="F231" s="9" t="s">
        <v>1520</v>
      </c>
      <c r="G231" s="11" t="s">
        <v>1521</v>
      </c>
      <c r="H231" s="9" t="s">
        <v>1522</v>
      </c>
    </row>
    <row r="232" spans="1:8" x14ac:dyDescent="0.2">
      <c r="A232" s="6" t="s">
        <v>1523</v>
      </c>
      <c r="B232" s="9">
        <v>0.34934092492067997</v>
      </c>
      <c r="C232" s="20">
        <v>1.4521147660036501E-3</v>
      </c>
      <c r="D232" s="20">
        <v>8.6760754459388995E-2</v>
      </c>
      <c r="E232" s="11" t="s">
        <v>1524</v>
      </c>
      <c r="F232" s="9" t="s">
        <v>1525</v>
      </c>
      <c r="G232" s="11" t="s">
        <v>1526</v>
      </c>
      <c r="H232" s="9" t="s">
        <v>1527</v>
      </c>
    </row>
    <row r="233" spans="1:8" x14ac:dyDescent="0.2">
      <c r="A233" s="6" t="s">
        <v>1528</v>
      </c>
      <c r="B233" s="9">
        <v>0.33987131757467298</v>
      </c>
      <c r="C233" s="20">
        <v>1.43887137514487E-3</v>
      </c>
      <c r="D233" s="20">
        <v>8.6760754459388995E-2</v>
      </c>
      <c r="E233" s="11" t="s">
        <v>1529</v>
      </c>
      <c r="F233" s="9" t="s">
        <v>1530</v>
      </c>
      <c r="G233" s="11" t="s">
        <v>1531</v>
      </c>
      <c r="H233" s="9" t="s">
        <v>1532</v>
      </c>
    </row>
    <row r="234" spans="1:8" x14ac:dyDescent="0.2">
      <c r="A234" s="6" t="s">
        <v>1533</v>
      </c>
      <c r="B234" s="9">
        <f>0.552803863127636</f>
        <v>0.55280386312763596</v>
      </c>
      <c r="C234" s="20">
        <v>1.4515322703717499E-3</v>
      </c>
      <c r="D234" s="20">
        <v>8.6760754459388995E-2</v>
      </c>
      <c r="E234" s="11" t="s">
        <v>1534</v>
      </c>
      <c r="F234" s="9" t="s">
        <v>1535</v>
      </c>
      <c r="G234" s="11" t="s">
        <v>1536</v>
      </c>
      <c r="H234" s="9" t="s">
        <v>1537</v>
      </c>
    </row>
    <row r="235" spans="1:8" x14ac:dyDescent="0.2">
      <c r="A235" s="6" t="s">
        <v>1538</v>
      </c>
      <c r="B235" s="9">
        <v>0.82000556714586004</v>
      </c>
      <c r="C235" s="20">
        <v>1.4419220172975299E-3</v>
      </c>
      <c r="D235" s="20">
        <v>8.6760754459388995E-2</v>
      </c>
      <c r="E235" s="11" t="s">
        <v>1539</v>
      </c>
      <c r="F235" s="9" t="s">
        <v>1540</v>
      </c>
      <c r="G235" s="11" t="s">
        <v>1541</v>
      </c>
      <c r="H235" s="9" t="s">
        <v>1542</v>
      </c>
    </row>
    <row r="236" spans="1:8" x14ac:dyDescent="0.2">
      <c r="A236" s="6" t="s">
        <v>1543</v>
      </c>
      <c r="B236" s="9">
        <v>0.29397079815134097</v>
      </c>
      <c r="C236" s="20">
        <v>1.47878388082721E-3</v>
      </c>
      <c r="D236" s="20">
        <v>8.72357697799378E-2</v>
      </c>
      <c r="E236" s="11" t="s">
        <v>1544</v>
      </c>
      <c r="F236" s="9" t="s">
        <v>1545</v>
      </c>
      <c r="G236" s="11" t="s">
        <v>1546</v>
      </c>
      <c r="H236" s="9" t="s">
        <v>1547</v>
      </c>
    </row>
    <row r="237" spans="1:8" x14ac:dyDescent="0.2">
      <c r="A237" s="6" t="s">
        <v>1548</v>
      </c>
      <c r="B237" s="9">
        <v>0.73577717908012297</v>
      </c>
      <c r="C237" s="20">
        <v>1.4773433632656601E-3</v>
      </c>
      <c r="D237" s="20">
        <v>8.72357697799378E-2</v>
      </c>
      <c r="E237" s="11" t="s">
        <v>1549</v>
      </c>
      <c r="F237" s="9" t="s">
        <v>1550</v>
      </c>
      <c r="G237" s="11"/>
      <c r="H237" s="9"/>
    </row>
    <row r="238" spans="1:8" x14ac:dyDescent="0.2">
      <c r="A238" s="6" t="s">
        <v>1551</v>
      </c>
      <c r="B238" s="9">
        <f>0.436136350436924</f>
        <v>0.436136350436924</v>
      </c>
      <c r="C238" s="20">
        <v>1.46759784767671E-3</v>
      </c>
      <c r="D238" s="20">
        <v>8.72357697799378E-2</v>
      </c>
      <c r="E238" s="11" t="s">
        <v>1552</v>
      </c>
      <c r="F238" s="9" t="s">
        <v>1553</v>
      </c>
      <c r="G238" s="11" t="s">
        <v>1554</v>
      </c>
      <c r="H238" s="9" t="s">
        <v>1555</v>
      </c>
    </row>
    <row r="239" spans="1:8" x14ac:dyDescent="0.2">
      <c r="A239" s="6" t="s">
        <v>1556</v>
      </c>
      <c r="B239" s="9">
        <v>0.42269912211056798</v>
      </c>
      <c r="C239" s="20">
        <v>1.5246095222696699E-3</v>
      </c>
      <c r="D239" s="20">
        <v>8.8657743841265194E-2</v>
      </c>
      <c r="E239" s="11" t="s">
        <v>1557</v>
      </c>
      <c r="F239" s="9" t="s">
        <v>1558</v>
      </c>
      <c r="G239" s="11"/>
      <c r="H239" s="9"/>
    </row>
    <row r="240" spans="1:8" x14ac:dyDescent="0.2">
      <c r="A240" s="6" t="s">
        <v>1559</v>
      </c>
      <c r="B240" s="9">
        <v>0.31442184496359399</v>
      </c>
      <c r="C240" s="20">
        <v>1.5258218941082201E-3</v>
      </c>
      <c r="D240" s="20">
        <v>8.8657743841265194E-2</v>
      </c>
      <c r="E240" s="11" t="s">
        <v>1560</v>
      </c>
      <c r="F240" s="9" t="s">
        <v>1561</v>
      </c>
      <c r="G240" s="11" t="s">
        <v>1562</v>
      </c>
      <c r="H240" s="9" t="s">
        <v>1563</v>
      </c>
    </row>
    <row r="241" spans="1:8" x14ac:dyDescent="0.2">
      <c r="A241" s="6" t="s">
        <v>1564</v>
      </c>
      <c r="B241" s="9">
        <f>0.882659126477299</f>
        <v>0.88265912647729905</v>
      </c>
      <c r="C241" s="20">
        <v>1.54093639606805E-3</v>
      </c>
      <c r="D241" s="20">
        <v>8.8657743841265194E-2</v>
      </c>
      <c r="E241" s="11" t="s">
        <v>1565</v>
      </c>
      <c r="F241" s="9" t="s">
        <v>1566</v>
      </c>
      <c r="G241" s="11" t="s">
        <v>1567</v>
      </c>
      <c r="H241" s="9" t="s">
        <v>1568</v>
      </c>
    </row>
    <row r="242" spans="1:8" x14ac:dyDescent="0.2">
      <c r="A242" s="6" t="s">
        <v>1569</v>
      </c>
      <c r="B242" s="9">
        <f>-1.0103974261331</f>
        <v>-1.0103974261330999</v>
      </c>
      <c r="C242" s="20">
        <v>1.52118523670713E-3</v>
      </c>
      <c r="D242" s="20">
        <v>8.8657743841265194E-2</v>
      </c>
      <c r="E242" s="11" t="s">
        <v>1570</v>
      </c>
      <c r="F242" s="9" t="s">
        <v>1571</v>
      </c>
      <c r="G242" s="11" t="s">
        <v>1572</v>
      </c>
      <c r="H242" s="9" t="s">
        <v>1573</v>
      </c>
    </row>
    <row r="243" spans="1:8" x14ac:dyDescent="0.2">
      <c r="A243" s="6" t="s">
        <v>1574</v>
      </c>
      <c r="B243" s="9">
        <f>0.816855129027585</f>
        <v>0.81685512902758495</v>
      </c>
      <c r="C243" s="20">
        <v>1.5336705527310001E-3</v>
      </c>
      <c r="D243" s="20">
        <v>8.8657743841265194E-2</v>
      </c>
      <c r="E243" s="11" t="s">
        <v>1575</v>
      </c>
      <c r="F243" s="9" t="s">
        <v>1576</v>
      </c>
      <c r="G243" s="11" t="s">
        <v>1577</v>
      </c>
      <c r="H243" s="9" t="s">
        <v>1578</v>
      </c>
    </row>
    <row r="244" spans="1:8" x14ac:dyDescent="0.2">
      <c r="A244" s="6" t="s">
        <v>1579</v>
      </c>
      <c r="B244" s="9">
        <f>0.730080863183729</f>
        <v>0.730080863183729</v>
      </c>
      <c r="C244" s="20">
        <v>1.5401780605684E-3</v>
      </c>
      <c r="D244" s="20">
        <v>8.8657743841265194E-2</v>
      </c>
      <c r="E244" s="11"/>
      <c r="F244" s="9"/>
      <c r="G244" s="11" t="s">
        <v>1580</v>
      </c>
      <c r="H244" s="9" t="s">
        <v>1581</v>
      </c>
    </row>
    <row r="245" spans="1:8" x14ac:dyDescent="0.2">
      <c r="A245" s="6" t="s">
        <v>1582</v>
      </c>
      <c r="B245" s="9">
        <v>0.44005664995448102</v>
      </c>
      <c r="C245" s="20">
        <v>1.5494103311111101E-3</v>
      </c>
      <c r="D245" s="20">
        <v>8.8775428601834697E-2</v>
      </c>
      <c r="E245" s="11" t="s">
        <v>1583</v>
      </c>
      <c r="F245" s="9" t="s">
        <v>1584</v>
      </c>
      <c r="G245" s="11" t="s">
        <v>1585</v>
      </c>
      <c r="H245" s="9" t="s">
        <v>1586</v>
      </c>
    </row>
    <row r="246" spans="1:8" x14ac:dyDescent="0.2">
      <c r="A246" s="6" t="s">
        <v>93</v>
      </c>
      <c r="B246" s="9">
        <v>0.67315848474694295</v>
      </c>
      <c r="C246" s="20">
        <v>1.55568128227233E-3</v>
      </c>
      <c r="D246" s="20">
        <v>8.8775428601834697E-2</v>
      </c>
      <c r="E246" s="11" t="s">
        <v>94</v>
      </c>
      <c r="F246" s="9" t="s">
        <v>95</v>
      </c>
      <c r="G246" s="11" t="s">
        <v>96</v>
      </c>
      <c r="H246" s="9" t="s">
        <v>97</v>
      </c>
    </row>
    <row r="247" spans="1:8" x14ac:dyDescent="0.2">
      <c r="A247" s="6" t="s">
        <v>1587</v>
      </c>
      <c r="B247" s="9">
        <f>0.703211382191911</f>
        <v>0.70321138219191104</v>
      </c>
      <c r="C247" s="20">
        <v>1.5630717469253901E-3</v>
      </c>
      <c r="D247" s="20">
        <v>8.8834577616926105E-2</v>
      </c>
      <c r="E247" s="11" t="s">
        <v>1588</v>
      </c>
      <c r="F247" s="9" t="s">
        <v>1589</v>
      </c>
      <c r="G247" s="11" t="s">
        <v>1590</v>
      </c>
      <c r="H247" s="9" t="s">
        <v>1591</v>
      </c>
    </row>
    <row r="248" spans="1:8" x14ac:dyDescent="0.2">
      <c r="A248" s="6" t="s">
        <v>1592</v>
      </c>
      <c r="B248" s="9">
        <f>0.534291183843573</f>
        <v>0.53429118384357299</v>
      </c>
      <c r="C248" s="20">
        <v>1.58277244585727E-3</v>
      </c>
      <c r="D248" s="20">
        <v>8.9206442912768899E-2</v>
      </c>
      <c r="E248" s="11" t="s">
        <v>1593</v>
      </c>
      <c r="F248" s="9" t="s">
        <v>1594</v>
      </c>
      <c r="G248" s="11" t="s">
        <v>1595</v>
      </c>
      <c r="H248" s="9" t="s">
        <v>1596</v>
      </c>
    </row>
    <row r="249" spans="1:8" x14ac:dyDescent="0.2">
      <c r="A249" s="6" t="s">
        <v>1597</v>
      </c>
      <c r="B249" s="9">
        <f>0.833304155915607</f>
        <v>0.83330415591560703</v>
      </c>
      <c r="C249" s="20">
        <v>1.5902271400702701E-3</v>
      </c>
      <c r="D249" s="20">
        <v>8.9206442912768899E-2</v>
      </c>
      <c r="E249" s="11" t="s">
        <v>1598</v>
      </c>
      <c r="F249" s="9" t="s">
        <v>1599</v>
      </c>
      <c r="G249" s="11" t="s">
        <v>1600</v>
      </c>
      <c r="H249" s="9" t="s">
        <v>1601</v>
      </c>
    </row>
    <row r="250" spans="1:8" x14ac:dyDescent="0.2">
      <c r="A250" s="6" t="s">
        <v>1602</v>
      </c>
      <c r="B250" s="9">
        <v>0.47821573859959599</v>
      </c>
      <c r="C250" s="20">
        <v>1.5951370236887399E-3</v>
      </c>
      <c r="D250" s="20">
        <v>8.9206442912768899E-2</v>
      </c>
      <c r="E250" s="11" t="s">
        <v>1603</v>
      </c>
      <c r="F250" s="9" t="s">
        <v>1604</v>
      </c>
      <c r="G250" s="11" t="s">
        <v>1605</v>
      </c>
      <c r="H250" s="9" t="s">
        <v>1606</v>
      </c>
    </row>
    <row r="251" spans="1:8" x14ac:dyDescent="0.2">
      <c r="A251" s="6" t="s">
        <v>122</v>
      </c>
      <c r="B251" s="9">
        <f>0.408016248569336</f>
        <v>0.40801624856933599</v>
      </c>
      <c r="C251" s="20">
        <v>1.5771732313084299E-3</v>
      </c>
      <c r="D251" s="20">
        <v>8.9206442912768899E-2</v>
      </c>
      <c r="E251" s="11" t="s">
        <v>123</v>
      </c>
      <c r="F251" s="9" t="s">
        <v>124</v>
      </c>
      <c r="G251" s="11" t="s">
        <v>125</v>
      </c>
      <c r="H251" s="9" t="s">
        <v>126</v>
      </c>
    </row>
    <row r="252" spans="1:8" x14ac:dyDescent="0.2">
      <c r="A252" s="6" t="s">
        <v>1607</v>
      </c>
      <c r="B252" s="9">
        <v>0.74361395960253296</v>
      </c>
      <c r="C252" s="20">
        <v>1.6142740294937401E-3</v>
      </c>
      <c r="D252" s="20">
        <v>8.9560179390285405E-2</v>
      </c>
      <c r="E252" s="11" t="s">
        <v>1608</v>
      </c>
      <c r="F252" s="9" t="s">
        <v>1609</v>
      </c>
      <c r="G252" s="11"/>
      <c r="H252" s="9"/>
    </row>
    <row r="253" spans="1:8" x14ac:dyDescent="0.2">
      <c r="A253" s="6" t="s">
        <v>1610</v>
      </c>
      <c r="B253" s="9">
        <v>0.39623998168840902</v>
      </c>
      <c r="C253" s="20">
        <v>1.61334392814244E-3</v>
      </c>
      <c r="D253" s="20">
        <v>8.9560179390285405E-2</v>
      </c>
      <c r="E253" s="11" t="s">
        <v>1611</v>
      </c>
      <c r="F253" s="9" t="s">
        <v>1612</v>
      </c>
      <c r="G253" s="11" t="s">
        <v>1613</v>
      </c>
      <c r="H253" s="9" t="s">
        <v>1614</v>
      </c>
    </row>
    <row r="254" spans="1:8" x14ac:dyDescent="0.2">
      <c r="A254" s="6" t="s">
        <v>1615</v>
      </c>
      <c r="B254" s="9">
        <f>0.675486508220917</f>
        <v>0.67548650822091705</v>
      </c>
      <c r="C254" s="20">
        <v>1.6335691175959101E-3</v>
      </c>
      <c r="D254" s="20">
        <v>8.9917046587041194E-2</v>
      </c>
      <c r="E254" s="11" t="s">
        <v>1616</v>
      </c>
      <c r="F254" s="9" t="s">
        <v>1617</v>
      </c>
      <c r="G254" s="11" t="s">
        <v>1618</v>
      </c>
      <c r="H254" s="9" t="s">
        <v>1619</v>
      </c>
    </row>
    <row r="255" spans="1:8" x14ac:dyDescent="0.2">
      <c r="A255" s="6" t="s">
        <v>1620</v>
      </c>
      <c r="B255" s="9">
        <f>0.651086468010172</f>
        <v>0.651086468010172</v>
      </c>
      <c r="C255" s="20">
        <v>1.62951979001735E-3</v>
      </c>
      <c r="D255" s="20">
        <v>8.9917046587041194E-2</v>
      </c>
      <c r="E255" s="11" t="s">
        <v>1621</v>
      </c>
      <c r="F255" s="9" t="s">
        <v>1622</v>
      </c>
      <c r="G255" s="11" t="s">
        <v>1623</v>
      </c>
      <c r="H255" s="9" t="s">
        <v>1624</v>
      </c>
    </row>
    <row r="256" spans="1:8" x14ac:dyDescent="0.2">
      <c r="A256" s="6" t="s">
        <v>1625</v>
      </c>
      <c r="B256" s="9">
        <f>-1.24995319429391</f>
        <v>-1.2499531942939099</v>
      </c>
      <c r="C256" s="20">
        <v>1.6515056604659501E-3</v>
      </c>
      <c r="D256" s="20">
        <v>9.0538737254165599E-2</v>
      </c>
      <c r="E256" s="11" t="s">
        <v>1626</v>
      </c>
      <c r="F256" s="9" t="s">
        <v>1627</v>
      </c>
      <c r="G256" s="11" t="s">
        <v>1628</v>
      </c>
      <c r="H256" s="9" t="s">
        <v>1629</v>
      </c>
    </row>
    <row r="257" spans="1:8" x14ac:dyDescent="0.2">
      <c r="A257" s="6" t="s">
        <v>268</v>
      </c>
      <c r="B257" s="9">
        <v>0.63431420744453504</v>
      </c>
      <c r="C257" s="20">
        <v>1.6641097411941501E-3</v>
      </c>
      <c r="D257" s="20">
        <v>9.0538737254165599E-2</v>
      </c>
      <c r="E257" s="11" t="s">
        <v>269</v>
      </c>
      <c r="F257" s="9" t="s">
        <v>270</v>
      </c>
      <c r="G257" s="11" t="s">
        <v>271</v>
      </c>
      <c r="H257" s="9" t="s">
        <v>272</v>
      </c>
    </row>
    <row r="258" spans="1:8" x14ac:dyDescent="0.2">
      <c r="A258" s="6" t="s">
        <v>1630</v>
      </c>
      <c r="B258" s="9">
        <f>0.522234206991889</f>
        <v>0.52223420699188905</v>
      </c>
      <c r="C258" s="20">
        <v>1.66429121481443E-3</v>
      </c>
      <c r="D258" s="20">
        <v>9.0538737254165599E-2</v>
      </c>
      <c r="E258" s="11"/>
      <c r="F258" s="9"/>
      <c r="G258" s="11" t="s">
        <v>1572</v>
      </c>
      <c r="H258" s="9" t="s">
        <v>1573</v>
      </c>
    </row>
    <row r="259" spans="1:8" x14ac:dyDescent="0.2">
      <c r="A259" s="6" t="s">
        <v>567</v>
      </c>
      <c r="B259" s="9">
        <f>-1.07626138490133</f>
        <v>-1.0762613849013301</v>
      </c>
      <c r="C259" s="20">
        <v>1.68070772737213E-3</v>
      </c>
      <c r="D259" s="20">
        <v>9.0600956528578205E-2</v>
      </c>
      <c r="E259" s="11" t="s">
        <v>568</v>
      </c>
      <c r="F259" s="9" t="s">
        <v>569</v>
      </c>
      <c r="G259" s="11" t="s">
        <v>570</v>
      </c>
      <c r="H259" s="9" t="s">
        <v>571</v>
      </c>
    </row>
    <row r="260" spans="1:8" x14ac:dyDescent="0.2">
      <c r="A260" s="6" t="s">
        <v>1631</v>
      </c>
      <c r="B260" s="9">
        <f>-2.22399752840992</f>
        <v>-2.22399752840992</v>
      </c>
      <c r="C260" s="20">
        <v>1.69803114804357E-3</v>
      </c>
      <c r="D260" s="20">
        <v>9.0600956528578205E-2</v>
      </c>
      <c r="E260" s="11" t="s">
        <v>1632</v>
      </c>
      <c r="F260" s="9" t="s">
        <v>1633</v>
      </c>
      <c r="G260" s="11" t="s">
        <v>1634</v>
      </c>
      <c r="H260" s="9" t="s">
        <v>1635</v>
      </c>
    </row>
    <row r="261" spans="1:8" x14ac:dyDescent="0.2">
      <c r="A261" s="6" t="s">
        <v>1636</v>
      </c>
      <c r="B261" s="9">
        <f>0.596713400557743</f>
        <v>0.59671340055774302</v>
      </c>
      <c r="C261" s="20">
        <v>1.6798087032719601E-3</v>
      </c>
      <c r="D261" s="20">
        <v>9.0600956528578205E-2</v>
      </c>
      <c r="E261" s="11" t="s">
        <v>1637</v>
      </c>
      <c r="F261" s="9" t="s">
        <v>1638</v>
      </c>
      <c r="G261" s="11" t="s">
        <v>1639</v>
      </c>
      <c r="H261" s="9" t="s">
        <v>1640</v>
      </c>
    </row>
    <row r="262" spans="1:8" x14ac:dyDescent="0.2">
      <c r="A262" s="6" t="s">
        <v>1641</v>
      </c>
      <c r="B262" s="9">
        <v>0.95731004623105098</v>
      </c>
      <c r="C262" s="20">
        <v>1.7043166845730701E-3</v>
      </c>
      <c r="D262" s="20">
        <v>9.0600956528578205E-2</v>
      </c>
      <c r="E262" s="11" t="s">
        <v>1642</v>
      </c>
      <c r="F262" s="9" t="s">
        <v>1643</v>
      </c>
      <c r="G262" s="11"/>
      <c r="H262" s="9"/>
    </row>
    <row r="263" spans="1:8" x14ac:dyDescent="0.2">
      <c r="A263" s="6" t="s">
        <v>1644</v>
      </c>
      <c r="B263" s="9">
        <v>1.0373515579853401</v>
      </c>
      <c r="C263" s="20">
        <v>1.68987694730874E-3</v>
      </c>
      <c r="D263" s="20">
        <v>9.0600956528578205E-2</v>
      </c>
      <c r="E263" s="11" t="s">
        <v>1645</v>
      </c>
      <c r="F263" s="9" t="s">
        <v>1646</v>
      </c>
      <c r="G263" s="11" t="s">
        <v>1647</v>
      </c>
      <c r="H263" s="9" t="s">
        <v>1648</v>
      </c>
    </row>
    <row r="264" spans="1:8" x14ac:dyDescent="0.2">
      <c r="A264" s="6" t="s">
        <v>1649</v>
      </c>
      <c r="B264" s="9">
        <f>0.705640493613066</f>
        <v>0.70564049361306602</v>
      </c>
      <c r="C264" s="20">
        <v>1.69513078859742E-3</v>
      </c>
      <c r="D264" s="20">
        <v>9.0600956528578205E-2</v>
      </c>
      <c r="E264" s="11" t="s">
        <v>1650</v>
      </c>
      <c r="F264" s="9" t="s">
        <v>1651</v>
      </c>
      <c r="G264" s="11" t="s">
        <v>1652</v>
      </c>
      <c r="H264" s="9" t="s">
        <v>1653</v>
      </c>
    </row>
    <row r="265" spans="1:8" x14ac:dyDescent="0.2">
      <c r="A265" s="6" t="s">
        <v>1654</v>
      </c>
      <c r="B265" s="9">
        <v>1.3119830175065501</v>
      </c>
      <c r="C265" s="20">
        <v>1.74455975266915E-3</v>
      </c>
      <c r="D265" s="20">
        <v>9.1106440405434697E-2</v>
      </c>
      <c r="E265" s="11" t="s">
        <v>1655</v>
      </c>
      <c r="F265" s="9" t="s">
        <v>1656</v>
      </c>
      <c r="G265" s="11" t="s">
        <v>1657</v>
      </c>
      <c r="H265" s="9" t="s">
        <v>1658</v>
      </c>
    </row>
    <row r="266" spans="1:8" x14ac:dyDescent="0.2">
      <c r="A266" s="6" t="s">
        <v>1659</v>
      </c>
      <c r="B266" s="9">
        <v>0.72421789249023905</v>
      </c>
      <c r="C266" s="20">
        <v>1.7464076982087501E-3</v>
      </c>
      <c r="D266" s="20">
        <v>9.1106440405434697E-2</v>
      </c>
      <c r="E266" s="11" t="s">
        <v>1660</v>
      </c>
      <c r="F266" s="9" t="s">
        <v>1661</v>
      </c>
      <c r="G266" s="11" t="s">
        <v>1662</v>
      </c>
      <c r="H266" s="9" t="s">
        <v>1663</v>
      </c>
    </row>
    <row r="267" spans="1:8" x14ac:dyDescent="0.2">
      <c r="A267" s="6" t="s">
        <v>1664</v>
      </c>
      <c r="B267" s="9">
        <v>0.34649359907435801</v>
      </c>
      <c r="C267" s="20">
        <v>1.72941436210404E-3</v>
      </c>
      <c r="D267" s="20">
        <v>9.1106440405434697E-2</v>
      </c>
      <c r="E267" s="11" t="s">
        <v>1665</v>
      </c>
      <c r="F267" s="9" t="s">
        <v>1666</v>
      </c>
      <c r="G267" s="11" t="s">
        <v>1667</v>
      </c>
      <c r="H267" s="9" t="s">
        <v>1668</v>
      </c>
    </row>
    <row r="268" spans="1:8" x14ac:dyDescent="0.2">
      <c r="A268" s="6" t="s">
        <v>1669</v>
      </c>
      <c r="B268" s="9">
        <v>0.94072100951862103</v>
      </c>
      <c r="C268" s="20">
        <v>1.7335848856803E-3</v>
      </c>
      <c r="D268" s="20">
        <v>9.1106440405434697E-2</v>
      </c>
      <c r="E268" s="11" t="s">
        <v>1670</v>
      </c>
      <c r="F268" s="9" t="s">
        <v>1671</v>
      </c>
      <c r="G268" s="11" t="s">
        <v>1672</v>
      </c>
      <c r="H268" s="9" t="s">
        <v>1673</v>
      </c>
    </row>
    <row r="269" spans="1:8" x14ac:dyDescent="0.2">
      <c r="A269" s="6" t="s">
        <v>1674</v>
      </c>
      <c r="B269" s="9">
        <v>0.54100565328997596</v>
      </c>
      <c r="C269" s="20">
        <v>1.7296736664416299E-3</v>
      </c>
      <c r="D269" s="20">
        <v>9.1106440405434697E-2</v>
      </c>
      <c r="E269" s="11" t="s">
        <v>1675</v>
      </c>
      <c r="F269" s="9" t="s">
        <v>1676</v>
      </c>
      <c r="G269" s="11" t="s">
        <v>1677</v>
      </c>
      <c r="H269" s="9" t="s">
        <v>1678</v>
      </c>
    </row>
    <row r="270" spans="1:8" x14ac:dyDescent="0.2">
      <c r="A270" s="6" t="s">
        <v>1679</v>
      </c>
      <c r="B270" s="9">
        <v>0.82090172021721997</v>
      </c>
      <c r="C270" s="20">
        <v>1.75520780244694E-3</v>
      </c>
      <c r="D270" s="20">
        <v>9.1225131174761095E-2</v>
      </c>
      <c r="E270" s="11" t="s">
        <v>1680</v>
      </c>
      <c r="F270" s="9" t="s">
        <v>1681</v>
      </c>
      <c r="G270" s="11" t="s">
        <v>1682</v>
      </c>
      <c r="H270" s="9" t="s">
        <v>1683</v>
      </c>
    </row>
    <row r="271" spans="1:8" x14ac:dyDescent="0.2">
      <c r="A271" s="6" t="s">
        <v>1684</v>
      </c>
      <c r="B271" s="9">
        <v>1.0673011099124201</v>
      </c>
      <c r="C271" s="20">
        <v>1.7671268522744901E-3</v>
      </c>
      <c r="D271" s="20">
        <v>9.1504446376480295E-2</v>
      </c>
      <c r="E271" s="11"/>
      <c r="F271" s="9"/>
      <c r="G271" s="11"/>
      <c r="H271" s="9"/>
    </row>
    <row r="272" spans="1:8" x14ac:dyDescent="0.2">
      <c r="A272" s="6" t="s">
        <v>1685</v>
      </c>
      <c r="B272" s="9">
        <v>0.51348173528565899</v>
      </c>
      <c r="C272" s="20">
        <v>1.79035443829732E-3</v>
      </c>
      <c r="D272" s="20">
        <v>9.2025534565569098E-2</v>
      </c>
      <c r="E272" s="11" t="s">
        <v>1686</v>
      </c>
      <c r="F272" s="9" t="s">
        <v>1687</v>
      </c>
      <c r="G272" s="11" t="s">
        <v>1688</v>
      </c>
      <c r="H272" s="9" t="s">
        <v>1689</v>
      </c>
    </row>
    <row r="273" spans="1:8" x14ac:dyDescent="0.2">
      <c r="A273" s="6" t="s">
        <v>1690</v>
      </c>
      <c r="B273" s="9">
        <v>0.260044579843839</v>
      </c>
      <c r="C273" s="20">
        <v>1.78499083470277E-3</v>
      </c>
      <c r="D273" s="20">
        <v>9.2025534565569098E-2</v>
      </c>
      <c r="E273" s="11" t="s">
        <v>1691</v>
      </c>
      <c r="F273" s="9" t="s">
        <v>1692</v>
      </c>
      <c r="G273" s="11"/>
      <c r="H273" s="9"/>
    </row>
    <row r="274" spans="1:8" x14ac:dyDescent="0.2">
      <c r="A274" s="6" t="s">
        <v>1693</v>
      </c>
      <c r="B274" s="9">
        <v>0.76658828433549198</v>
      </c>
      <c r="C274" s="20">
        <v>1.81723057637696E-3</v>
      </c>
      <c r="D274" s="20">
        <v>9.2388002503004496E-2</v>
      </c>
      <c r="E274" s="11" t="s">
        <v>1694</v>
      </c>
      <c r="F274" s="9" t="s">
        <v>1695</v>
      </c>
      <c r="G274" s="11" t="s">
        <v>1696</v>
      </c>
      <c r="H274" s="9" t="s">
        <v>1697</v>
      </c>
    </row>
    <row r="275" spans="1:8" x14ac:dyDescent="0.2">
      <c r="A275" s="6" t="s">
        <v>1698</v>
      </c>
      <c r="B275" s="9">
        <v>0.60204024111492904</v>
      </c>
      <c r="C275" s="20">
        <v>1.81072269962908E-3</v>
      </c>
      <c r="D275" s="20">
        <v>9.2388002503004496E-2</v>
      </c>
      <c r="E275" s="11" t="s">
        <v>1699</v>
      </c>
      <c r="F275" s="9" t="s">
        <v>1700</v>
      </c>
      <c r="G275" s="11" t="s">
        <v>1701</v>
      </c>
      <c r="H275" s="9" t="s">
        <v>1702</v>
      </c>
    </row>
    <row r="276" spans="1:8" x14ac:dyDescent="0.2">
      <c r="A276" s="6" t="s">
        <v>1703</v>
      </c>
      <c r="B276" s="9">
        <v>0.71560767612784504</v>
      </c>
      <c r="C276" s="20">
        <v>1.8065503249664501E-3</v>
      </c>
      <c r="D276" s="20">
        <v>9.2388002503004496E-2</v>
      </c>
      <c r="E276" s="11" t="s">
        <v>1704</v>
      </c>
      <c r="F276" s="9" t="s">
        <v>1705</v>
      </c>
      <c r="G276" s="11" t="s">
        <v>1706</v>
      </c>
      <c r="H276" s="9" t="s">
        <v>1707</v>
      </c>
    </row>
    <row r="277" spans="1:8" x14ac:dyDescent="0.2">
      <c r="A277" s="6" t="s">
        <v>1708</v>
      </c>
      <c r="B277" s="9">
        <v>0.81628568324005701</v>
      </c>
      <c r="C277" s="20">
        <v>1.8487965307616601E-3</v>
      </c>
      <c r="D277" s="20">
        <v>9.3652261944125806E-2</v>
      </c>
      <c r="E277" s="11" t="s">
        <v>1709</v>
      </c>
      <c r="F277" s="9" t="s">
        <v>1710</v>
      </c>
      <c r="G277" s="11" t="s">
        <v>1711</v>
      </c>
      <c r="H277" s="9" t="s">
        <v>1712</v>
      </c>
    </row>
    <row r="278" spans="1:8" x14ac:dyDescent="0.2">
      <c r="A278" s="6" t="s">
        <v>1713</v>
      </c>
      <c r="B278" s="9">
        <v>0.86058081993981905</v>
      </c>
      <c r="C278" s="20">
        <v>1.89750667764406E-3</v>
      </c>
      <c r="D278" s="20">
        <v>9.4890433254834594E-2</v>
      </c>
      <c r="E278" s="11" t="s">
        <v>1714</v>
      </c>
      <c r="F278" s="9" t="s">
        <v>1715</v>
      </c>
      <c r="G278" s="11" t="s">
        <v>1716</v>
      </c>
      <c r="H278" s="9" t="s">
        <v>1717</v>
      </c>
    </row>
    <row r="279" spans="1:8" x14ac:dyDescent="0.2">
      <c r="A279" s="6" t="s">
        <v>1718</v>
      </c>
      <c r="B279" s="9">
        <f>0.818235179507898</f>
        <v>0.81823517950789804</v>
      </c>
      <c r="C279" s="20">
        <v>1.90141767153467E-3</v>
      </c>
      <c r="D279" s="20">
        <v>9.4890433254834594E-2</v>
      </c>
      <c r="E279" s="11" t="s">
        <v>1719</v>
      </c>
      <c r="F279" s="9" t="s">
        <v>1720</v>
      </c>
      <c r="G279" s="11" t="s">
        <v>1721</v>
      </c>
      <c r="H279" s="9" t="s">
        <v>1722</v>
      </c>
    </row>
    <row r="280" spans="1:8" x14ac:dyDescent="0.2">
      <c r="A280" s="6" t="s">
        <v>1723</v>
      </c>
      <c r="B280" s="9">
        <f>0.912146930157662</f>
        <v>0.91214693015766202</v>
      </c>
      <c r="C280" s="20">
        <v>1.90185676590327E-3</v>
      </c>
      <c r="D280" s="20">
        <v>9.4890433254834594E-2</v>
      </c>
      <c r="E280" s="11" t="s">
        <v>1724</v>
      </c>
      <c r="F280" s="9" t="s">
        <v>1725</v>
      </c>
      <c r="G280" s="11" t="s">
        <v>1726</v>
      </c>
      <c r="H280" s="9" t="s">
        <v>1727</v>
      </c>
    </row>
    <row r="281" spans="1:8" x14ac:dyDescent="0.2">
      <c r="A281" s="6" t="s">
        <v>1728</v>
      </c>
      <c r="B281" s="9">
        <f>0.409391979673022</f>
        <v>0.40939197967302199</v>
      </c>
      <c r="C281" s="20">
        <v>1.89763985176368E-3</v>
      </c>
      <c r="D281" s="20">
        <v>9.4890433254834594E-2</v>
      </c>
      <c r="E281" s="11" t="s">
        <v>1729</v>
      </c>
      <c r="F281" s="9" t="s">
        <v>1730</v>
      </c>
      <c r="G281" s="11" t="s">
        <v>1731</v>
      </c>
      <c r="H281" s="9" t="s">
        <v>1732</v>
      </c>
    </row>
    <row r="282" spans="1:8" x14ac:dyDescent="0.2">
      <c r="A282" s="15" t="s">
        <v>1733</v>
      </c>
      <c r="B282" s="16">
        <v>0.51847513249371502</v>
      </c>
      <c r="C282" s="21">
        <v>1.90717486192751E-3</v>
      </c>
      <c r="D282" s="21">
        <v>9.4890433254834594E-2</v>
      </c>
      <c r="E282" s="17" t="s">
        <v>1734</v>
      </c>
      <c r="F282" s="16" t="s">
        <v>1735</v>
      </c>
      <c r="G282" s="17" t="s">
        <v>1736</v>
      </c>
      <c r="H282" s="16" t="s">
        <v>1737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Low Group</vt:lpstr>
      <vt:lpstr>Medium Group</vt:lpstr>
      <vt:lpstr>High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Pål A. Olsvik</cp:lastModifiedBy>
  <dcterms:created xsi:type="dcterms:W3CDTF">2019-01-23T15:52:47Z</dcterms:created>
  <dcterms:modified xsi:type="dcterms:W3CDTF">2019-04-24T08:09:01Z</dcterms:modified>
</cp:coreProperties>
</file>