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research\Dialysis and Hand Function Assessment\Manuscript\2. Hand Sensorimoter Function Differences between Healthy and Hemodialysis Patients\PLOS ONE\Revision 1\"/>
    </mc:Choice>
  </mc:AlternateContent>
  <bookViews>
    <workbookView xWindow="0" yWindow="0" windowWidth="23040" windowHeight="9720"/>
  </bookViews>
  <sheets>
    <sheet name="Patient" sheetId="1" r:id="rId1"/>
    <sheet name="Healthy" sheetId="9" r:id="rId2"/>
  </sheets>
  <definedNames>
    <definedName name="_xlnm._FilterDatabase" localSheetId="1" hidden="1">Healthy!$B$1:$B$79</definedName>
    <definedName name="_xlnm._FilterDatabase" localSheetId="0" hidden="1">Patient!$B$1:$B$70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I44" i="1"/>
  <c r="K60" i="1" l="1"/>
  <c r="J60" i="1"/>
  <c r="I60" i="1"/>
  <c r="K62" i="1" l="1"/>
  <c r="K61" i="1"/>
  <c r="K58" i="1"/>
  <c r="K57" i="1"/>
  <c r="K12" i="1" l="1"/>
  <c r="J12" i="1"/>
  <c r="I12" i="1"/>
  <c r="J62" i="1" l="1"/>
  <c r="I62" i="1"/>
  <c r="J61" i="1"/>
  <c r="I61" i="1"/>
  <c r="J58" i="1"/>
  <c r="I58" i="1"/>
  <c r="J57" i="1"/>
  <c r="I57" i="1"/>
  <c r="K9" i="1" l="1"/>
  <c r="J9" i="1"/>
  <c r="I9" i="1"/>
  <c r="K70" i="1" l="1"/>
  <c r="J70" i="1"/>
  <c r="I70" i="1"/>
  <c r="K64" i="1"/>
  <c r="J64" i="1"/>
  <c r="I64" i="1"/>
  <c r="K63" i="1"/>
  <c r="J63" i="1"/>
  <c r="I63" i="1"/>
  <c r="K59" i="1"/>
  <c r="J59" i="1"/>
  <c r="I59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69" i="1" l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41" i="1" l="1"/>
  <c r="J41" i="1"/>
  <c r="I41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45" i="1" l="1"/>
  <c r="J45" i="1"/>
  <c r="I45" i="1"/>
  <c r="K43" i="1"/>
  <c r="J43" i="1"/>
  <c r="I43" i="1"/>
  <c r="K42" i="1"/>
  <c r="J42" i="1"/>
  <c r="I42" i="1"/>
  <c r="K40" i="1"/>
  <c r="J40" i="1"/>
  <c r="I40" i="1"/>
  <c r="K38" i="1"/>
  <c r="J38" i="1"/>
  <c r="I38" i="1"/>
  <c r="K39" i="1"/>
  <c r="J39" i="1"/>
  <c r="I39" i="1"/>
  <c r="K14" i="1"/>
  <c r="J14" i="1"/>
  <c r="I14" i="1"/>
  <c r="K5" i="1"/>
  <c r="J5" i="1"/>
  <c r="I5" i="1"/>
  <c r="K6" i="1"/>
  <c r="J6" i="1"/>
  <c r="I6" i="1"/>
  <c r="K7" i="1"/>
  <c r="J7" i="1"/>
  <c r="I7" i="1"/>
  <c r="K24" i="1"/>
  <c r="J24" i="1"/>
  <c r="I24" i="1"/>
  <c r="K26" i="1"/>
  <c r="J26" i="1"/>
  <c r="I26" i="1"/>
  <c r="K25" i="1"/>
  <c r="J25" i="1"/>
  <c r="I25" i="1"/>
  <c r="K23" i="1" l="1"/>
  <c r="J23" i="1"/>
  <c r="I23" i="1"/>
  <c r="K27" i="1"/>
  <c r="J27" i="1"/>
  <c r="I27" i="1"/>
  <c r="K28" i="1"/>
  <c r="J28" i="1"/>
  <c r="I28" i="1"/>
  <c r="K22" i="1"/>
  <c r="J22" i="1"/>
  <c r="I22" i="1"/>
  <c r="K21" i="1"/>
  <c r="J21" i="1"/>
  <c r="I21" i="1"/>
  <c r="K8" i="1"/>
  <c r="J8" i="1"/>
  <c r="I8" i="1"/>
  <c r="K16" i="1"/>
  <c r="J16" i="1"/>
  <c r="I16" i="1"/>
  <c r="K17" i="1"/>
  <c r="J17" i="1"/>
  <c r="I17" i="1"/>
  <c r="K15" i="1"/>
  <c r="J15" i="1"/>
  <c r="I15" i="1"/>
  <c r="K20" i="1"/>
  <c r="J20" i="1"/>
  <c r="I20" i="1"/>
  <c r="K18" i="1"/>
  <c r="J18" i="1"/>
  <c r="I18" i="1"/>
  <c r="K19" i="1"/>
  <c r="J19" i="1"/>
  <c r="I19" i="1"/>
  <c r="K13" i="1"/>
  <c r="J13" i="1"/>
  <c r="I13" i="1"/>
  <c r="K11" i="1"/>
  <c r="J11" i="1"/>
  <c r="I11" i="1"/>
  <c r="K10" i="1"/>
  <c r="J10" i="1"/>
  <c r="I10" i="1"/>
  <c r="K4" i="1" l="1"/>
  <c r="J4" i="1"/>
  <c r="I4" i="1"/>
  <c r="K3" i="1"/>
  <c r="J3" i="1"/>
  <c r="I3" i="1"/>
</calcChain>
</file>

<file path=xl/sharedStrings.xml><?xml version="1.0" encoding="utf-8"?>
<sst xmlns="http://schemas.openxmlformats.org/spreadsheetml/2006/main" count="179" uniqueCount="76">
  <si>
    <t>Purdue</t>
    <phoneticPr fontId="1" type="noConversion"/>
  </si>
  <si>
    <t>Both</t>
    <phoneticPr fontId="1" type="noConversion"/>
  </si>
  <si>
    <t>Assembly</t>
    <phoneticPr fontId="1" type="noConversion"/>
  </si>
  <si>
    <t>SWM</t>
    <phoneticPr fontId="1" type="noConversion"/>
  </si>
  <si>
    <t>MTT</t>
    <phoneticPr fontId="1" type="noConversion"/>
  </si>
  <si>
    <t>Roughness</t>
    <phoneticPr fontId="1" type="noConversion"/>
  </si>
  <si>
    <t>Shape</t>
    <phoneticPr fontId="1" type="noConversion"/>
  </si>
  <si>
    <t>Weight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</si>
  <si>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</si>
  <si>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</si>
  <si>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</si>
  <si>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</si>
  <si>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</si>
  <si>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</si>
  <si>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</si>
  <si>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</si>
  <si>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</si>
  <si>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</si>
  <si>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</si>
  <si>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</si>
  <si>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</si>
  <si>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</si>
  <si>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</si>
  <si>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</si>
  <si>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</si>
  <si>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</si>
  <si>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</si>
  <si>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</si>
  <si>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</si>
  <si>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</si>
  <si>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</si>
  <si>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</si>
  <si>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</si>
  <si>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</si>
  <si>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</si>
  <si>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</si>
  <si>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</si>
  <si>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</si>
  <si>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</si>
  <si>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</si>
  <si>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</si>
  <si>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</si>
  <si>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</si>
  <si>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</si>
  <si>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</si>
  <si>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</si>
  <si>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</si>
  <si>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</si>
  <si>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</si>
  <si>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</si>
  <si>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SWM (Dominant Hand)</t>
    <phoneticPr fontId="1" type="noConversion"/>
  </si>
  <si>
    <t>SWM (Non-Dominant Hand)</t>
    <phoneticPr fontId="1" type="noConversion"/>
  </si>
  <si>
    <t>F</t>
  </si>
  <si>
    <t>M</t>
  </si>
  <si>
    <t>Non-Dom</t>
  </si>
  <si>
    <t>Dominant Hand</t>
  </si>
  <si>
    <t>Non-dominant Hand</t>
  </si>
  <si>
    <t>Dom</t>
  </si>
  <si>
    <t>Max Grip Force (kg)</t>
  </si>
  <si>
    <t>Gender</t>
    <phoneticPr fontId="1" type="noConversion"/>
  </si>
  <si>
    <t>Age</t>
    <phoneticPr fontId="1" type="noConversion"/>
  </si>
  <si>
    <t>PHUA</t>
    <phoneticPr fontId="1" type="noConversion"/>
  </si>
  <si>
    <t>Thumb</t>
  </si>
  <si>
    <t>Little</t>
  </si>
  <si>
    <t>Static FP_Peak</t>
    <phoneticPr fontId="1" type="noConversion"/>
  </si>
  <si>
    <t>FP_Peak</t>
    <phoneticPr fontId="1" type="noConversion"/>
  </si>
  <si>
    <t>Force Ratio</t>
    <phoneticPr fontId="1" type="noConversion"/>
  </si>
  <si>
    <t>% Static FP_Peak</t>
    <phoneticPr fontId="1" type="noConversion"/>
  </si>
  <si>
    <t>FR_Norm</t>
    <phoneticPr fontId="1" type="noConversion"/>
  </si>
  <si>
    <t>Gender</t>
    <phoneticPr fontId="1" type="noConversion"/>
  </si>
  <si>
    <t>Age</t>
    <phoneticPr fontId="1" type="noConversion"/>
  </si>
  <si>
    <t>Max Grip Force (kg)</t>
    <phoneticPr fontId="1" type="noConversion"/>
  </si>
  <si>
    <t>PHUA</t>
    <phoneticPr fontId="1" type="noConversion"/>
  </si>
  <si>
    <t>Note</t>
    <phoneticPr fontId="1" type="noConversion"/>
  </si>
  <si>
    <t xml:space="preserve">Poor eyesight. No Purdue. </t>
    <phoneticPr fontId="1" type="noConversion"/>
  </si>
  <si>
    <t xml:space="preserve">Early leave of an urgent personal affair. No grip force and PHUA.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</si>
</sst>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4" xfId="0" applyNumberFormat="1" applyFill="1" applyBorder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/>
    <xf numFmtId="0" fontId="0" fillId="0" borderId="5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 applyAlignment="1"/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="70" zoomScaleNormal="70" workbookViewId="0">
      <pane ySplit="1" topLeftCell="A2" activePane="bottomLeft" state="frozen"/>
      <selection pane="bottomLeft" activeCell="S26" sqref="S26"/>
    </sheetView>
  </sheetViews>
  <sheetFormatPr defaultRowHeight="16.5" x14ac:dyDescent="0.25"/>
  <cols>
    <col min="1" max="1" width="9" style="5"/>
    <col min="2" max="2" width="9.5" style="8" customWidth="1"/>
    <col min="3" max="8" width="9" style="5"/>
    <col min="9" max="9" width="10.625" style="5" bestFit="1" customWidth="1"/>
    <col min="10" max="11" width="9" style="5"/>
    <col min="12" max="12" width="16.625" style="5" customWidth="1"/>
    <col min="13" max="14" width="8.75" style="5"/>
    <col min="15" max="15" width="12.125" style="5" customWidth="1"/>
    <col min="16" max="16" width="11.25" style="5" bestFit="1" customWidth="1"/>
    <col min="17" max="17" width="16.25" style="5" bestFit="1" customWidth="1"/>
    <col min="18" max="18" width="59.25" style="5" bestFit="1" customWidth="1"/>
    <col min="19" max="16384" width="9" style="5"/>
  </cols>
  <sheetData>
    <row r="1" spans="1:18" x14ac:dyDescent="0.25">
      <c r="A1" s="3" t="s">
        <v>69</v>
      </c>
      <c r="B1" s="4" t="s">
        <v>70</v>
      </c>
      <c r="C1" s="19" t="s">
        <v>0</v>
      </c>
      <c r="D1" s="19"/>
      <c r="E1" s="19"/>
      <c r="F1" s="19"/>
      <c r="G1" s="19" t="s">
        <v>3</v>
      </c>
      <c r="H1" s="19"/>
      <c r="I1" s="19" t="s">
        <v>4</v>
      </c>
      <c r="J1" s="19"/>
      <c r="K1" s="19"/>
      <c r="L1" s="3" t="s">
        <v>71</v>
      </c>
      <c r="M1" s="19" t="s">
        <v>72</v>
      </c>
      <c r="N1" s="19"/>
      <c r="O1" s="19"/>
      <c r="P1" s="19"/>
      <c r="Q1" s="20"/>
      <c r="R1" s="5" t="s">
        <v>73</v>
      </c>
    </row>
    <row r="2" spans="1:18" ht="17.25" thickBot="1" x14ac:dyDescent="0.3">
      <c r="A2" s="1"/>
      <c r="B2" s="2"/>
      <c r="C2" s="1" t="s">
        <v>57</v>
      </c>
      <c r="D2" s="1" t="s">
        <v>54</v>
      </c>
      <c r="E2" s="1" t="s">
        <v>1</v>
      </c>
      <c r="F2" s="1" t="s">
        <v>2</v>
      </c>
      <c r="G2" s="15" t="s">
        <v>62</v>
      </c>
      <c r="H2" s="15" t="s">
        <v>63</v>
      </c>
      <c r="I2" s="9" t="s">
        <v>5</v>
      </c>
      <c r="J2" s="9" t="s">
        <v>6</v>
      </c>
      <c r="K2" s="9" t="s">
        <v>7</v>
      </c>
      <c r="L2" s="1"/>
      <c r="M2" s="15" t="s">
        <v>64</v>
      </c>
      <c r="N2" s="15" t="s">
        <v>65</v>
      </c>
      <c r="O2" s="15" t="s">
        <v>66</v>
      </c>
      <c r="P2" s="15" t="s">
        <v>67</v>
      </c>
      <c r="Q2" s="18" t="s">
        <v>68</v>
      </c>
    </row>
    <row r="3" spans="1:18" x14ac:dyDescent="0.25">
      <c r="A3" s="3" t="s">
        <v>8</v>
      </c>
      <c r="B3" s="4">
        <v>62</v>
      </c>
      <c r="C3" s="3">
        <v>11</v>
      </c>
      <c r="D3" s="3">
        <v>12.666666666666666</v>
      </c>
      <c r="E3" s="3">
        <v>10</v>
      </c>
      <c r="F3" s="3">
        <v>29.333333333333332</v>
      </c>
      <c r="G3" s="3">
        <v>3.84</v>
      </c>
      <c r="H3" s="3">
        <v>2.83</v>
      </c>
      <c r="I3" s="3">
        <f>(43.56+37.89+40.36)/3</f>
        <v>40.603333333333332</v>
      </c>
      <c r="J3" s="3">
        <f>(29.79+33.59+32.43)/3</f>
        <v>31.936666666666667</v>
      </c>
      <c r="K3" s="3">
        <f>(4.83+5.06+5.85)/3</f>
        <v>5.246666666666667</v>
      </c>
      <c r="L3" s="3">
        <v>27.215519999999998</v>
      </c>
      <c r="M3" s="3">
        <v>41.667948046884099</v>
      </c>
      <c r="N3" s="3">
        <v>17.632369691688101</v>
      </c>
      <c r="O3" s="3">
        <v>3.0640686535474999</v>
      </c>
      <c r="P3" s="3">
        <v>42.316385898937099</v>
      </c>
      <c r="Q3" s="16">
        <v>0.34626342673726601</v>
      </c>
    </row>
    <row r="4" spans="1:18" x14ac:dyDescent="0.25">
      <c r="A4" s="1" t="s">
        <v>9</v>
      </c>
      <c r="B4" s="2">
        <v>60</v>
      </c>
      <c r="C4" s="1">
        <v>13.666666666666666</v>
      </c>
      <c r="D4" s="1">
        <v>14</v>
      </c>
      <c r="E4" s="1">
        <v>10.666666666666666</v>
      </c>
      <c r="F4" s="1">
        <v>31.666666666666668</v>
      </c>
      <c r="G4" s="1">
        <v>2.83</v>
      </c>
      <c r="H4" s="1">
        <v>2.83</v>
      </c>
      <c r="I4" s="1">
        <f>(46.42+35.36+33.43)/3</f>
        <v>38.403333333333336</v>
      </c>
      <c r="J4" s="1">
        <f>(39.13+37.06+33.51)/3</f>
        <v>36.566666666666663</v>
      </c>
      <c r="K4" s="1">
        <f>(4.46+4.64+4.19)/3</f>
        <v>4.43</v>
      </c>
      <c r="L4" s="1">
        <v>13.607759999999999</v>
      </c>
      <c r="M4" s="1">
        <v>29.0903849712472</v>
      </c>
      <c r="N4" s="1">
        <v>14.287415205272101</v>
      </c>
      <c r="O4" s="1">
        <v>2.1116846634418498</v>
      </c>
      <c r="P4" s="1">
        <v>49.113874633813403</v>
      </c>
      <c r="Q4" s="12">
        <v>0.34181399637863502</v>
      </c>
    </row>
    <row r="5" spans="1:18" x14ac:dyDescent="0.25">
      <c r="A5" s="1" t="s">
        <v>10</v>
      </c>
      <c r="B5" s="2">
        <v>56</v>
      </c>
      <c r="C5" s="1">
        <v>13.333333333333334</v>
      </c>
      <c r="D5" s="1">
        <v>11</v>
      </c>
      <c r="E5" s="1">
        <v>9.6666666666666661</v>
      </c>
      <c r="F5" s="1">
        <v>28.333333333333332</v>
      </c>
      <c r="G5" s="1">
        <v>2.83</v>
      </c>
      <c r="H5" s="1">
        <v>2.44</v>
      </c>
      <c r="I5" s="1">
        <f>(45.09+40.13+36.02)/3</f>
        <v>40.413333333333334</v>
      </c>
      <c r="J5" s="1">
        <f>(40.35+36.96+33.94)/3</f>
        <v>37.083333333333336</v>
      </c>
      <c r="K5" s="1">
        <f>(5.23+4.46+4.56)/3</f>
        <v>4.75</v>
      </c>
      <c r="L5" s="1">
        <v>29.48348</v>
      </c>
      <c r="M5" s="1">
        <v>34.3031643438554</v>
      </c>
      <c r="N5" s="1">
        <v>11.9911306531391</v>
      </c>
      <c r="O5" s="1">
        <v>2.1214776640805799</v>
      </c>
      <c r="P5" s="1">
        <v>34.956339691988397</v>
      </c>
      <c r="Q5" s="12">
        <v>0.29121552532257999</v>
      </c>
    </row>
    <row r="6" spans="1:18" x14ac:dyDescent="0.25">
      <c r="A6" s="1" t="s">
        <v>8</v>
      </c>
      <c r="B6" s="2">
        <v>49</v>
      </c>
      <c r="C6" s="1">
        <v>13</v>
      </c>
      <c r="D6" s="1">
        <v>11</v>
      </c>
      <c r="E6" s="1">
        <v>8.6666666666666661</v>
      </c>
      <c r="F6" s="1">
        <v>27.333333333333332</v>
      </c>
      <c r="G6" s="1">
        <v>2.83</v>
      </c>
      <c r="H6" s="1">
        <v>3.22</v>
      </c>
      <c r="I6" s="1">
        <f>(32.33+26.86+29.44)/3</f>
        <v>29.543333333333333</v>
      </c>
      <c r="J6" s="1">
        <f>(33.22+26.63+29.09)/3</f>
        <v>29.646666666666665</v>
      </c>
      <c r="K6" s="1">
        <f>(4.75+3.5+3.95)/3</f>
        <v>4.0666666666666664</v>
      </c>
      <c r="L6" s="1">
        <v>29.48348</v>
      </c>
      <c r="M6" s="1">
        <v>44.361620896341599</v>
      </c>
      <c r="N6" s="1">
        <v>14.7970840030224</v>
      </c>
      <c r="O6" s="1">
        <v>2.5079751796423899</v>
      </c>
      <c r="P6" s="1">
        <v>33.355598159044398</v>
      </c>
      <c r="Q6" s="12">
        <v>0.26621104655970701</v>
      </c>
    </row>
    <row r="7" spans="1:18" x14ac:dyDescent="0.25">
      <c r="A7" s="1" t="s">
        <v>11</v>
      </c>
      <c r="B7" s="2">
        <v>67</v>
      </c>
      <c r="C7" s="1">
        <v>8.6666666666666661</v>
      </c>
      <c r="D7" s="1">
        <v>6.333333333333333</v>
      </c>
      <c r="E7" s="1">
        <v>5.333333333333333</v>
      </c>
      <c r="F7" s="1">
        <v>13</v>
      </c>
      <c r="G7" s="1">
        <v>4.3099999999999996</v>
      </c>
      <c r="H7" s="1">
        <v>3.84</v>
      </c>
      <c r="I7" s="1">
        <f>(82.42+51.6+49.52)/3</f>
        <v>61.180000000000007</v>
      </c>
      <c r="J7" s="1">
        <f>(48.9+49+53.99)/3</f>
        <v>50.63</v>
      </c>
      <c r="K7" s="1">
        <f>(6.82+5.8+5.56)/3</f>
        <v>6.06</v>
      </c>
      <c r="L7" s="1">
        <v>17.009699999999999</v>
      </c>
      <c r="M7" s="1">
        <v>48.495932060264401</v>
      </c>
      <c r="N7" s="1">
        <v>18.8136631968767</v>
      </c>
      <c r="O7" s="1">
        <v>2.8420289923214099</v>
      </c>
      <c r="P7" s="1">
        <v>38.794312012598503</v>
      </c>
      <c r="Q7" s="12">
        <v>0.27595193144062002</v>
      </c>
    </row>
    <row r="8" spans="1:18" x14ac:dyDescent="0.25">
      <c r="A8" s="1" t="s">
        <v>11</v>
      </c>
      <c r="B8" s="2">
        <v>51</v>
      </c>
      <c r="C8" s="1">
        <v>12.666666666666666</v>
      </c>
      <c r="D8" s="1">
        <v>11.666666666666666</v>
      </c>
      <c r="E8" s="1">
        <v>10.333333333333334</v>
      </c>
      <c r="F8" s="1">
        <v>26</v>
      </c>
      <c r="G8" s="1">
        <v>2.83</v>
      </c>
      <c r="H8" s="1">
        <v>2.44</v>
      </c>
      <c r="I8" s="1">
        <f>(31+29+29)/3</f>
        <v>29.666666666666668</v>
      </c>
      <c r="J8" s="1">
        <f>(34+29+33)/3</f>
        <v>32</v>
      </c>
      <c r="K8" s="1">
        <f>(5.29+4.43+4.17)/3</f>
        <v>4.63</v>
      </c>
      <c r="L8" s="1">
        <v>40.823279999999997</v>
      </c>
      <c r="M8" s="1">
        <v>24.035879956156599</v>
      </c>
      <c r="N8" s="1">
        <v>12.871977718402</v>
      </c>
      <c r="O8" s="1">
        <v>2.4300733816958999</v>
      </c>
      <c r="P8" s="1">
        <v>53.553178589182501</v>
      </c>
      <c r="Q8" s="12">
        <v>0.47606867568826899</v>
      </c>
    </row>
    <row r="9" spans="1:18" x14ac:dyDescent="0.25">
      <c r="A9" s="1" t="s">
        <v>12</v>
      </c>
      <c r="B9" s="2">
        <v>52</v>
      </c>
      <c r="C9" s="1">
        <v>12.666666666666666</v>
      </c>
      <c r="D9" s="1">
        <v>12.333333333333334</v>
      </c>
      <c r="E9" s="1">
        <v>10.333333333333334</v>
      </c>
      <c r="F9" s="1">
        <v>18</v>
      </c>
      <c r="G9" s="1">
        <v>2.83</v>
      </c>
      <c r="H9" s="1">
        <v>3.22</v>
      </c>
      <c r="I9" s="1">
        <f>(63+55+43)/3</f>
        <v>53.666666666666664</v>
      </c>
      <c r="J9" s="1">
        <f>(54+48+43)/3</f>
        <v>48.333333333333336</v>
      </c>
      <c r="K9" s="1">
        <f>(6.33+7.53+6.6)/3</f>
        <v>6.82</v>
      </c>
      <c r="L9" s="1">
        <v>17.690087999999999</v>
      </c>
      <c r="M9" s="1">
        <v>32.0556873637873</v>
      </c>
      <c r="N9" s="1">
        <v>14.2246565026397</v>
      </c>
      <c r="O9" s="1">
        <v>2.5121232273233098</v>
      </c>
      <c r="P9" s="1">
        <v>44.374829156554298</v>
      </c>
      <c r="Q9" s="12">
        <v>0.36901675882274598</v>
      </c>
    </row>
    <row r="10" spans="1:18" x14ac:dyDescent="0.25">
      <c r="A10" s="1" t="s">
        <v>13</v>
      </c>
      <c r="B10" s="2">
        <v>60</v>
      </c>
      <c r="C10" s="1">
        <v>7.333333333333333</v>
      </c>
      <c r="D10" s="1">
        <v>8</v>
      </c>
      <c r="E10" s="1">
        <v>5.333333333333333</v>
      </c>
      <c r="F10" s="1">
        <v>17</v>
      </c>
      <c r="G10" s="1">
        <v>3.61</v>
      </c>
      <c r="H10" s="1">
        <v>3.61</v>
      </c>
      <c r="I10" s="1">
        <f>(80+65+56)/3</f>
        <v>67</v>
      </c>
      <c r="J10" s="1">
        <f>(50+48+54)/3</f>
        <v>50.666666666666664</v>
      </c>
      <c r="K10" s="1">
        <f>(12.4+11.66+10.93)/3</f>
        <v>11.663333333333334</v>
      </c>
      <c r="L10" s="1">
        <v>10.886208</v>
      </c>
      <c r="M10" s="1">
        <v>32.4888399623919</v>
      </c>
      <c r="N10" s="1">
        <v>15.0099615066986</v>
      </c>
      <c r="O10" s="1">
        <v>2.4689043998150502</v>
      </c>
      <c r="P10" s="1">
        <v>46.2003614905109</v>
      </c>
      <c r="Q10" s="12">
        <v>0.35783293744271899</v>
      </c>
    </row>
    <row r="11" spans="1:18" x14ac:dyDescent="0.25">
      <c r="A11" s="1" t="s">
        <v>14</v>
      </c>
      <c r="B11" s="2">
        <v>74</v>
      </c>
      <c r="C11" s="1">
        <v>6.333333333333333</v>
      </c>
      <c r="D11" s="1">
        <v>6.666666666666667</v>
      </c>
      <c r="E11" s="1">
        <v>4.666666666666667</v>
      </c>
      <c r="F11" s="1">
        <v>9.3333333333333339</v>
      </c>
      <c r="G11" s="1">
        <v>3.61</v>
      </c>
      <c r="H11" s="1">
        <v>3.61</v>
      </c>
      <c r="I11" s="1">
        <f>(77+54+43)/3</f>
        <v>58</v>
      </c>
      <c r="J11" s="1">
        <f>(51+50+47)/3</f>
        <v>49.333333333333336</v>
      </c>
      <c r="K11" s="1">
        <f>(8.23+6.66+6)/3</f>
        <v>6.9633333333333338</v>
      </c>
      <c r="L11" s="1">
        <v>12.47378</v>
      </c>
      <c r="M11" s="1">
        <v>32.412058949855897</v>
      </c>
      <c r="N11" s="1">
        <v>16.2486879700058</v>
      </c>
      <c r="O11" s="1">
        <v>2.3357230959991102</v>
      </c>
      <c r="P11" s="1">
        <v>50.131613036814201</v>
      </c>
      <c r="Q11" s="12">
        <v>0.339332127325084</v>
      </c>
    </row>
    <row r="12" spans="1:18" x14ac:dyDescent="0.25">
      <c r="A12" s="1" t="s">
        <v>15</v>
      </c>
      <c r="B12" s="2">
        <v>58</v>
      </c>
      <c r="C12" s="1">
        <v>7.666666666666667</v>
      </c>
      <c r="D12" s="1">
        <v>5.666666666666667</v>
      </c>
      <c r="E12" s="1">
        <v>4</v>
      </c>
      <c r="F12" s="1">
        <v>5</v>
      </c>
      <c r="G12" s="1">
        <v>4.17</v>
      </c>
      <c r="H12" s="1">
        <v>4.08</v>
      </c>
      <c r="I12" s="1">
        <f>(63.41+55.32+51.57)/3</f>
        <v>56.766666666666659</v>
      </c>
      <c r="J12" s="1">
        <f>(42.78+45.71+47.09)/3</f>
        <v>45.193333333333335</v>
      </c>
      <c r="K12" s="1">
        <f>(6.15+5.46+5.03)/3</f>
        <v>5.5466666666666669</v>
      </c>
      <c r="L12" s="1">
        <v>31.297847999999998</v>
      </c>
      <c r="M12" s="1">
        <v>44.387972447962603</v>
      </c>
      <c r="N12" s="1">
        <v>15.5605873247214</v>
      </c>
      <c r="O12" s="1">
        <v>2.4843586799266202</v>
      </c>
      <c r="P12" s="1">
        <v>35.0558641599672</v>
      </c>
      <c r="Q12" s="12">
        <v>0.26354770238160402</v>
      </c>
    </row>
    <row r="13" spans="1:18" x14ac:dyDescent="0.25">
      <c r="A13" s="1" t="s">
        <v>16</v>
      </c>
      <c r="B13" s="2">
        <v>51</v>
      </c>
      <c r="C13" s="1">
        <v>8.3333333333333339</v>
      </c>
      <c r="D13" s="1">
        <v>8</v>
      </c>
      <c r="E13" s="1">
        <v>5</v>
      </c>
      <c r="F13" s="1">
        <v>15</v>
      </c>
      <c r="G13" s="1">
        <v>4.08</v>
      </c>
      <c r="H13" s="1">
        <v>3.84</v>
      </c>
      <c r="I13" s="1">
        <f>(41+57+41)/3</f>
        <v>46.333333333333336</v>
      </c>
      <c r="J13" s="1">
        <f>(51+40+44)/3</f>
        <v>45</v>
      </c>
      <c r="K13" s="1">
        <f>(5.76+5.86+5.92)/3</f>
        <v>5.8466666666666667</v>
      </c>
      <c r="L13" s="1">
        <v>38.555320000000002</v>
      </c>
      <c r="M13" s="1">
        <v>86.675852399318202</v>
      </c>
      <c r="N13" s="1">
        <v>17.634077522676598</v>
      </c>
      <c r="O13" s="1">
        <v>2.5562123393927401</v>
      </c>
      <c r="P13" s="1">
        <v>20.344856190667599</v>
      </c>
      <c r="Q13" s="12">
        <v>0.13887019660653699</v>
      </c>
    </row>
    <row r="14" spans="1:18" x14ac:dyDescent="0.25">
      <c r="A14" s="1" t="s">
        <v>13</v>
      </c>
      <c r="B14" s="2">
        <v>63</v>
      </c>
      <c r="C14" s="1"/>
      <c r="D14" s="1"/>
      <c r="E14" s="1"/>
      <c r="F14" s="1"/>
      <c r="G14" s="1">
        <v>3.22</v>
      </c>
      <c r="H14" s="1">
        <v>2.44</v>
      </c>
      <c r="I14" s="1">
        <f>(66.3+58.59+56.6)/3</f>
        <v>60.49666666666667</v>
      </c>
      <c r="J14" s="1">
        <f>(62.63+49.37+56.19)/3</f>
        <v>56.063333333333333</v>
      </c>
      <c r="K14" s="1">
        <f>(12.75+11.68+8.85)/3</f>
        <v>11.093333333333334</v>
      </c>
      <c r="L14" s="1">
        <v>20.411639999999998</v>
      </c>
      <c r="M14" s="1">
        <v>35.409329007855099</v>
      </c>
      <c r="N14" s="1">
        <v>13.340902566293099</v>
      </c>
      <c r="O14" s="1">
        <v>2.2792853205761601</v>
      </c>
      <c r="P14" s="1">
        <v>37.676236574078096</v>
      </c>
      <c r="Q14" s="12">
        <v>0.303103702279931</v>
      </c>
      <c r="R14" s="5" t="s">
        <v>74</v>
      </c>
    </row>
    <row r="15" spans="1:18" x14ac:dyDescent="0.25">
      <c r="A15" s="1" t="s">
        <v>13</v>
      </c>
      <c r="B15" s="2">
        <v>68</v>
      </c>
      <c r="C15" s="1">
        <v>8.3333333333333339</v>
      </c>
      <c r="D15" s="1">
        <v>6</v>
      </c>
      <c r="E15" s="1">
        <v>3.6666666666666665</v>
      </c>
      <c r="F15" s="1">
        <v>11.666666666666666</v>
      </c>
      <c r="G15" s="1">
        <v>3.61</v>
      </c>
      <c r="H15" s="1">
        <v>3.84</v>
      </c>
      <c r="I15" s="1">
        <f>(87+66+73)/3</f>
        <v>75.333333333333329</v>
      </c>
      <c r="J15" s="1">
        <f>(70+59+65)/3</f>
        <v>64.666666666666671</v>
      </c>
      <c r="K15" s="1">
        <f>(8.45+5.46+6.25)/3</f>
        <v>6.72</v>
      </c>
      <c r="L15" s="1">
        <v>13.607759999999999</v>
      </c>
      <c r="M15" s="1">
        <v>27.353426199094301</v>
      </c>
      <c r="N15" s="1">
        <v>12.298116952555199</v>
      </c>
      <c r="O15" s="1">
        <v>1.84849851961075</v>
      </c>
      <c r="P15" s="1">
        <v>44.960060443771297</v>
      </c>
      <c r="Q15" s="12">
        <v>0.31821278130895803</v>
      </c>
    </row>
    <row r="16" spans="1:18" x14ac:dyDescent="0.25">
      <c r="A16" s="1" t="s">
        <v>17</v>
      </c>
      <c r="B16" s="2">
        <v>60</v>
      </c>
      <c r="C16" s="1">
        <v>14.666666666666666</v>
      </c>
      <c r="D16" s="1">
        <v>12.666666666666666</v>
      </c>
      <c r="E16" s="1">
        <v>9.6666666666666661</v>
      </c>
      <c r="F16" s="1">
        <v>29</v>
      </c>
      <c r="G16" s="1">
        <v>3.22</v>
      </c>
      <c r="H16" s="1">
        <v>3.22</v>
      </c>
      <c r="I16" s="1">
        <f>(49+40+35)/3</f>
        <v>41.333333333333336</v>
      </c>
      <c r="J16" s="1">
        <f>(37+33+33)/3</f>
        <v>34.333333333333336</v>
      </c>
      <c r="K16" s="1">
        <f>(5.27+5.12+4.53)/3</f>
        <v>4.9733333333333336</v>
      </c>
      <c r="L16" s="1">
        <v>20.411639999999998</v>
      </c>
      <c r="M16" s="1">
        <v>39.016318937701101</v>
      </c>
      <c r="N16" s="1">
        <v>18.4385670944624</v>
      </c>
      <c r="O16" s="1">
        <v>3.2846244122075698</v>
      </c>
      <c r="P16" s="1">
        <v>47.258602545012003</v>
      </c>
      <c r="Q16" s="12">
        <v>0.39641462478557199</v>
      </c>
    </row>
    <row r="17" spans="1:17" x14ac:dyDescent="0.25">
      <c r="A17" s="1" t="s">
        <v>13</v>
      </c>
      <c r="B17" s="2">
        <v>63</v>
      </c>
      <c r="C17" s="1">
        <v>8.6666666666666661</v>
      </c>
      <c r="D17" s="1">
        <v>8.6666666666666661</v>
      </c>
      <c r="E17" s="1">
        <v>5</v>
      </c>
      <c r="F17" s="1">
        <v>15</v>
      </c>
      <c r="G17" s="1">
        <v>3.84</v>
      </c>
      <c r="H17" s="1">
        <v>3.84</v>
      </c>
      <c r="I17" s="1">
        <f>(154+114+109)/3</f>
        <v>125.66666666666667</v>
      </c>
      <c r="J17" s="1">
        <f>(68+56+45)/3</f>
        <v>56.333333333333336</v>
      </c>
      <c r="K17" s="1">
        <f>(14.9+12.23+9.56)/3</f>
        <v>12.230000000000002</v>
      </c>
      <c r="L17" s="1">
        <v>22.679600000000001</v>
      </c>
      <c r="M17" s="1">
        <v>35.652920822798897</v>
      </c>
      <c r="N17" s="1">
        <v>15.373139971830399</v>
      </c>
      <c r="O17" s="1">
        <v>2.6897074502092302</v>
      </c>
      <c r="P17" s="1">
        <v>43.118879511267899</v>
      </c>
      <c r="Q17" s="12">
        <v>0.35523862138796197</v>
      </c>
    </row>
    <row r="18" spans="1:17" x14ac:dyDescent="0.25">
      <c r="A18" s="1" t="s">
        <v>18</v>
      </c>
      <c r="B18" s="2">
        <v>65</v>
      </c>
      <c r="C18" s="1">
        <v>9.3333333333333339</v>
      </c>
      <c r="D18" s="1">
        <v>10</v>
      </c>
      <c r="E18" s="1">
        <v>7.333333333333333</v>
      </c>
      <c r="F18" s="1">
        <v>13.333333333333334</v>
      </c>
      <c r="G18" s="1">
        <v>3.22</v>
      </c>
      <c r="H18" s="1">
        <v>3.22</v>
      </c>
      <c r="I18" s="1">
        <f>(50+42+39)/3</f>
        <v>43.666666666666664</v>
      </c>
      <c r="J18" s="1">
        <f>(78+61+43)/3</f>
        <v>60.666666666666664</v>
      </c>
      <c r="K18" s="1">
        <f>(4.72+6.92+5.87)/3</f>
        <v>5.8366666666666669</v>
      </c>
      <c r="L18" s="1">
        <v>15.422128000000001</v>
      </c>
      <c r="M18" s="1">
        <v>27.532110975758101</v>
      </c>
      <c r="N18" s="1">
        <v>15.8460746989798</v>
      </c>
      <c r="O18" s="1">
        <v>2.7338221252230701</v>
      </c>
      <c r="P18" s="1">
        <v>57.554884596143602</v>
      </c>
      <c r="Q18" s="12">
        <v>0.46756391598831598</v>
      </c>
    </row>
    <row r="19" spans="1:17" x14ac:dyDescent="0.25">
      <c r="A19" s="1" t="s">
        <v>19</v>
      </c>
      <c r="B19" s="2">
        <v>67</v>
      </c>
      <c r="C19" s="1">
        <v>10.666666666666666</v>
      </c>
      <c r="D19" s="1">
        <v>9.6666666666666661</v>
      </c>
      <c r="E19" s="1">
        <v>7</v>
      </c>
      <c r="F19" s="1">
        <v>19.666666666666668</v>
      </c>
      <c r="G19" s="1">
        <v>2.44</v>
      </c>
      <c r="H19" s="1">
        <v>2.44</v>
      </c>
      <c r="I19" s="1">
        <f>(76+79+58)/3</f>
        <v>71</v>
      </c>
      <c r="J19" s="1">
        <f>(62+49+48)/3</f>
        <v>53</v>
      </c>
      <c r="K19" s="1">
        <f>(6.32+9.55+5.3)/3</f>
        <v>7.0566666666666675</v>
      </c>
      <c r="L19" s="1">
        <v>20.411639999999998</v>
      </c>
      <c r="M19" s="1">
        <v>41.741304256606</v>
      </c>
      <c r="N19" s="1">
        <v>10.260766289052</v>
      </c>
      <c r="O19" s="1">
        <v>1.7382825715714401</v>
      </c>
      <c r="P19" s="1">
        <v>24.581805652199101</v>
      </c>
      <c r="Q19" s="12">
        <v>0.19609413550416799</v>
      </c>
    </row>
    <row r="20" spans="1:17" x14ac:dyDescent="0.25">
      <c r="A20" s="1" t="s">
        <v>20</v>
      </c>
      <c r="B20" s="2">
        <v>88</v>
      </c>
      <c r="C20" s="1">
        <v>9</v>
      </c>
      <c r="D20" s="1">
        <v>8</v>
      </c>
      <c r="E20" s="1">
        <v>5</v>
      </c>
      <c r="F20" s="1">
        <v>12</v>
      </c>
      <c r="G20" s="1">
        <v>3.84</v>
      </c>
      <c r="H20" s="1">
        <v>2.83</v>
      </c>
      <c r="I20" s="1">
        <f>(234+123+93)/3</f>
        <v>150</v>
      </c>
      <c r="J20" s="1">
        <f>(198+118+110)/3</f>
        <v>142</v>
      </c>
      <c r="K20" s="1">
        <f>(15.6+11.9+15.01)/3</f>
        <v>14.17</v>
      </c>
      <c r="L20" s="1">
        <v>3.4019399999999997</v>
      </c>
      <c r="M20" s="1">
        <v>27.7602892329848</v>
      </c>
      <c r="N20" s="1">
        <v>19.901086526665001</v>
      </c>
      <c r="O20" s="1">
        <v>4.1048855970177902</v>
      </c>
      <c r="P20" s="1">
        <v>71.689046031330804</v>
      </c>
      <c r="Q20" s="12">
        <v>0.69628544346254495</v>
      </c>
    </row>
    <row r="21" spans="1:17" x14ac:dyDescent="0.25">
      <c r="A21" s="1" t="s">
        <v>16</v>
      </c>
      <c r="B21" s="2">
        <v>53</v>
      </c>
      <c r="C21" s="1">
        <v>9.3333333333333339</v>
      </c>
      <c r="D21" s="1">
        <v>12.333333333333334</v>
      </c>
      <c r="E21" s="1">
        <v>10</v>
      </c>
      <c r="F21" s="1">
        <v>29</v>
      </c>
      <c r="G21" s="1">
        <v>2.44</v>
      </c>
      <c r="H21" s="1">
        <v>2.44</v>
      </c>
      <c r="I21" s="1">
        <f>(40.63+28+31)/3</f>
        <v>33.21</v>
      </c>
      <c r="J21" s="1">
        <f>(31.89+33+31)/3</f>
        <v>31.963333333333335</v>
      </c>
      <c r="K21" s="1">
        <f>(4.29+4.63+4.38)/3</f>
        <v>4.4333333333333336</v>
      </c>
      <c r="L21" s="1">
        <v>27.215519999999998</v>
      </c>
      <c r="M21" s="1">
        <v>38.262997492213003</v>
      </c>
      <c r="N21" s="1">
        <v>15.334904333363101</v>
      </c>
      <c r="O21" s="1">
        <v>2.7591686668613602</v>
      </c>
      <c r="P21" s="1">
        <v>40.077634629863802</v>
      </c>
      <c r="Q21" s="12">
        <v>0.33955451140912002</v>
      </c>
    </row>
    <row r="22" spans="1:17" x14ac:dyDescent="0.25">
      <c r="A22" s="1" t="s">
        <v>13</v>
      </c>
      <c r="B22" s="2">
        <v>64</v>
      </c>
      <c r="C22" s="1">
        <v>6.333333333333333</v>
      </c>
      <c r="D22" s="1">
        <v>6</v>
      </c>
      <c r="E22" s="1">
        <v>5.333333333333333</v>
      </c>
      <c r="F22" s="1">
        <v>6</v>
      </c>
      <c r="G22" s="1">
        <v>3.22</v>
      </c>
      <c r="H22" s="1">
        <v>3.22</v>
      </c>
      <c r="I22" s="1">
        <f>(89+55.3+49.93)/3</f>
        <v>64.743333333333339</v>
      </c>
      <c r="J22" s="1">
        <f>(62+54.37+57.6)/3</f>
        <v>57.99</v>
      </c>
      <c r="K22" s="1">
        <f>(6.6+6.28+6.55)/3</f>
        <v>6.4766666666666666</v>
      </c>
      <c r="L22" s="1">
        <v>22.679600000000001</v>
      </c>
      <c r="M22" s="1">
        <v>36.339940629198402</v>
      </c>
      <c r="N22" s="1">
        <v>14.8720955264948</v>
      </c>
      <c r="O22" s="1">
        <v>2.6267384701699399</v>
      </c>
      <c r="P22" s="1">
        <v>40.924930720842497</v>
      </c>
      <c r="Q22" s="12">
        <v>0.34036340990601799</v>
      </c>
    </row>
    <row r="23" spans="1:17" x14ac:dyDescent="0.25">
      <c r="A23" s="1" t="s">
        <v>25</v>
      </c>
      <c r="B23" s="2">
        <v>57</v>
      </c>
      <c r="C23" s="1">
        <v>11</v>
      </c>
      <c r="D23" s="1">
        <v>11.333333333333334</v>
      </c>
      <c r="E23" s="1">
        <v>9.6666666666666661</v>
      </c>
      <c r="F23" s="1">
        <v>22.333333333333332</v>
      </c>
      <c r="G23" s="1">
        <v>3.84</v>
      </c>
      <c r="H23" s="1">
        <v>3.22</v>
      </c>
      <c r="I23" s="1">
        <f>(58+39+41)/3</f>
        <v>46</v>
      </c>
      <c r="J23" s="1">
        <f>(35+36+33)/3</f>
        <v>34.666666666666664</v>
      </c>
      <c r="K23" s="1">
        <f>(6.6+5.49+6.3)/3</f>
        <v>6.13</v>
      </c>
      <c r="L23" s="1">
        <v>24.947559999999999</v>
      </c>
      <c r="M23" s="1">
        <v>42.730899766536098</v>
      </c>
      <c r="N23" s="1">
        <v>15.126001530984601</v>
      </c>
      <c r="O23" s="1">
        <v>2.1871729540300802</v>
      </c>
      <c r="P23" s="1">
        <v>35.398275284692801</v>
      </c>
      <c r="Q23" s="12">
        <v>0.24101902984037499</v>
      </c>
    </row>
    <row r="24" spans="1:17" x14ac:dyDescent="0.25">
      <c r="A24" s="1" t="s">
        <v>22</v>
      </c>
      <c r="B24" s="2">
        <v>54</v>
      </c>
      <c r="C24" s="1">
        <v>14</v>
      </c>
      <c r="D24" s="1">
        <v>13.666666666666666</v>
      </c>
      <c r="E24" s="1">
        <v>11.333333333333334</v>
      </c>
      <c r="F24" s="1">
        <v>31.666666666666668</v>
      </c>
      <c r="G24" s="1">
        <v>3.22</v>
      </c>
      <c r="H24" s="1">
        <v>2.83</v>
      </c>
      <c r="I24" s="1">
        <f>(33.8+30.88+29.63)/3</f>
        <v>31.436666666666664</v>
      </c>
      <c r="J24" s="1">
        <f>(34.27+31.58+28.62)/3</f>
        <v>31.49</v>
      </c>
      <c r="K24" s="1">
        <f>(5.15+5.58+4.46)/3</f>
        <v>5.0633333333333335</v>
      </c>
      <c r="L24" s="1">
        <v>27.215519999999998</v>
      </c>
      <c r="M24" s="1">
        <v>30.102642275383602</v>
      </c>
      <c r="N24" s="1">
        <v>12.014195592884599</v>
      </c>
      <c r="O24" s="1">
        <v>2.6357963724636302</v>
      </c>
      <c r="P24" s="1">
        <v>39.9107675764036</v>
      </c>
      <c r="Q24" s="12">
        <v>0.41230393814320199</v>
      </c>
    </row>
    <row r="25" spans="1:17" x14ac:dyDescent="0.25">
      <c r="A25" s="1" t="s">
        <v>21</v>
      </c>
      <c r="B25" s="2">
        <v>65</v>
      </c>
      <c r="C25" s="1">
        <v>6.333333333333333</v>
      </c>
      <c r="D25" s="1">
        <v>5</v>
      </c>
      <c r="E25" s="1">
        <v>3.3333333333333335</v>
      </c>
      <c r="F25" s="1">
        <v>5.666666666666667</v>
      </c>
      <c r="G25" s="1">
        <v>4.17</v>
      </c>
      <c r="H25" s="1">
        <v>4.17</v>
      </c>
      <c r="I25" s="1">
        <f>(99+77+83)/3</f>
        <v>86.333333333333329</v>
      </c>
      <c r="J25" s="1">
        <f>(63+58+58.8)/3</f>
        <v>59.933333333333337</v>
      </c>
      <c r="K25" s="1">
        <f>(6.62+7.2+6.35)/3</f>
        <v>6.7233333333333336</v>
      </c>
      <c r="L25" s="1">
        <v>12.47378</v>
      </c>
      <c r="M25" s="1">
        <v>21.447079931485799</v>
      </c>
      <c r="N25" s="1">
        <v>10.8774910024676</v>
      </c>
      <c r="O25" s="1">
        <v>1.81094420609784</v>
      </c>
      <c r="P25" s="1">
        <v>50.717818170195997</v>
      </c>
      <c r="Q25" s="12">
        <v>0.39760070391469599</v>
      </c>
    </row>
    <row r="26" spans="1:17" x14ac:dyDescent="0.25">
      <c r="A26" s="1" t="s">
        <v>21</v>
      </c>
      <c r="B26" s="2">
        <v>66</v>
      </c>
      <c r="C26" s="1">
        <v>12.666666666666666</v>
      </c>
      <c r="D26" s="1">
        <v>11</v>
      </c>
      <c r="E26" s="1">
        <v>9.6666666666666661</v>
      </c>
      <c r="F26" s="1">
        <v>23.666666666666668</v>
      </c>
      <c r="G26" s="1">
        <v>3.22</v>
      </c>
      <c r="H26" s="1">
        <v>3.61</v>
      </c>
      <c r="I26" s="1">
        <f>(58.16+51.79+45.63)/3</f>
        <v>51.859999999999992</v>
      </c>
      <c r="J26" s="1">
        <f>(43.3+37.5+38.16)/3</f>
        <v>39.653333333333329</v>
      </c>
      <c r="K26" s="1">
        <f>(5.96+5.85+5.28)/3</f>
        <v>5.6966666666666663</v>
      </c>
      <c r="L26" s="1">
        <v>17.690087999999999</v>
      </c>
      <c r="M26" s="1">
        <v>21.515209685449001</v>
      </c>
      <c r="N26" s="1">
        <v>12.419625627183301</v>
      </c>
      <c r="O26" s="1">
        <v>1.9295734784137799</v>
      </c>
      <c r="P26" s="1">
        <v>57.724864450579297</v>
      </c>
      <c r="Q26" s="12">
        <v>0.42230476616269003</v>
      </c>
    </row>
    <row r="27" spans="1:17" x14ac:dyDescent="0.25">
      <c r="A27" s="1" t="s">
        <v>24</v>
      </c>
      <c r="B27" s="2">
        <v>61</v>
      </c>
      <c r="C27" s="1">
        <v>10.666666666666666</v>
      </c>
      <c r="D27" s="1">
        <v>8.6666666666666661</v>
      </c>
      <c r="E27" s="1">
        <v>6.333333333333333</v>
      </c>
      <c r="F27" s="1">
        <v>18.666666666666668</v>
      </c>
      <c r="G27" s="1">
        <v>3.84</v>
      </c>
      <c r="H27" s="1">
        <v>3.22</v>
      </c>
      <c r="I27" s="1">
        <f>(46.59+39.63+36.92)/3</f>
        <v>41.046666666666667</v>
      </c>
      <c r="J27" s="1">
        <f>(37.46+35.66+31.35)/3</f>
        <v>34.823333333333331</v>
      </c>
      <c r="K27" s="1">
        <f>(5.96+6.63+6.09)/3</f>
        <v>6.2266666666666666</v>
      </c>
      <c r="L27" s="1">
        <v>18.597272</v>
      </c>
      <c r="M27" s="1">
        <v>26.936714600432399</v>
      </c>
      <c r="N27" s="1">
        <v>11.819611353294601</v>
      </c>
      <c r="O27" s="1">
        <v>1.9658680684027501</v>
      </c>
      <c r="P27" s="1">
        <v>43.879186933602</v>
      </c>
      <c r="Q27" s="12">
        <v>0.34365288038305503</v>
      </c>
    </row>
    <row r="28" spans="1:17" x14ac:dyDescent="0.25">
      <c r="A28" s="1" t="s">
        <v>23</v>
      </c>
      <c r="B28" s="2">
        <v>55</v>
      </c>
      <c r="C28" s="1">
        <v>10</v>
      </c>
      <c r="D28" s="1">
        <v>11.333333333333334</v>
      </c>
      <c r="E28" s="1">
        <v>9.6666666666666661</v>
      </c>
      <c r="F28" s="1">
        <v>26</v>
      </c>
      <c r="G28" s="1">
        <v>2.83</v>
      </c>
      <c r="H28" s="1">
        <v>3.22</v>
      </c>
      <c r="I28" s="1">
        <f>(37.05+31.2+35.73)/3</f>
        <v>34.659999999999997</v>
      </c>
      <c r="J28" s="1">
        <f>(36.66+30.8+30.35)/3</f>
        <v>32.603333333333332</v>
      </c>
      <c r="K28" s="1">
        <f>(5.89+5.03+4.95)/3</f>
        <v>5.29</v>
      </c>
      <c r="L28" s="1">
        <v>27.215519999999998</v>
      </c>
      <c r="M28" s="1">
        <v>35.334028786835098</v>
      </c>
      <c r="N28" s="1">
        <v>12.8930890594721</v>
      </c>
      <c r="O28" s="1">
        <v>1.93293447116145</v>
      </c>
      <c r="P28" s="1">
        <v>36.489156493458999</v>
      </c>
      <c r="Q28" s="12">
        <v>0.25759309510712203</v>
      </c>
    </row>
    <row r="29" spans="1:17" x14ac:dyDescent="0.25">
      <c r="A29" s="1" t="s">
        <v>26</v>
      </c>
      <c r="B29" s="2">
        <v>67</v>
      </c>
      <c r="C29" s="1">
        <v>8.6666666666666661</v>
      </c>
      <c r="D29" s="1">
        <v>7.333333333333333</v>
      </c>
      <c r="E29" s="1">
        <v>6.333333333333333</v>
      </c>
      <c r="F29" s="1">
        <v>14.666666666666666</v>
      </c>
      <c r="G29" s="1">
        <v>3.61</v>
      </c>
      <c r="H29" s="1">
        <v>3.61</v>
      </c>
      <c r="I29" s="1">
        <f>(81.26+71.99+76.15)/3</f>
        <v>76.466666666666669</v>
      </c>
      <c r="J29" s="1">
        <f>(53.59+50.23+49.32)/3</f>
        <v>51.04666666666666</v>
      </c>
      <c r="K29" s="1">
        <f>(7.12+6.33+6)/3</f>
        <v>6.4833333333333334</v>
      </c>
      <c r="L29" s="1">
        <v>29.48348</v>
      </c>
      <c r="M29" s="1">
        <v>52.455292430554699</v>
      </c>
      <c r="N29" s="1">
        <v>17.552815482403599</v>
      </c>
      <c r="O29" s="1">
        <v>3.03647230199774</v>
      </c>
      <c r="P29" s="1">
        <v>33.462429945732801</v>
      </c>
      <c r="Q29" s="12">
        <v>0.27257765829017599</v>
      </c>
    </row>
    <row r="30" spans="1:17" x14ac:dyDescent="0.25">
      <c r="A30" s="1" t="s">
        <v>27</v>
      </c>
      <c r="B30" s="2">
        <v>50</v>
      </c>
      <c r="C30" s="1">
        <v>15.333333333333334</v>
      </c>
      <c r="D30" s="1">
        <v>15.666666666666666</v>
      </c>
      <c r="E30" s="1">
        <v>8.3333333333333339</v>
      </c>
      <c r="F30" s="1">
        <v>34.666666666666664</v>
      </c>
      <c r="G30" s="1">
        <v>2.83</v>
      </c>
      <c r="H30" s="1">
        <v>2.44</v>
      </c>
      <c r="I30" s="1">
        <f>(31.6+33.59+30.73)/3</f>
        <v>31.973333333333333</v>
      </c>
      <c r="J30" s="1">
        <f>(29.41+30.85+27.1)/3</f>
        <v>29.120000000000005</v>
      </c>
      <c r="K30" s="1">
        <f>(3.45+4.09+3.76)/3</f>
        <v>3.7666666666666671</v>
      </c>
      <c r="L30" s="1">
        <v>27.215519999999998</v>
      </c>
      <c r="M30" s="1">
        <v>26.9432139690221</v>
      </c>
      <c r="N30" s="1">
        <v>13.414223977655499</v>
      </c>
      <c r="O30" s="1">
        <v>2.16825950687464</v>
      </c>
      <c r="P30" s="1">
        <v>49.787022413430201</v>
      </c>
      <c r="Q30" s="12">
        <v>0.37894144246154599</v>
      </c>
    </row>
    <row r="31" spans="1:17" x14ac:dyDescent="0.25">
      <c r="A31" s="1" t="s">
        <v>28</v>
      </c>
      <c r="B31" s="2">
        <v>58</v>
      </c>
      <c r="C31" s="1">
        <v>12.333333333333334</v>
      </c>
      <c r="D31" s="1">
        <v>12.666666666666666</v>
      </c>
      <c r="E31" s="1">
        <v>11</v>
      </c>
      <c r="F31" s="1">
        <v>33.333333333333336</v>
      </c>
      <c r="G31" s="1">
        <v>2.44</v>
      </c>
      <c r="H31" s="1">
        <v>2.44</v>
      </c>
      <c r="I31" s="1">
        <f>(40.27+35.84+35.04)/3</f>
        <v>37.050000000000004</v>
      </c>
      <c r="J31" s="1">
        <f>(34.27+31.9+34.1)/3</f>
        <v>33.423333333333339</v>
      </c>
      <c r="K31" s="1">
        <f>(4.29+4.12+3.46)/3</f>
        <v>3.956666666666667</v>
      </c>
      <c r="L31" s="1">
        <v>20.411639999999998</v>
      </c>
      <c r="M31" s="1">
        <v>30.593717154335</v>
      </c>
      <c r="N31" s="1">
        <v>15.0638907899824</v>
      </c>
      <c r="O31" s="1">
        <v>2.6917690573127402</v>
      </c>
      <c r="P31" s="1">
        <v>49.238511011885599</v>
      </c>
      <c r="Q31" s="12">
        <v>0.41430082108470401</v>
      </c>
    </row>
    <row r="32" spans="1:17" x14ac:dyDescent="0.25">
      <c r="A32" s="1" t="s">
        <v>27</v>
      </c>
      <c r="B32" s="2">
        <v>60</v>
      </c>
      <c r="C32" s="1">
        <v>19</v>
      </c>
      <c r="D32" s="1">
        <v>18</v>
      </c>
      <c r="E32" s="1">
        <v>9</v>
      </c>
      <c r="F32" s="1">
        <v>18.666666666666668</v>
      </c>
      <c r="G32" s="1">
        <v>2.83</v>
      </c>
      <c r="H32" s="1">
        <v>2.83</v>
      </c>
      <c r="I32" s="1">
        <f>(47+42.75+42.36)/3</f>
        <v>44.036666666666669</v>
      </c>
      <c r="J32" s="1">
        <f>(42.53+35.7+36.76)/3</f>
        <v>38.330000000000005</v>
      </c>
      <c r="K32" s="1">
        <f>(5.16+6.42+4.46)/3</f>
        <v>5.3466666666666667</v>
      </c>
      <c r="L32" s="1">
        <v>27.215519999999998</v>
      </c>
      <c r="M32" s="1">
        <v>38.178299585470299</v>
      </c>
      <c r="N32" s="1">
        <v>13.7355125529318</v>
      </c>
      <c r="O32" s="1">
        <v>2.3822023016287299</v>
      </c>
      <c r="P32" s="1">
        <v>35.977276887835103</v>
      </c>
      <c r="Q32" s="12">
        <v>0.293813876461339</v>
      </c>
    </row>
    <row r="33" spans="1:18" x14ac:dyDescent="0.25">
      <c r="A33" s="1" t="s">
        <v>29</v>
      </c>
      <c r="B33" s="2">
        <v>53</v>
      </c>
      <c r="C33" s="1">
        <v>15</v>
      </c>
      <c r="D33" s="1">
        <v>15.333333333333334</v>
      </c>
      <c r="E33" s="1">
        <v>11.666666666666666</v>
      </c>
      <c r="F33" s="1">
        <v>33.333333333333336</v>
      </c>
      <c r="G33" s="1">
        <v>2.83</v>
      </c>
      <c r="H33" s="1">
        <v>2.44</v>
      </c>
      <c r="I33" s="1">
        <f>(39.72+34.16+36.73)/3</f>
        <v>36.869999999999997</v>
      </c>
      <c r="J33" s="1">
        <f>(38.22+31.33+35.76)/3</f>
        <v>35.103333333333332</v>
      </c>
      <c r="K33" s="1">
        <f>(5.69+4.46+4.3)/3</f>
        <v>4.8166666666666664</v>
      </c>
      <c r="L33" s="1">
        <v>22.679600000000001</v>
      </c>
      <c r="M33" s="1">
        <v>25.596704365205898</v>
      </c>
      <c r="N33" s="1">
        <v>13.142753115524</v>
      </c>
      <c r="O33" s="1">
        <v>2.1948424709292902</v>
      </c>
      <c r="P33" s="1">
        <v>51.345489356782998</v>
      </c>
      <c r="Q33" s="12">
        <v>0.40376581608531298</v>
      </c>
    </row>
    <row r="34" spans="1:18" x14ac:dyDescent="0.25">
      <c r="A34" s="1" t="s">
        <v>26</v>
      </c>
      <c r="B34" s="2">
        <v>56</v>
      </c>
      <c r="C34" s="1">
        <v>11.666666666666666</v>
      </c>
      <c r="D34" s="1">
        <v>11</v>
      </c>
      <c r="E34" s="1">
        <v>9</v>
      </c>
      <c r="F34" s="1">
        <v>20</v>
      </c>
      <c r="G34" s="1">
        <v>2.83</v>
      </c>
      <c r="H34" s="1">
        <v>2.83</v>
      </c>
      <c r="I34" s="1">
        <f>(43.6+42.02+38.92)/3</f>
        <v>41.513333333333335</v>
      </c>
      <c r="J34" s="1">
        <f>(42.94+35.6+35.77)/3</f>
        <v>38.103333333333332</v>
      </c>
      <c r="K34" s="1">
        <f>(4.3+4.23+4.65)/3</f>
        <v>4.3933333333333335</v>
      </c>
      <c r="L34" s="1">
        <v>31.751439999999999</v>
      </c>
      <c r="M34" s="1">
        <v>40.144549340024199</v>
      </c>
      <c r="N34" s="1">
        <v>19.487179396453801</v>
      </c>
      <c r="O34" s="1">
        <v>3.2702367329816902</v>
      </c>
      <c r="P34" s="1">
        <v>48.542528728862997</v>
      </c>
      <c r="Q34" s="12">
        <v>0.38358609030171498</v>
      </c>
    </row>
    <row r="35" spans="1:18" x14ac:dyDescent="0.25">
      <c r="A35" s="1" t="s">
        <v>30</v>
      </c>
      <c r="B35" s="2">
        <v>69</v>
      </c>
      <c r="C35" s="1"/>
      <c r="D35" s="1"/>
      <c r="E35" s="1"/>
      <c r="F35" s="1"/>
      <c r="G35" s="1">
        <v>3.61</v>
      </c>
      <c r="H35" s="1">
        <v>3.61</v>
      </c>
      <c r="I35" s="1">
        <f>(57.69+49.58+48.53)/3</f>
        <v>51.933333333333337</v>
      </c>
      <c r="J35" s="1">
        <f>(41.57+41.72+34.96)/3</f>
        <v>39.416666666666664</v>
      </c>
      <c r="K35" s="1">
        <f>(8.58+6.39+5.5)/3</f>
        <v>6.8233333333333333</v>
      </c>
      <c r="L35" s="1">
        <v>6.8038799999999995</v>
      </c>
      <c r="M35" s="1">
        <v>17.740354163469402</v>
      </c>
      <c r="N35" s="1">
        <v>13.614553022767099</v>
      </c>
      <c r="O35" s="1">
        <v>2.2901462896497802</v>
      </c>
      <c r="P35" s="1">
        <v>76.743411643956804</v>
      </c>
      <c r="Q35" s="12">
        <v>0.60787066308454996</v>
      </c>
      <c r="R35" s="5" t="s">
        <v>74</v>
      </c>
    </row>
    <row r="36" spans="1:18" x14ac:dyDescent="0.25">
      <c r="A36" s="1" t="s">
        <v>27</v>
      </c>
      <c r="B36" s="2">
        <v>44</v>
      </c>
      <c r="C36" s="1">
        <v>13.333333333333334</v>
      </c>
      <c r="D36" s="1">
        <v>13.333333333333334</v>
      </c>
      <c r="E36" s="1">
        <v>11</v>
      </c>
      <c r="F36" s="1">
        <v>27.666666666666668</v>
      </c>
      <c r="G36" s="1">
        <v>2.83</v>
      </c>
      <c r="H36" s="1">
        <v>2.83</v>
      </c>
      <c r="I36" s="1">
        <f>(43.92+35.55+31.7)/3</f>
        <v>37.056666666666665</v>
      </c>
      <c r="J36" s="1">
        <f>(40.39+36.12+32.85)/3</f>
        <v>36.453333333333326</v>
      </c>
      <c r="K36" s="1">
        <f>(7.15+5.09+4.86)/3</f>
        <v>5.7</v>
      </c>
      <c r="L36" s="1">
        <v>20.411639999999998</v>
      </c>
      <c r="M36" s="1">
        <v>29.2463192883869</v>
      </c>
      <c r="N36" s="1">
        <v>17.136265055832201</v>
      </c>
      <c r="O36" s="1">
        <v>2.8544162510887698</v>
      </c>
      <c r="P36" s="1">
        <v>58.592894671148301</v>
      </c>
      <c r="Q36" s="12">
        <v>0.45957493353578599</v>
      </c>
    </row>
    <row r="37" spans="1:18" x14ac:dyDescent="0.25">
      <c r="A37" s="1" t="s">
        <v>31</v>
      </c>
      <c r="B37" s="2">
        <v>65</v>
      </c>
      <c r="C37" s="1"/>
      <c r="D37" s="1"/>
      <c r="E37" s="1"/>
      <c r="F37" s="1"/>
      <c r="G37" s="1">
        <v>3.22</v>
      </c>
      <c r="H37" s="1">
        <v>3.22</v>
      </c>
      <c r="I37" s="1">
        <f>(45.9+48.82+41.26)/3</f>
        <v>45.326666666666661</v>
      </c>
      <c r="J37" s="1">
        <f>(45.35+45.96+45.69)/3</f>
        <v>45.666666666666664</v>
      </c>
      <c r="K37" s="1">
        <f>(6+5.49+4.89)/3</f>
        <v>5.46</v>
      </c>
      <c r="L37" s="1">
        <v>15.875719999999999</v>
      </c>
      <c r="M37" s="1">
        <v>20.3076178250565</v>
      </c>
      <c r="N37" s="1">
        <v>11.134388213218999</v>
      </c>
      <c r="O37" s="1">
        <v>1.8328690361519799</v>
      </c>
      <c r="P37" s="1">
        <v>54.828627902780603</v>
      </c>
      <c r="Q37" s="12">
        <v>0.42499390089878297</v>
      </c>
      <c r="R37" s="5" t="s">
        <v>74</v>
      </c>
    </row>
    <row r="38" spans="1:18" x14ac:dyDescent="0.25">
      <c r="A38" s="1" t="s">
        <v>32</v>
      </c>
      <c r="B38" s="2">
        <v>46</v>
      </c>
      <c r="C38" s="1">
        <v>16.666666666666668</v>
      </c>
      <c r="D38" s="1">
        <v>14</v>
      </c>
      <c r="E38" s="1">
        <v>12.333333333333334</v>
      </c>
      <c r="F38" s="1">
        <v>34</v>
      </c>
      <c r="G38" s="1">
        <v>2.83</v>
      </c>
      <c r="H38" s="1">
        <v>2.44</v>
      </c>
      <c r="I38" s="1">
        <f>(39.78+30.67+28.7)/3</f>
        <v>33.050000000000004</v>
      </c>
      <c r="J38" s="1">
        <f>(27.99+27.76+24.71)/3</f>
        <v>26.820000000000004</v>
      </c>
      <c r="K38" s="1">
        <f>(5.74+4.76+3.98)/3</f>
        <v>4.8266666666666671</v>
      </c>
      <c r="L38" s="1">
        <v>20.411639999999998</v>
      </c>
      <c r="M38" s="1">
        <v>18.552709720814999</v>
      </c>
      <c r="N38" s="1">
        <v>8.8048991621330401</v>
      </c>
      <c r="O38" s="1">
        <v>1.3554451164580199</v>
      </c>
      <c r="P38" s="1">
        <v>47.458831052881102</v>
      </c>
      <c r="Q38" s="12">
        <v>0.344020903707489</v>
      </c>
    </row>
    <row r="39" spans="1:18" x14ac:dyDescent="0.25">
      <c r="A39" s="1" t="s">
        <v>27</v>
      </c>
      <c r="B39" s="2">
        <v>57</v>
      </c>
      <c r="C39" s="1">
        <v>11.333333333333334</v>
      </c>
      <c r="D39" s="1">
        <v>11.666666666666666</v>
      </c>
      <c r="E39" s="1">
        <v>8.6666666666666661</v>
      </c>
      <c r="F39" s="1">
        <v>18</v>
      </c>
      <c r="G39" s="1">
        <v>3.22</v>
      </c>
      <c r="H39" s="1">
        <v>3.22</v>
      </c>
      <c r="I39" s="1">
        <f>(36.32+32.25+27.32)/3</f>
        <v>31.963333333333328</v>
      </c>
      <c r="J39" s="1">
        <f>(46.93+29.98+36.17)/3</f>
        <v>37.693333333333335</v>
      </c>
      <c r="K39" s="1">
        <f>(4.05+3.36+4.44)/3</f>
        <v>3.9500000000000006</v>
      </c>
      <c r="L39" s="1">
        <v>11.3398</v>
      </c>
      <c r="M39" s="1">
        <v>30.474594953348699</v>
      </c>
      <c r="N39" s="1">
        <v>14.435089397890501</v>
      </c>
      <c r="O39" s="1">
        <v>2.1435888405155201</v>
      </c>
      <c r="P39" s="1">
        <v>47.367616928094101</v>
      </c>
      <c r="Q39" s="12">
        <v>0.33121789305719201</v>
      </c>
    </row>
    <row r="40" spans="1:18" x14ac:dyDescent="0.25">
      <c r="A40" s="1" t="s">
        <v>33</v>
      </c>
      <c r="B40" s="2">
        <v>54</v>
      </c>
      <c r="C40" s="1">
        <v>9.6666666666666661</v>
      </c>
      <c r="D40" s="1">
        <v>7.333333333333333</v>
      </c>
      <c r="E40" s="1">
        <v>5.333333333333333</v>
      </c>
      <c r="F40" s="1">
        <v>17.333333333333332</v>
      </c>
      <c r="G40" s="1">
        <v>3.84</v>
      </c>
      <c r="H40" s="1">
        <v>3.61</v>
      </c>
      <c r="I40" s="1">
        <f>(43.31+38.23+41.66)/3</f>
        <v>41.066666666666663</v>
      </c>
      <c r="J40" s="1">
        <f>(43.3+31.88+33.96)/3</f>
        <v>36.379999999999995</v>
      </c>
      <c r="K40" s="1">
        <f>(3.83+3.68+3.49)/3</f>
        <v>3.6666666666666665</v>
      </c>
      <c r="L40" s="1">
        <v>35.153379999999999</v>
      </c>
      <c r="M40" s="1">
        <v>55.208304463705304</v>
      </c>
      <c r="N40" s="1">
        <v>14.5560299947185</v>
      </c>
      <c r="O40" s="1">
        <v>2.3375750332343102</v>
      </c>
      <c r="P40" s="1">
        <v>26.365653022885098</v>
      </c>
      <c r="Q40" s="12">
        <v>0.199375319046974</v>
      </c>
    </row>
    <row r="41" spans="1:18" x14ac:dyDescent="0.25">
      <c r="A41" s="1" t="s">
        <v>34</v>
      </c>
      <c r="B41" s="2">
        <v>58</v>
      </c>
      <c r="C41" s="1">
        <v>7.333333333333333</v>
      </c>
      <c r="D41" s="1">
        <v>7</v>
      </c>
      <c r="E41" s="1">
        <v>4</v>
      </c>
      <c r="F41" s="1">
        <v>10.666666666666666</v>
      </c>
      <c r="G41" s="1">
        <v>3.84</v>
      </c>
      <c r="H41" s="1">
        <v>3.61</v>
      </c>
      <c r="I41" s="1">
        <f>(70.73+62.32+60.43)/3</f>
        <v>64.493333333333339</v>
      </c>
      <c r="J41" s="1">
        <f>(68.2+64.8+49.42)/3</f>
        <v>60.806666666666672</v>
      </c>
      <c r="K41" s="1">
        <f>(5.32+5.63+5.86)/3</f>
        <v>5.6033333333333326</v>
      </c>
      <c r="L41" s="1">
        <v>21.54562</v>
      </c>
      <c r="M41" s="1">
        <v>45.936742214558301</v>
      </c>
      <c r="N41" s="1">
        <v>16.724495863755099</v>
      </c>
      <c r="O41" s="1">
        <v>2.6011367221098798</v>
      </c>
      <c r="P41" s="1">
        <v>36.407666407076498</v>
      </c>
      <c r="Q41" s="12">
        <v>0.266632590963085</v>
      </c>
    </row>
    <row r="42" spans="1:18" x14ac:dyDescent="0.25">
      <c r="A42" s="1" t="s">
        <v>35</v>
      </c>
      <c r="B42" s="2">
        <v>50</v>
      </c>
      <c r="C42" s="1">
        <v>14.333333333333334</v>
      </c>
      <c r="D42" s="1">
        <v>13.666666666666666</v>
      </c>
      <c r="E42" s="1">
        <v>11.333333333333334</v>
      </c>
      <c r="F42" s="1">
        <v>24.666666666666668</v>
      </c>
      <c r="G42" s="1">
        <v>3.61</v>
      </c>
      <c r="H42" s="1">
        <v>3.22</v>
      </c>
      <c r="I42" s="1">
        <f>(42.65+39.38+37.7)/3</f>
        <v>39.910000000000004</v>
      </c>
      <c r="J42" s="1">
        <f>(39.33+38.38+38.24)/3</f>
        <v>38.650000000000006</v>
      </c>
      <c r="K42" s="1">
        <f>(4.77+3.02+3.05)/3</f>
        <v>3.6133333333333333</v>
      </c>
      <c r="L42" s="1">
        <v>43.091239999999999</v>
      </c>
      <c r="M42" s="1">
        <v>54.432359144345398</v>
      </c>
      <c r="N42" s="1">
        <v>17.6367503228225</v>
      </c>
      <c r="O42" s="1">
        <v>2.85531474343049</v>
      </c>
      <c r="P42" s="1">
        <v>32.401223463515102</v>
      </c>
      <c r="Q42" s="12">
        <v>0.24700575678175801</v>
      </c>
    </row>
    <row r="43" spans="1:18" x14ac:dyDescent="0.25">
      <c r="A43" s="1" t="s">
        <v>35</v>
      </c>
      <c r="B43" s="2">
        <v>73</v>
      </c>
      <c r="C43" s="1">
        <v>10.333333333333334</v>
      </c>
      <c r="D43" s="1">
        <v>9</v>
      </c>
      <c r="E43" s="1">
        <v>7.333333333333333</v>
      </c>
      <c r="F43" s="1">
        <v>18.666666666666668</v>
      </c>
      <c r="G43" s="1">
        <v>3.22</v>
      </c>
      <c r="H43" s="1">
        <v>3.61</v>
      </c>
      <c r="I43" s="1">
        <f>(70.14+53.11+50.2)/3</f>
        <v>57.816666666666663</v>
      </c>
      <c r="J43" s="1">
        <f>(39.03+43.51+37.76)/3</f>
        <v>40.099999999999994</v>
      </c>
      <c r="K43" s="1">
        <f>(6.39+5.69+7.11)/3</f>
        <v>6.3966666666666674</v>
      </c>
      <c r="L43" s="1">
        <v>30.390664000000001</v>
      </c>
      <c r="M43" s="1">
        <v>41.303081219899802</v>
      </c>
      <c r="N43" s="1">
        <v>15.427832269108499</v>
      </c>
      <c r="O43" s="1">
        <v>2.6552190913920599</v>
      </c>
      <c r="P43" s="1">
        <v>37.352739343996902</v>
      </c>
      <c r="Q43" s="12">
        <v>0.30271096703368999</v>
      </c>
    </row>
    <row r="44" spans="1:18" x14ac:dyDescent="0.25">
      <c r="A44" s="1" t="s">
        <v>35</v>
      </c>
      <c r="B44" s="2">
        <v>54</v>
      </c>
      <c r="C44" s="1">
        <v>12.666666666666666</v>
      </c>
      <c r="D44" s="1">
        <v>11.333333333333334</v>
      </c>
      <c r="E44" s="1">
        <v>9.3333333333333339</v>
      </c>
      <c r="F44" s="1">
        <v>27.666666666666668</v>
      </c>
      <c r="G44" s="1">
        <v>3.84</v>
      </c>
      <c r="H44" s="1">
        <v>4.17</v>
      </c>
      <c r="I44" s="1">
        <f>(128.5+88.49+71.53)/3</f>
        <v>96.173333333333332</v>
      </c>
      <c r="J44" s="1">
        <f>(75.17+62.2+71.12)/3</f>
        <v>69.49666666666667</v>
      </c>
      <c r="K44" s="1">
        <f>(7.7+6.96+7.36)/3</f>
        <v>7.34</v>
      </c>
      <c r="L44" s="1"/>
      <c r="M44" s="1"/>
      <c r="N44" s="1"/>
      <c r="O44" s="1"/>
      <c r="P44" s="1"/>
      <c r="Q44" s="12"/>
      <c r="R44" s="5" t="s">
        <v>75</v>
      </c>
    </row>
    <row r="45" spans="1:18" x14ac:dyDescent="0.25">
      <c r="A45" s="1" t="s">
        <v>35</v>
      </c>
      <c r="B45" s="2">
        <v>61</v>
      </c>
      <c r="C45" s="1"/>
      <c r="D45" s="1"/>
      <c r="E45" s="1"/>
      <c r="F45" s="1"/>
      <c r="G45" s="1">
        <v>2.83</v>
      </c>
      <c r="H45" s="1">
        <v>2.83</v>
      </c>
      <c r="I45" s="1">
        <f>(70.96+57.48+43.52)/3</f>
        <v>57.32</v>
      </c>
      <c r="J45" s="1">
        <f>(39.99+39.69+35.68)/3</f>
        <v>38.45333333333334</v>
      </c>
      <c r="K45" s="1">
        <f>(4.27+4.53+4.25)/3</f>
        <v>4.3500000000000005</v>
      </c>
      <c r="L45" s="1">
        <v>20.411639999999998</v>
      </c>
      <c r="M45" s="1">
        <v>27.484111403723698</v>
      </c>
      <c r="N45" s="1">
        <v>16.442521126035</v>
      </c>
      <c r="O45" s="1">
        <v>2.4514506779861098</v>
      </c>
      <c r="P45" s="1">
        <v>59.8255511502812</v>
      </c>
      <c r="Q45" s="12">
        <v>0.42000233454653402</v>
      </c>
      <c r="R45" s="5" t="s">
        <v>74</v>
      </c>
    </row>
    <row r="46" spans="1:18" x14ac:dyDescent="0.25">
      <c r="A46" s="1" t="s">
        <v>36</v>
      </c>
      <c r="B46" s="2">
        <v>62</v>
      </c>
      <c r="C46" s="1">
        <v>5</v>
      </c>
      <c r="D46" s="1">
        <v>7</v>
      </c>
      <c r="E46" s="1">
        <v>3</v>
      </c>
      <c r="F46" s="1">
        <v>6.333333333333333</v>
      </c>
      <c r="G46" s="1">
        <v>3.22</v>
      </c>
      <c r="H46" s="1">
        <v>3.22</v>
      </c>
      <c r="I46" s="1">
        <f>(62.43+60.35+54.86)/3</f>
        <v>59.213333333333331</v>
      </c>
      <c r="J46" s="1">
        <f>(59.37+58.09+52.53)/3</f>
        <v>56.663333333333334</v>
      </c>
      <c r="K46" s="1">
        <f>(5.85+5.49+5.02)/3</f>
        <v>5.4533333333333331</v>
      </c>
      <c r="L46" s="1">
        <v>18.14368</v>
      </c>
      <c r="M46" s="1">
        <v>33.625707117008801</v>
      </c>
      <c r="N46" s="1">
        <v>16.012539591448199</v>
      </c>
      <c r="O46" s="1">
        <v>2.4957209653100199</v>
      </c>
      <c r="P46" s="1">
        <v>47.619934164443499</v>
      </c>
      <c r="Q46" s="12">
        <v>0.34949007438143698</v>
      </c>
    </row>
    <row r="47" spans="1:18" x14ac:dyDescent="0.25">
      <c r="A47" s="1" t="s">
        <v>37</v>
      </c>
      <c r="B47" s="2">
        <v>59</v>
      </c>
      <c r="C47" s="1">
        <v>11</v>
      </c>
      <c r="D47" s="1">
        <v>11</v>
      </c>
      <c r="E47" s="1">
        <v>8.6666666666666661</v>
      </c>
      <c r="F47" s="1">
        <v>22</v>
      </c>
      <c r="G47" s="1">
        <v>2.36</v>
      </c>
      <c r="H47" s="1">
        <v>1.65</v>
      </c>
      <c r="I47" s="1">
        <f>(49.62+44.16+43.12)/3</f>
        <v>45.633333333333333</v>
      </c>
      <c r="J47" s="1">
        <f>(36.6+39.4+34.06)/3</f>
        <v>36.686666666666667</v>
      </c>
      <c r="K47" s="1">
        <f>(4.35+4.26+4.32)/3</f>
        <v>4.3099999999999996</v>
      </c>
      <c r="L47" s="1">
        <v>31.751439999999999</v>
      </c>
      <c r="M47" s="1">
        <v>43.750755052804102</v>
      </c>
      <c r="N47" s="1">
        <v>13.494063855608699</v>
      </c>
      <c r="O47" s="1">
        <v>2.2630756427950098</v>
      </c>
      <c r="P47" s="1">
        <v>30.8430422270938</v>
      </c>
      <c r="Q47" s="12">
        <v>0.243569981225048</v>
      </c>
    </row>
    <row r="48" spans="1:18" x14ac:dyDescent="0.25">
      <c r="A48" s="1" t="s">
        <v>38</v>
      </c>
      <c r="B48" s="2">
        <v>65</v>
      </c>
      <c r="C48" s="1">
        <v>7.333333333333333</v>
      </c>
      <c r="D48" s="1">
        <v>7.666666666666667</v>
      </c>
      <c r="E48" s="1">
        <v>6.333333333333333</v>
      </c>
      <c r="F48" s="1">
        <v>12.333333333333334</v>
      </c>
      <c r="G48" s="1">
        <v>3.61</v>
      </c>
      <c r="H48" s="1">
        <v>3.61</v>
      </c>
      <c r="I48" s="1">
        <f>(81.27+78.9+81.32)/3</f>
        <v>80.49666666666667</v>
      </c>
      <c r="J48" s="1">
        <f>(55.6+55.1+51.97)/3</f>
        <v>54.223333333333336</v>
      </c>
      <c r="K48" s="1">
        <f>(9.79+7.3+8.4)/3</f>
        <v>8.4966666666666679</v>
      </c>
      <c r="L48" s="1">
        <v>45.359200000000001</v>
      </c>
      <c r="M48" s="1">
        <v>25.1165551163676</v>
      </c>
      <c r="N48" s="1">
        <v>10.507516348405099</v>
      </c>
      <c r="O48" s="1">
        <v>1.8207654659974599</v>
      </c>
      <c r="P48" s="1">
        <v>41.835021959511103</v>
      </c>
      <c r="Q48" s="12">
        <v>0.34135335783774501</v>
      </c>
    </row>
    <row r="49" spans="1:18" x14ac:dyDescent="0.25">
      <c r="A49" s="1" t="s">
        <v>39</v>
      </c>
      <c r="B49" s="2">
        <v>64</v>
      </c>
      <c r="C49" s="1">
        <v>9</v>
      </c>
      <c r="D49" s="1">
        <v>7</v>
      </c>
      <c r="E49" s="1">
        <v>6.666666666666667</v>
      </c>
      <c r="F49" s="1">
        <v>10.333333333333334</v>
      </c>
      <c r="G49" s="1">
        <v>3.84</v>
      </c>
      <c r="H49" s="1">
        <v>3.61</v>
      </c>
      <c r="I49" s="1">
        <f>(59.05+49.23+49.8)/3</f>
        <v>52.693333333333328</v>
      </c>
      <c r="J49" s="1">
        <f>(58.73+47.63+41.97)/3</f>
        <v>49.443333333333328</v>
      </c>
      <c r="K49" s="1">
        <f>(7.15+8.2+5.3)/3</f>
        <v>6.8833333333333329</v>
      </c>
      <c r="L49" s="1">
        <v>11.3398</v>
      </c>
      <c r="M49" s="1">
        <v>19.3132051330767</v>
      </c>
      <c r="N49" s="1">
        <v>10.805599615110699</v>
      </c>
      <c r="O49" s="1">
        <v>1.78031649544635</v>
      </c>
      <c r="P49" s="1">
        <v>55.949282061963302</v>
      </c>
      <c r="Q49" s="12">
        <v>0.43406333935740099</v>
      </c>
    </row>
    <row r="50" spans="1:18" x14ac:dyDescent="0.25">
      <c r="A50" s="1" t="s">
        <v>39</v>
      </c>
      <c r="B50" s="2">
        <v>84</v>
      </c>
      <c r="C50" s="1">
        <v>9.6666666666666661</v>
      </c>
      <c r="D50" s="1">
        <v>8</v>
      </c>
      <c r="E50" s="1">
        <v>5</v>
      </c>
      <c r="F50" s="1">
        <v>12.666666666666666</v>
      </c>
      <c r="G50" s="1">
        <v>2.83</v>
      </c>
      <c r="H50" s="1">
        <v>2.83</v>
      </c>
      <c r="I50" s="1">
        <f>(90.46+50.82+55.6)/3</f>
        <v>65.626666666666665</v>
      </c>
      <c r="J50" s="1">
        <f>(46.39+46.79+47.2)/3</f>
        <v>46.793333333333329</v>
      </c>
      <c r="K50" s="1">
        <f>(6.16+5.79+5.83)/3</f>
        <v>5.9266666666666667</v>
      </c>
      <c r="L50" s="1">
        <v>13.607759999999999</v>
      </c>
      <c r="M50" s="1">
        <v>30.4198658008583</v>
      </c>
      <c r="N50" s="1">
        <v>13.836040524808199</v>
      </c>
      <c r="O50" s="1">
        <v>2.4001778207947302</v>
      </c>
      <c r="P50" s="1">
        <v>45.483568584375099</v>
      </c>
      <c r="Q50" s="12">
        <v>0.37153212300625399</v>
      </c>
    </row>
    <row r="51" spans="1:18" x14ac:dyDescent="0.25">
      <c r="A51" s="1" t="s">
        <v>38</v>
      </c>
      <c r="B51" s="2">
        <v>63</v>
      </c>
      <c r="C51" s="1">
        <v>9.6666666666666661</v>
      </c>
      <c r="D51" s="1">
        <v>9.3333333333333339</v>
      </c>
      <c r="E51" s="1">
        <v>7</v>
      </c>
      <c r="F51" s="1">
        <v>14.333333333333334</v>
      </c>
      <c r="G51" s="1">
        <v>2.83</v>
      </c>
      <c r="H51" s="1">
        <v>2.83</v>
      </c>
      <c r="I51" s="1">
        <f>(47.96+48.97+46)/3</f>
        <v>47.643333333333338</v>
      </c>
      <c r="J51" s="1">
        <f>(48.19+37.85+41.02)/3</f>
        <v>42.353333333333332</v>
      </c>
      <c r="K51" s="1">
        <f>(5.09+7.53+5.52)/3</f>
        <v>6.0466666666666669</v>
      </c>
      <c r="L51" s="1">
        <v>36.28736</v>
      </c>
      <c r="M51" s="1">
        <v>39.596847714800496</v>
      </c>
      <c r="N51" s="1">
        <v>10.368833066237899</v>
      </c>
      <c r="O51" s="1">
        <v>1.59704392870585</v>
      </c>
      <c r="P51" s="1">
        <v>26.186006373336198</v>
      </c>
      <c r="Q51" s="12">
        <v>0.189918159790262</v>
      </c>
    </row>
    <row r="52" spans="1:18" x14ac:dyDescent="0.25">
      <c r="A52" s="1" t="s">
        <v>40</v>
      </c>
      <c r="B52" s="2">
        <v>67</v>
      </c>
      <c r="C52" s="1"/>
      <c r="D52" s="1"/>
      <c r="E52" s="1"/>
      <c r="F52" s="1"/>
      <c r="G52" s="1">
        <v>3.22</v>
      </c>
      <c r="H52" s="1">
        <v>3.61</v>
      </c>
      <c r="I52" s="1">
        <f>(52.94+55.15+57.49)/3</f>
        <v>55.193333333333335</v>
      </c>
      <c r="J52" s="1">
        <f>(69.99+49.67+49.99)/3</f>
        <v>56.550000000000004</v>
      </c>
      <c r="K52" s="1">
        <f>(10.82+8.85+9.75)/3</f>
        <v>9.8066666666666666</v>
      </c>
      <c r="L52" s="1">
        <v>9.0718399999999999</v>
      </c>
      <c r="M52" s="1">
        <v>17.077001124515</v>
      </c>
      <c r="N52" s="1">
        <v>11.989428292444501</v>
      </c>
      <c r="O52" s="1">
        <v>1.9991771001134599</v>
      </c>
      <c r="P52" s="1">
        <v>70.208042999031406</v>
      </c>
      <c r="Q52" s="12">
        <v>0.55125165480608695</v>
      </c>
      <c r="R52" s="5" t="s">
        <v>74</v>
      </c>
    </row>
    <row r="53" spans="1:18" x14ac:dyDescent="0.25">
      <c r="A53" s="1" t="s">
        <v>41</v>
      </c>
      <c r="B53" s="2">
        <v>76</v>
      </c>
      <c r="C53" s="1">
        <v>7.666666666666667</v>
      </c>
      <c r="D53" s="1">
        <v>7.666666666666667</v>
      </c>
      <c r="E53" s="1">
        <v>5.333333333333333</v>
      </c>
      <c r="F53" s="1">
        <v>11.333333333333334</v>
      </c>
      <c r="G53" s="1">
        <v>3.22</v>
      </c>
      <c r="H53" s="1">
        <v>3.22</v>
      </c>
      <c r="I53" s="1">
        <f>(64.22+82.68+55.83)/3</f>
        <v>67.576666666666668</v>
      </c>
      <c r="J53" s="1">
        <f>(66.21+52.13+43.67)/3</f>
        <v>54.00333333333333</v>
      </c>
      <c r="K53" s="1">
        <f>(8.6+10.69+6.29)/3</f>
        <v>8.5266666666666655</v>
      </c>
      <c r="L53" s="1">
        <v>13.607759999999999</v>
      </c>
      <c r="M53" s="1">
        <v>24.784009339798299</v>
      </c>
      <c r="N53" s="1">
        <v>15.577710419385101</v>
      </c>
      <c r="O53" s="1">
        <v>2.5416016090461402</v>
      </c>
      <c r="P53" s="1">
        <v>62.853875681729697</v>
      </c>
      <c r="Q53" s="12">
        <v>0.48288771572799299</v>
      </c>
    </row>
    <row r="54" spans="1:18" x14ac:dyDescent="0.25">
      <c r="A54" s="1" t="s">
        <v>42</v>
      </c>
      <c r="B54" s="2">
        <v>47</v>
      </c>
      <c r="C54" s="1">
        <v>10.333333333333334</v>
      </c>
      <c r="D54" s="1">
        <v>9.3333333333333339</v>
      </c>
      <c r="E54" s="1">
        <v>6.333333333333333</v>
      </c>
      <c r="F54" s="1">
        <v>15.333333333333334</v>
      </c>
      <c r="G54" s="1">
        <v>3.22</v>
      </c>
      <c r="H54" s="1">
        <v>2.36</v>
      </c>
      <c r="I54" s="1">
        <f>(64.77+50.45+53.49)/3</f>
        <v>56.236666666666672</v>
      </c>
      <c r="J54" s="1">
        <f>(47.09+37.47+41.07)/3</f>
        <v>41.876666666666665</v>
      </c>
      <c r="K54" s="1">
        <f>(5.73+4.32+4.48)/3</f>
        <v>4.8433333333333337</v>
      </c>
      <c r="L54" s="1">
        <v>19.277660000000001</v>
      </c>
      <c r="M54" s="1">
        <v>33.861169084786397</v>
      </c>
      <c r="N54" s="1">
        <v>17.9885280497091</v>
      </c>
      <c r="O54" s="1">
        <v>2.85480776174087</v>
      </c>
      <c r="P54" s="1">
        <v>53.124356116195798</v>
      </c>
      <c r="Q54" s="12">
        <v>0.39699511717465003</v>
      </c>
    </row>
    <row r="55" spans="1:18" x14ac:dyDescent="0.25">
      <c r="A55" s="1" t="s">
        <v>42</v>
      </c>
      <c r="B55" s="2">
        <v>64</v>
      </c>
      <c r="C55" s="1">
        <v>7.333333333333333</v>
      </c>
      <c r="D55" s="1">
        <v>7.333333333333333</v>
      </c>
      <c r="E55" s="1">
        <v>4.333333333333333</v>
      </c>
      <c r="F55" s="1">
        <v>9</v>
      </c>
      <c r="G55" s="1">
        <v>4.08</v>
      </c>
      <c r="H55" s="1">
        <v>4.3099999999999996</v>
      </c>
      <c r="I55" s="1">
        <f>(75.24+66.87+62.33)/3</f>
        <v>68.146666666666661</v>
      </c>
      <c r="J55" s="1">
        <f>(46.62+48.1+41.23)/3</f>
        <v>45.316666666666663</v>
      </c>
      <c r="K55" s="1">
        <f>(6.92+5.81+6.56)/3</f>
        <v>6.43</v>
      </c>
      <c r="L55" s="1">
        <v>9.0718399999999999</v>
      </c>
      <c r="M55" s="1">
        <v>16.137478384584401</v>
      </c>
      <c r="N55" s="1">
        <v>10.0264527354515</v>
      </c>
      <c r="O55" s="1">
        <v>1.6216004087406199</v>
      </c>
      <c r="P55" s="1">
        <v>62.131471203266599</v>
      </c>
      <c r="Q55" s="12">
        <v>0.47317132346848201</v>
      </c>
    </row>
    <row r="56" spans="1:18" x14ac:dyDescent="0.25">
      <c r="A56" s="1" t="s">
        <v>46</v>
      </c>
      <c r="B56" s="2">
        <v>29</v>
      </c>
      <c r="C56" s="1">
        <v>13.666666666666666</v>
      </c>
      <c r="D56" s="1">
        <v>13.333333333333334</v>
      </c>
      <c r="E56" s="1">
        <v>11.666666666666666</v>
      </c>
      <c r="F56" s="1">
        <v>33.666666666666664</v>
      </c>
      <c r="G56" s="1">
        <v>2.44</v>
      </c>
      <c r="H56" s="1">
        <v>2.44</v>
      </c>
      <c r="I56" s="1">
        <f>(45.36+39.23+36.03)/3</f>
        <v>40.206666666666671</v>
      </c>
      <c r="J56" s="1">
        <f>(37.45+32.93+38.33)/3</f>
        <v>36.236666666666665</v>
      </c>
      <c r="K56" s="1">
        <f>(4.43+4.55+4)/3</f>
        <v>4.3266666666666671</v>
      </c>
      <c r="L56" s="1">
        <v>22.679600000000001</v>
      </c>
      <c r="M56" s="1">
        <v>28.5128850680161</v>
      </c>
      <c r="N56" s="1">
        <v>12.1170935411324</v>
      </c>
      <c r="O56" s="1">
        <v>1.8823958406824799</v>
      </c>
      <c r="P56" s="1">
        <v>42.496904512565798</v>
      </c>
      <c r="Q56" s="12">
        <v>0.31087087516613798</v>
      </c>
    </row>
    <row r="57" spans="1:18" x14ac:dyDescent="0.25">
      <c r="A57" s="1" t="s">
        <v>47</v>
      </c>
      <c r="B57" s="2">
        <v>55</v>
      </c>
      <c r="C57" s="1">
        <v>7</v>
      </c>
      <c r="D57" s="1">
        <v>10</v>
      </c>
      <c r="E57" s="1">
        <v>6.666666666666667</v>
      </c>
      <c r="F57" s="1">
        <v>15.666666666666666</v>
      </c>
      <c r="G57" s="1">
        <v>3.61</v>
      </c>
      <c r="H57" s="1">
        <v>3.61</v>
      </c>
      <c r="I57" s="1">
        <f>(76.01+57.61+68)/3</f>
        <v>67.206666666666663</v>
      </c>
      <c r="J57" s="1">
        <f>(48.46+43.66+42.9)/3</f>
        <v>45.006666666666668</v>
      </c>
      <c r="K57" s="1">
        <f>(8.65+6.42+6.12)/3</f>
        <v>7.0633333333333335</v>
      </c>
      <c r="L57" s="1">
        <v>11.3398</v>
      </c>
      <c r="M57" s="1">
        <v>22.661447582297399</v>
      </c>
      <c r="N57" s="1">
        <v>16.1180018922764</v>
      </c>
      <c r="O57" s="1">
        <v>2.7051034191215999</v>
      </c>
      <c r="P57" s="1">
        <v>71.125208721738503</v>
      </c>
      <c r="Q57" s="12">
        <v>0.56209079025958997</v>
      </c>
    </row>
    <row r="58" spans="1:18" x14ac:dyDescent="0.25">
      <c r="A58" s="1" t="s">
        <v>48</v>
      </c>
      <c r="B58" s="2">
        <v>49</v>
      </c>
      <c r="C58" s="1">
        <v>6.333333333333333</v>
      </c>
      <c r="D58" s="1">
        <v>6.666666666666667</v>
      </c>
      <c r="E58" s="1">
        <v>4</v>
      </c>
      <c r="F58" s="1">
        <v>10</v>
      </c>
      <c r="G58" s="1">
        <v>3.61</v>
      </c>
      <c r="H58" s="1">
        <v>3.61</v>
      </c>
      <c r="I58" s="1">
        <f>(77.32+63.17+62.26)/3</f>
        <v>67.583333333333329</v>
      </c>
      <c r="J58" s="1">
        <f>(57.93+53.19+58.92)/3</f>
        <v>56.680000000000007</v>
      </c>
      <c r="K58" s="1">
        <f>(6.7+4.99+5.89)/3</f>
        <v>5.86</v>
      </c>
      <c r="L58" s="1">
        <v>36.28736</v>
      </c>
      <c r="M58" s="1">
        <v>30.2180406088683</v>
      </c>
      <c r="N58" s="1">
        <v>17.466630481828201</v>
      </c>
      <c r="O58" s="1">
        <v>2.7935623480331402</v>
      </c>
      <c r="P58" s="1">
        <v>57.801995529458999</v>
      </c>
      <c r="Q58" s="12">
        <v>0.43531367750422301</v>
      </c>
    </row>
    <row r="59" spans="1:18" x14ac:dyDescent="0.25">
      <c r="A59" s="1" t="s">
        <v>39</v>
      </c>
      <c r="B59" s="2">
        <v>56</v>
      </c>
      <c r="C59" s="1">
        <v>10.666666666666666</v>
      </c>
      <c r="D59" s="1">
        <v>10.333333333333334</v>
      </c>
      <c r="E59" s="1">
        <v>8</v>
      </c>
      <c r="F59" s="1">
        <v>16.666666666666668</v>
      </c>
      <c r="G59" s="1">
        <v>2.83</v>
      </c>
      <c r="H59" s="1">
        <v>2.44</v>
      </c>
      <c r="I59" s="1">
        <f>(71.1+51.89+46.03)/3</f>
        <v>56.339999999999996</v>
      </c>
      <c r="J59" s="1">
        <f>(46.94+43.59+45.79)/3</f>
        <v>45.44</v>
      </c>
      <c r="K59" s="1">
        <f>(8.2+4.79+5.36)/3</f>
        <v>6.1166666666666663</v>
      </c>
      <c r="L59" s="1">
        <v>24.947559999999999</v>
      </c>
      <c r="M59" s="1">
        <v>30.505764397926001</v>
      </c>
      <c r="N59" s="1">
        <v>15.284097603663501</v>
      </c>
      <c r="O59" s="1">
        <v>2.62667627188624</v>
      </c>
      <c r="P59" s="1">
        <v>50.102326249863196</v>
      </c>
      <c r="Q59" s="12">
        <v>0.40544773989990002</v>
      </c>
    </row>
    <row r="60" spans="1:18" x14ac:dyDescent="0.25">
      <c r="A60" s="1" t="s">
        <v>48</v>
      </c>
      <c r="B60" s="2">
        <v>68</v>
      </c>
      <c r="C60" s="1">
        <v>7.666666666666667</v>
      </c>
      <c r="D60" s="1">
        <v>8.6666666666666661</v>
      </c>
      <c r="E60" s="1">
        <v>7</v>
      </c>
      <c r="F60" s="1">
        <v>16.666666666666668</v>
      </c>
      <c r="G60" s="1">
        <v>3.84</v>
      </c>
      <c r="H60" s="1">
        <v>3.61</v>
      </c>
      <c r="I60" s="1">
        <f>(90.62+65.3+56.86)/3</f>
        <v>70.926666666666677</v>
      </c>
      <c r="J60" s="1">
        <f>(73.95+65.09+57.59)/3</f>
        <v>65.543333333333337</v>
      </c>
      <c r="K60" s="1">
        <f>(7.15+6.96+7.53)/3</f>
        <v>7.2133333333333338</v>
      </c>
      <c r="L60" s="1">
        <v>29.48348</v>
      </c>
      <c r="M60" s="1">
        <v>23.667407497159701</v>
      </c>
      <c r="N60" s="1">
        <v>17.366464818793101</v>
      </c>
      <c r="O60" s="1">
        <v>2.9498783129022801</v>
      </c>
      <c r="P60" s="1">
        <v>73.377131909683101</v>
      </c>
      <c r="Q60" s="12">
        <v>0.58689938902100802</v>
      </c>
    </row>
    <row r="61" spans="1:18" x14ac:dyDescent="0.25">
      <c r="A61" s="1" t="s">
        <v>49</v>
      </c>
      <c r="B61" s="2">
        <v>49</v>
      </c>
      <c r="C61" s="1">
        <v>10.666666666666666</v>
      </c>
      <c r="D61" s="1">
        <v>7</v>
      </c>
      <c r="E61" s="1">
        <v>4.666666666666667</v>
      </c>
      <c r="F61" s="1">
        <v>13.666666666666666</v>
      </c>
      <c r="G61" s="1">
        <v>3.61</v>
      </c>
      <c r="H61" s="1">
        <v>3.61</v>
      </c>
      <c r="I61" s="1">
        <f>(105.86+53.29+48.56)/3</f>
        <v>69.236666666666665</v>
      </c>
      <c r="J61" s="1">
        <f>(45.3+39.45+40.49)/3</f>
        <v>41.74666666666667</v>
      </c>
      <c r="K61" s="1">
        <f>(5.73+5.5+5.6)/3</f>
        <v>5.6099999999999994</v>
      </c>
      <c r="L61" s="1">
        <v>26.08154</v>
      </c>
      <c r="M61" s="1">
        <v>32.313711424935697</v>
      </c>
      <c r="N61" s="1">
        <v>17.376160162180501</v>
      </c>
      <c r="O61" s="1">
        <v>3.2101779320639001</v>
      </c>
      <c r="P61" s="1">
        <v>53.773334587533</v>
      </c>
      <c r="Q61" s="12">
        <v>0.46779169522563102</v>
      </c>
    </row>
    <row r="62" spans="1:18" x14ac:dyDescent="0.25">
      <c r="A62" s="1" t="s">
        <v>48</v>
      </c>
      <c r="B62" s="2">
        <v>70</v>
      </c>
      <c r="C62" s="1">
        <v>11.333333333333334</v>
      </c>
      <c r="D62" s="1">
        <v>11.333333333333334</v>
      </c>
      <c r="E62" s="1">
        <v>10.333333333333334</v>
      </c>
      <c r="F62" s="1">
        <v>21.666666666666668</v>
      </c>
      <c r="G62" s="1">
        <v>3.61</v>
      </c>
      <c r="H62" s="1">
        <v>3.61</v>
      </c>
      <c r="I62" s="1">
        <f>(43.22+49.7+35.19)/3</f>
        <v>42.70333333333334</v>
      </c>
      <c r="J62" s="1">
        <f>(38.63+36.83+32.76)/3</f>
        <v>36.073333333333331</v>
      </c>
      <c r="K62" s="1">
        <f>(5.73+6.16+5.52)/3</f>
        <v>5.8033333333333337</v>
      </c>
      <c r="L62" s="1">
        <v>31.751439999999999</v>
      </c>
      <c r="M62" s="1">
        <v>30.804134835775599</v>
      </c>
      <c r="N62" s="1">
        <v>18.011261224410699</v>
      </c>
      <c r="O62" s="1">
        <v>3.1026063674981499</v>
      </c>
      <c r="P62" s="1">
        <v>58.470271346470902</v>
      </c>
      <c r="Q62" s="12">
        <v>0.474272461835478</v>
      </c>
    </row>
    <row r="63" spans="1:18" x14ac:dyDescent="0.25">
      <c r="A63" s="1" t="s">
        <v>43</v>
      </c>
      <c r="B63" s="2">
        <v>67</v>
      </c>
      <c r="C63" s="1">
        <v>6</v>
      </c>
      <c r="D63" s="1">
        <v>4.333333333333333</v>
      </c>
      <c r="E63" s="1">
        <v>3</v>
      </c>
      <c r="F63" s="1">
        <v>7.666666666666667</v>
      </c>
      <c r="G63" s="1">
        <v>2.83</v>
      </c>
      <c r="H63" s="1">
        <v>2.83</v>
      </c>
      <c r="I63" s="1">
        <f>(52.73+46.69+45.2)/3</f>
        <v>48.206666666666671</v>
      </c>
      <c r="J63" s="1">
        <f>(57.56+49.54+54.49)/3</f>
        <v>53.863333333333337</v>
      </c>
      <c r="K63" s="1">
        <f>(7.07+6.6+6.48)/3</f>
        <v>6.7166666666666659</v>
      </c>
      <c r="L63" s="1">
        <v>9.0718399999999999</v>
      </c>
      <c r="M63" s="1">
        <v>17.716749024012898</v>
      </c>
      <c r="N63" s="1">
        <v>6.9167199590489599</v>
      </c>
      <c r="O63" s="1">
        <v>1.2709929518338099</v>
      </c>
      <c r="P63" s="1">
        <v>39.040570872648097</v>
      </c>
      <c r="Q63" s="12">
        <v>0.33780755168362597</v>
      </c>
    </row>
    <row r="64" spans="1:18" x14ac:dyDescent="0.25">
      <c r="A64" s="1" t="s">
        <v>44</v>
      </c>
      <c r="B64" s="2">
        <v>71</v>
      </c>
      <c r="C64" s="1">
        <v>9</v>
      </c>
      <c r="D64" s="1">
        <v>10</v>
      </c>
      <c r="E64" s="1">
        <v>7</v>
      </c>
      <c r="F64" s="1">
        <v>13.666666666666666</v>
      </c>
      <c r="G64" s="1">
        <v>3.61</v>
      </c>
      <c r="H64" s="1">
        <v>3.61</v>
      </c>
      <c r="I64" s="1">
        <f>(78.32+63.16+54.82)/3</f>
        <v>65.433333333333323</v>
      </c>
      <c r="J64" s="1">
        <f>(54.49+55.07+45.12)/3</f>
        <v>51.56</v>
      </c>
      <c r="K64" s="1">
        <f>(10.45+8.79+8.15)/3</f>
        <v>9.1300000000000008</v>
      </c>
      <c r="L64" s="1">
        <v>29.48348</v>
      </c>
      <c r="M64" s="1">
        <v>30.7457918088353</v>
      </c>
      <c r="N64" s="1">
        <v>20.162114228314401</v>
      </c>
      <c r="O64" s="1">
        <v>3.5296972729216498</v>
      </c>
      <c r="P64" s="1">
        <v>65.576825451997493</v>
      </c>
      <c r="Q64" s="12">
        <v>0.54058254938021399</v>
      </c>
    </row>
    <row r="65" spans="1:17" x14ac:dyDescent="0.25">
      <c r="A65" s="1" t="s">
        <v>43</v>
      </c>
      <c r="B65" s="2">
        <v>66</v>
      </c>
      <c r="C65" s="1">
        <v>8</v>
      </c>
      <c r="D65" s="1">
        <v>8.3333333333333339</v>
      </c>
      <c r="E65" s="1">
        <v>6</v>
      </c>
      <c r="F65" s="1">
        <v>11</v>
      </c>
      <c r="G65" s="1">
        <v>3.84</v>
      </c>
      <c r="H65" s="1">
        <v>3.61</v>
      </c>
      <c r="I65" s="1">
        <f>(105.17+74.66+68.39)/3</f>
        <v>82.74</v>
      </c>
      <c r="J65" s="1">
        <f>(48.59+43.52+42.6)/3</f>
        <v>44.903333333333336</v>
      </c>
      <c r="K65" s="1">
        <f>(7.22+6.55+6.96)/3</f>
        <v>6.91</v>
      </c>
      <c r="L65" s="1">
        <v>29.48348</v>
      </c>
      <c r="M65" s="1">
        <v>44.497743668556197</v>
      </c>
      <c r="N65" s="1">
        <v>16.554373967694499</v>
      </c>
      <c r="O65" s="1">
        <v>2.76455917967743</v>
      </c>
      <c r="P65" s="1">
        <v>37.2027267067756</v>
      </c>
      <c r="Q65" s="12">
        <v>0.29254868206865797</v>
      </c>
    </row>
    <row r="66" spans="1:17" x14ac:dyDescent="0.25">
      <c r="A66" s="1" t="s">
        <v>36</v>
      </c>
      <c r="B66" s="2">
        <v>61</v>
      </c>
      <c r="C66" s="1">
        <v>7.666666666666667</v>
      </c>
      <c r="D66" s="1">
        <v>7.666666666666667</v>
      </c>
      <c r="E66" s="1">
        <v>6.333333333333333</v>
      </c>
      <c r="F66" s="1">
        <v>14.666666666666666</v>
      </c>
      <c r="G66" s="1">
        <v>3.22</v>
      </c>
      <c r="H66" s="1">
        <v>3.84</v>
      </c>
      <c r="I66" s="1">
        <f>(52.59+41.23+44.59)/3</f>
        <v>46.136666666666663</v>
      </c>
      <c r="J66" s="1">
        <f>(56.27+45.52+41.08)/3</f>
        <v>47.623333333333335</v>
      </c>
      <c r="K66" s="1">
        <f>(6.78+6.19+5.69)/3</f>
        <v>6.22</v>
      </c>
      <c r="L66" s="1">
        <v>18.14368</v>
      </c>
      <c r="M66" s="1">
        <v>14.340372780436599</v>
      </c>
      <c r="N66" s="1">
        <v>8.9222772466509799</v>
      </c>
      <c r="O66" s="1">
        <v>1.46977764644627</v>
      </c>
      <c r="P66" s="1">
        <v>62.217889194783702</v>
      </c>
      <c r="Q66" s="12">
        <v>0.48261569539027699</v>
      </c>
    </row>
    <row r="67" spans="1:17" x14ac:dyDescent="0.25">
      <c r="A67" s="1" t="s">
        <v>39</v>
      </c>
      <c r="B67" s="2">
        <v>63</v>
      </c>
      <c r="C67" s="1">
        <v>7.333333333333333</v>
      </c>
      <c r="D67" s="1">
        <v>6.666666666666667</v>
      </c>
      <c r="E67" s="1">
        <v>3.3333333333333335</v>
      </c>
      <c r="F67" s="1">
        <v>11</v>
      </c>
      <c r="G67" s="1">
        <v>3.61</v>
      </c>
      <c r="H67" s="1">
        <v>3.61</v>
      </c>
      <c r="I67" s="1">
        <f>(77.4+50.7+54.93)/3</f>
        <v>61.010000000000012</v>
      </c>
      <c r="J67" s="1">
        <f>(51.28+52.46+49.22)/3</f>
        <v>50.986666666666672</v>
      </c>
      <c r="K67" s="1">
        <f>(6.53+6.33+6.25)/3</f>
        <v>6.37</v>
      </c>
      <c r="L67" s="1">
        <v>18.14368</v>
      </c>
      <c r="M67" s="1">
        <v>15.687368739969701</v>
      </c>
      <c r="N67" s="1">
        <v>13.207727908940999</v>
      </c>
      <c r="O67" s="1">
        <v>2.4640552497639501</v>
      </c>
      <c r="P67" s="1">
        <v>84.193392326459104</v>
      </c>
      <c r="Q67" s="12">
        <v>0.73962329517543401</v>
      </c>
    </row>
    <row r="68" spans="1:17" x14ac:dyDescent="0.25">
      <c r="A68" s="1" t="s">
        <v>36</v>
      </c>
      <c r="B68" s="2">
        <v>45</v>
      </c>
      <c r="C68" s="1">
        <v>10</v>
      </c>
      <c r="D68" s="1">
        <v>10</v>
      </c>
      <c r="E68" s="1">
        <v>7.333333333333333</v>
      </c>
      <c r="F68" s="1">
        <v>20.666666666666668</v>
      </c>
      <c r="G68" s="1">
        <v>3.22</v>
      </c>
      <c r="H68" s="1">
        <v>3.22</v>
      </c>
      <c r="I68" s="1">
        <f>(42.93+45.62+40.32)/3</f>
        <v>42.956666666666671</v>
      </c>
      <c r="J68" s="1">
        <f>(53.57+48.72+38.92)/3</f>
        <v>47.069999999999993</v>
      </c>
      <c r="K68" s="1">
        <f>(5.3+4.86+6.22)/3</f>
        <v>5.46</v>
      </c>
      <c r="L68" s="1">
        <v>28.349499999999999</v>
      </c>
      <c r="M68" s="1">
        <v>34.690306201804702</v>
      </c>
      <c r="N68" s="1">
        <v>13.7400183220503</v>
      </c>
      <c r="O68" s="1">
        <v>2.3079588278146601</v>
      </c>
      <c r="P68" s="1">
        <v>39.607659390840098</v>
      </c>
      <c r="Q68" s="12">
        <v>0.313278195504896</v>
      </c>
    </row>
    <row r="69" spans="1:17" x14ac:dyDescent="0.25">
      <c r="A69" s="1" t="s">
        <v>45</v>
      </c>
      <c r="B69" s="2">
        <v>64</v>
      </c>
      <c r="C69" s="1">
        <v>12.333333333333334</v>
      </c>
      <c r="D69" s="1">
        <v>11</v>
      </c>
      <c r="E69" s="1">
        <v>9</v>
      </c>
      <c r="F69" s="1">
        <v>24.333333333333332</v>
      </c>
      <c r="G69" s="1">
        <v>3.61</v>
      </c>
      <c r="H69" s="1">
        <v>3.61</v>
      </c>
      <c r="I69" s="1">
        <f>(66.36+48.32+47.83)/3</f>
        <v>54.169999999999995</v>
      </c>
      <c r="J69" s="1">
        <f>(40.46+40.6+38.4)/3</f>
        <v>39.82</v>
      </c>
      <c r="K69" s="1">
        <f>(5.79+7.32+5.7)/3</f>
        <v>6.27</v>
      </c>
      <c r="L69" s="1">
        <v>15.875719999999999</v>
      </c>
      <c r="M69" s="1">
        <v>22.8290515953992</v>
      </c>
      <c r="N69" s="1">
        <v>11.1349113381096</v>
      </c>
      <c r="O69" s="1">
        <v>1.9552211918811599</v>
      </c>
      <c r="P69" s="1">
        <v>48.775181446230803</v>
      </c>
      <c r="Q69" s="12">
        <v>0.40329075913891499</v>
      </c>
    </row>
    <row r="70" spans="1:17" ht="17.25" thickBot="1" x14ac:dyDescent="0.3">
      <c r="A70" s="6" t="s">
        <v>42</v>
      </c>
      <c r="B70" s="7">
        <v>65</v>
      </c>
      <c r="C70" s="6">
        <v>9.6666666666666661</v>
      </c>
      <c r="D70" s="6">
        <v>7</v>
      </c>
      <c r="E70" s="6">
        <v>5.666666666666667</v>
      </c>
      <c r="F70" s="6">
        <v>17.333333333333332</v>
      </c>
      <c r="G70" s="6">
        <v>2.44</v>
      </c>
      <c r="H70" s="6">
        <v>2.36</v>
      </c>
      <c r="I70" s="6">
        <f>(69.57+67.53+60.57)/3</f>
        <v>65.89</v>
      </c>
      <c r="J70" s="6">
        <f>(71.54+64.7+56.99)/3</f>
        <v>64.410000000000011</v>
      </c>
      <c r="K70" s="6">
        <f>(11.36+10.46+8.8)/3</f>
        <v>10.206666666666667</v>
      </c>
      <c r="L70" s="6">
        <v>12.47378</v>
      </c>
      <c r="M70" s="6">
        <v>26.419678095048798</v>
      </c>
      <c r="N70" s="6">
        <v>11.033139656525799</v>
      </c>
      <c r="O70" s="6">
        <v>1.8758589259607601</v>
      </c>
      <c r="P70" s="6">
        <v>41.761067704278801</v>
      </c>
      <c r="Q70" s="14">
        <v>0.334335811314044</v>
      </c>
    </row>
  </sheetData>
  <mergeCells count="4">
    <mergeCell ref="C1:F1"/>
    <mergeCell ref="I1:K1"/>
    <mergeCell ref="G1:H1"/>
    <mergeCell ref="M1:Q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="70" zoomScaleNormal="70" workbookViewId="0">
      <pane ySplit="1" topLeftCell="A2" activePane="bottomLeft" state="frozen"/>
      <selection pane="bottomLeft" activeCell="Y42" sqref="Y42"/>
    </sheetView>
  </sheetViews>
  <sheetFormatPr defaultColWidth="9" defaultRowHeight="16.5" x14ac:dyDescent="0.25"/>
  <cols>
    <col min="1" max="6" width="9" style="1"/>
    <col min="7" max="7" width="9" style="1" customWidth="1"/>
    <col min="8" max="8" width="10" style="1" customWidth="1"/>
    <col min="9" max="9" width="7.25" style="1" bestFit="1" customWidth="1"/>
    <col min="10" max="10" width="16.25" style="1" customWidth="1"/>
    <col min="11" max="15" width="9" style="1"/>
    <col min="16" max="16" width="14.625" style="1" bestFit="1" customWidth="1"/>
    <col min="17" max="17" width="9" style="1"/>
    <col min="18" max="18" width="12.125" style="1" customWidth="1"/>
    <col min="19" max="19" width="17.125" style="1" bestFit="1" customWidth="1"/>
    <col min="20" max="20" width="12.75" style="1" bestFit="1" customWidth="1"/>
    <col min="21" max="22" width="9" style="1"/>
    <col min="23" max="23" width="12.125" style="1" customWidth="1"/>
    <col min="24" max="24" width="12" style="1" bestFit="1" customWidth="1"/>
    <col min="25" max="25" width="16.25" style="1" bestFit="1" customWidth="1"/>
    <col min="26" max="16384" width="9" style="1"/>
  </cols>
  <sheetData>
    <row r="1" spans="1:25" x14ac:dyDescent="0.25">
      <c r="A1" s="3" t="s">
        <v>59</v>
      </c>
      <c r="B1" s="4" t="s">
        <v>60</v>
      </c>
      <c r="C1" s="19" t="s">
        <v>0</v>
      </c>
      <c r="D1" s="19"/>
      <c r="E1" s="19"/>
      <c r="F1" s="19"/>
      <c r="G1" s="19" t="s">
        <v>50</v>
      </c>
      <c r="H1" s="19"/>
      <c r="I1" s="19" t="s">
        <v>51</v>
      </c>
      <c r="J1" s="19"/>
      <c r="K1" s="19" t="s">
        <v>4</v>
      </c>
      <c r="L1" s="19"/>
      <c r="M1" s="19"/>
      <c r="N1" s="19" t="s">
        <v>58</v>
      </c>
      <c r="O1" s="19"/>
      <c r="P1" s="19" t="s">
        <v>61</v>
      </c>
      <c r="Q1" s="19"/>
      <c r="R1" s="19"/>
      <c r="S1" s="19"/>
      <c r="T1" s="19"/>
      <c r="U1" s="19"/>
      <c r="V1" s="19"/>
      <c r="W1" s="19"/>
      <c r="X1" s="19"/>
      <c r="Y1" s="20"/>
    </row>
    <row r="2" spans="1:25" x14ac:dyDescent="0.25">
      <c r="B2" s="2"/>
      <c r="C2" s="1" t="s">
        <v>57</v>
      </c>
      <c r="D2" s="1" t="s">
        <v>54</v>
      </c>
      <c r="E2" s="1" t="s">
        <v>1</v>
      </c>
      <c r="F2" s="1" t="s">
        <v>2</v>
      </c>
      <c r="G2" s="15" t="s">
        <v>62</v>
      </c>
      <c r="H2" s="15" t="s">
        <v>63</v>
      </c>
      <c r="I2" s="15" t="s">
        <v>62</v>
      </c>
      <c r="J2" s="15" t="s">
        <v>63</v>
      </c>
      <c r="K2" s="9" t="s">
        <v>5</v>
      </c>
      <c r="L2" s="9" t="s">
        <v>6</v>
      </c>
      <c r="M2" s="9" t="s">
        <v>7</v>
      </c>
      <c r="N2" s="15" t="s">
        <v>57</v>
      </c>
      <c r="O2" s="15" t="s">
        <v>54</v>
      </c>
      <c r="P2" s="21" t="s">
        <v>55</v>
      </c>
      <c r="Q2" s="21"/>
      <c r="R2" s="21"/>
      <c r="S2" s="21"/>
      <c r="T2" s="21"/>
      <c r="U2" s="21" t="s">
        <v>56</v>
      </c>
      <c r="V2" s="21"/>
      <c r="W2" s="21"/>
      <c r="X2" s="21"/>
      <c r="Y2" s="22"/>
    </row>
    <row r="3" spans="1:25" ht="17.25" thickBot="1" x14ac:dyDescent="0.3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 t="s">
        <v>64</v>
      </c>
      <c r="Q3" s="10" t="s">
        <v>65</v>
      </c>
      <c r="R3" s="10" t="s">
        <v>66</v>
      </c>
      <c r="S3" s="10" t="s">
        <v>67</v>
      </c>
      <c r="T3" s="10" t="s">
        <v>68</v>
      </c>
      <c r="U3" s="10" t="s">
        <v>64</v>
      </c>
      <c r="V3" s="10" t="s">
        <v>65</v>
      </c>
      <c r="W3" s="10" t="s">
        <v>66</v>
      </c>
      <c r="X3" s="10" t="s">
        <v>67</v>
      </c>
      <c r="Y3" s="11" t="s">
        <v>68</v>
      </c>
    </row>
    <row r="4" spans="1:25" x14ac:dyDescent="0.25">
      <c r="A4" s="3" t="s">
        <v>8</v>
      </c>
      <c r="B4" s="4">
        <v>39</v>
      </c>
      <c r="C4" s="3">
        <v>14</v>
      </c>
      <c r="D4" s="3">
        <v>13.333333333333334</v>
      </c>
      <c r="E4" s="3">
        <v>11</v>
      </c>
      <c r="F4" s="3">
        <v>30.666666666666668</v>
      </c>
      <c r="G4" s="3">
        <v>2.83</v>
      </c>
      <c r="H4" s="3">
        <v>2.83</v>
      </c>
      <c r="I4" s="3">
        <v>2.83</v>
      </c>
      <c r="J4" s="3">
        <v>2.83</v>
      </c>
      <c r="K4" s="3">
        <v>44.04666666666666</v>
      </c>
      <c r="L4" s="3">
        <v>41.556666666666665</v>
      </c>
      <c r="M4" s="3">
        <v>4.330000000000001</v>
      </c>
      <c r="N4" s="3">
        <v>27.215519999999998</v>
      </c>
      <c r="O4" s="3">
        <v>28.576295999999999</v>
      </c>
      <c r="P4" s="3">
        <v>70.270008077733905</v>
      </c>
      <c r="Q4" s="3">
        <v>11.3624678404228</v>
      </c>
      <c r="R4" s="3">
        <v>2.5267955007174501</v>
      </c>
      <c r="S4" s="3">
        <v>21.563094260405901</v>
      </c>
      <c r="T4" s="3">
        <v>0.16932080953536199</v>
      </c>
      <c r="U4" s="3">
        <v>49.669123699644999</v>
      </c>
      <c r="V4" s="3">
        <v>15.1523880785966</v>
      </c>
      <c r="W4" s="3">
        <v>1.8975844983826</v>
      </c>
      <c r="X4" s="3">
        <v>23.560091789334901</v>
      </c>
      <c r="Y4" s="16">
        <v>0.17989739339910801</v>
      </c>
    </row>
    <row r="5" spans="1:25" x14ac:dyDescent="0.25">
      <c r="A5" s="1" t="s">
        <v>9</v>
      </c>
      <c r="B5" s="2">
        <v>53</v>
      </c>
      <c r="C5" s="1">
        <v>16.333333333333332</v>
      </c>
      <c r="D5" s="1">
        <v>16.666666666666668</v>
      </c>
      <c r="E5" s="1">
        <v>13</v>
      </c>
      <c r="F5" s="1">
        <v>37.666666666666664</v>
      </c>
      <c r="G5" s="1">
        <v>2.44</v>
      </c>
      <c r="H5" s="1">
        <v>2.44</v>
      </c>
      <c r="I5" s="1">
        <v>2.83</v>
      </c>
      <c r="J5" s="1">
        <v>2.44</v>
      </c>
      <c r="K5" s="1">
        <v>34.36</v>
      </c>
      <c r="L5" s="1">
        <v>26.25</v>
      </c>
      <c r="M5" s="1">
        <v>3.16</v>
      </c>
      <c r="N5" s="1">
        <v>22.679600000000001</v>
      </c>
      <c r="O5" s="1">
        <v>27.215519999999998</v>
      </c>
      <c r="P5" s="1">
        <v>33.935237247088899</v>
      </c>
      <c r="Q5" s="1">
        <v>13.401653393665899</v>
      </c>
      <c r="R5" s="1">
        <v>2.2021267657455401</v>
      </c>
      <c r="S5" s="1">
        <v>39.491851187265702</v>
      </c>
      <c r="T5" s="1">
        <v>0.30556363696653099</v>
      </c>
      <c r="U5" s="1">
        <v>28.026623087136802</v>
      </c>
      <c r="V5" s="1">
        <v>13.0368070797083</v>
      </c>
      <c r="W5" s="1">
        <v>2.2045603452782498</v>
      </c>
      <c r="X5" s="1">
        <v>46.515796923432099</v>
      </c>
      <c r="Y5" s="12">
        <v>0.37039188494352299</v>
      </c>
    </row>
    <row r="6" spans="1:25" x14ac:dyDescent="0.25">
      <c r="A6" s="1" t="s">
        <v>8</v>
      </c>
      <c r="B6" s="2">
        <v>32</v>
      </c>
      <c r="C6" s="1">
        <v>15</v>
      </c>
      <c r="D6" s="1">
        <v>16.333333333333332</v>
      </c>
      <c r="E6" s="1">
        <v>13.666666666666666</v>
      </c>
      <c r="F6" s="1">
        <v>46.666666666666664</v>
      </c>
      <c r="G6" s="1">
        <v>2.83</v>
      </c>
      <c r="H6" s="1">
        <v>2.83</v>
      </c>
      <c r="I6" s="1">
        <v>2.83</v>
      </c>
      <c r="J6" s="1">
        <v>2.83</v>
      </c>
      <c r="K6" s="1">
        <v>25.560000000000002</v>
      </c>
      <c r="L6" s="1">
        <v>24.643333333333334</v>
      </c>
      <c r="M6" s="1">
        <v>2.8633333333333333</v>
      </c>
      <c r="N6" s="1">
        <v>63.502879999999998</v>
      </c>
      <c r="O6" s="1">
        <v>58.96696</v>
      </c>
      <c r="P6" s="1">
        <v>69.619341808316406</v>
      </c>
      <c r="Q6" s="1">
        <v>14.203465279834001</v>
      </c>
      <c r="R6" s="1">
        <v>2.7758566335306298</v>
      </c>
      <c r="S6" s="1">
        <v>20.401608103306302</v>
      </c>
      <c r="T6" s="1">
        <v>0.187748883808144</v>
      </c>
      <c r="U6" s="1">
        <v>68.530316745410104</v>
      </c>
      <c r="V6" s="1">
        <v>11.884207290153499</v>
      </c>
      <c r="W6" s="1">
        <v>2.2196687676333</v>
      </c>
      <c r="X6" s="1">
        <v>17.341532703406799</v>
      </c>
      <c r="Y6" s="12">
        <v>0.15251609491111401</v>
      </c>
    </row>
    <row r="7" spans="1:25" x14ac:dyDescent="0.25">
      <c r="A7" s="1" t="s">
        <v>53</v>
      </c>
      <c r="B7" s="2">
        <v>37</v>
      </c>
      <c r="C7" s="1">
        <v>15.666666666666666</v>
      </c>
      <c r="D7" s="1">
        <v>16</v>
      </c>
      <c r="E7" s="1">
        <v>14</v>
      </c>
      <c r="F7" s="1">
        <v>39.333333333333336</v>
      </c>
      <c r="G7" s="1">
        <v>2.83</v>
      </c>
      <c r="H7" s="1">
        <v>2.44</v>
      </c>
      <c r="I7" s="1">
        <v>2.83</v>
      </c>
      <c r="J7" s="1">
        <v>2.44</v>
      </c>
      <c r="K7" s="1">
        <v>22.77333333333333</v>
      </c>
      <c r="L7" s="1">
        <v>21.156666666666666</v>
      </c>
      <c r="M7" s="1">
        <v>2.8066666666666666</v>
      </c>
      <c r="N7" s="1">
        <v>42.637647999999999</v>
      </c>
      <c r="O7" s="1">
        <v>44.905608000000001</v>
      </c>
      <c r="P7" s="1">
        <v>70.888252376750302</v>
      </c>
      <c r="Q7" s="1">
        <v>10.4792583705475</v>
      </c>
      <c r="R7" s="1">
        <v>1.94717189939419</v>
      </c>
      <c r="S7" s="1">
        <v>14.7827856086131</v>
      </c>
      <c r="T7" s="1">
        <v>0.12934220738208699</v>
      </c>
      <c r="U7" s="1">
        <v>62.131118444346903</v>
      </c>
      <c r="V7" s="1">
        <v>12.1778784173191</v>
      </c>
      <c r="W7" s="1">
        <v>2.20455383353741</v>
      </c>
      <c r="X7" s="1">
        <v>19.6002884258832</v>
      </c>
      <c r="Y7" s="12">
        <v>0.16707896705029401</v>
      </c>
    </row>
    <row r="8" spans="1:25" x14ac:dyDescent="0.25">
      <c r="A8" s="1" t="s">
        <v>52</v>
      </c>
      <c r="B8" s="2">
        <v>43</v>
      </c>
      <c r="C8" s="1">
        <v>17.333333333333332</v>
      </c>
      <c r="D8" s="1">
        <v>17.333333333333332</v>
      </c>
      <c r="E8" s="1">
        <v>12</v>
      </c>
      <c r="F8" s="1">
        <v>31.666666666666668</v>
      </c>
      <c r="G8" s="1">
        <v>3.22</v>
      </c>
      <c r="H8" s="1">
        <v>2.44</v>
      </c>
      <c r="I8" s="1">
        <v>3.22</v>
      </c>
      <c r="J8" s="1">
        <v>2.83</v>
      </c>
      <c r="K8" s="1">
        <v>23.67</v>
      </c>
      <c r="L8" s="1">
        <v>24.333333333333332</v>
      </c>
      <c r="M8" s="1">
        <v>3.34</v>
      </c>
      <c r="N8" s="1">
        <v>24.947559999999999</v>
      </c>
      <c r="O8" s="1">
        <v>19.958047999999998</v>
      </c>
      <c r="P8" s="1">
        <v>53.795995830752901</v>
      </c>
      <c r="Q8" s="1">
        <v>13.741076656117199</v>
      </c>
      <c r="R8" s="1">
        <v>2.3769510642755698</v>
      </c>
      <c r="S8" s="1">
        <v>25.542935759285701</v>
      </c>
      <c r="T8" s="1">
        <v>0.20805613872589601</v>
      </c>
      <c r="U8" s="1">
        <v>37.215139718575202</v>
      </c>
      <c r="V8" s="1">
        <v>11.4719105181104</v>
      </c>
      <c r="W8" s="1">
        <v>1.9161741656255</v>
      </c>
      <c r="X8" s="1">
        <v>30.8259235484865</v>
      </c>
      <c r="Y8" s="12">
        <v>0.24245188864879499</v>
      </c>
    </row>
    <row r="9" spans="1:25" x14ac:dyDescent="0.25">
      <c r="A9" s="1" t="s">
        <v>52</v>
      </c>
      <c r="B9" s="2">
        <v>41</v>
      </c>
      <c r="C9" s="1">
        <v>16</v>
      </c>
      <c r="D9" s="1">
        <v>16.333333333333332</v>
      </c>
      <c r="E9" s="1">
        <v>13.333333333333334</v>
      </c>
      <c r="F9" s="1">
        <v>42.333333333333336</v>
      </c>
      <c r="G9" s="1">
        <v>2.83</v>
      </c>
      <c r="H9" s="1">
        <v>2.44</v>
      </c>
      <c r="I9" s="1">
        <v>2.83</v>
      </c>
      <c r="J9" s="1">
        <v>2.44</v>
      </c>
      <c r="K9" s="1">
        <v>25.156666666666666</v>
      </c>
      <c r="L9" s="1">
        <v>24.349999999999998</v>
      </c>
      <c r="M9" s="1">
        <v>3.2100000000000004</v>
      </c>
      <c r="N9" s="1">
        <v>30.617460000000001</v>
      </c>
      <c r="O9" s="1">
        <v>29.48348</v>
      </c>
      <c r="P9" s="1">
        <v>42.0692926826258</v>
      </c>
      <c r="Q9" s="1">
        <v>9.9507466293465203</v>
      </c>
      <c r="R9" s="1">
        <v>1.7283956101654601</v>
      </c>
      <c r="S9" s="1">
        <v>23.653230170556402</v>
      </c>
      <c r="T9" s="1">
        <v>0.19345866617121199</v>
      </c>
      <c r="U9" s="1">
        <v>31.5185285782504</v>
      </c>
      <c r="V9" s="1">
        <v>10.5558655915855</v>
      </c>
      <c r="W9" s="1">
        <v>1.8927058634534699</v>
      </c>
      <c r="X9" s="1">
        <v>33.4909847246794</v>
      </c>
      <c r="Y9" s="12">
        <v>0.282766162376621</v>
      </c>
    </row>
    <row r="10" spans="1:25" x14ac:dyDescent="0.25">
      <c r="A10" s="1" t="s">
        <v>52</v>
      </c>
      <c r="B10" s="2">
        <v>43</v>
      </c>
      <c r="C10" s="1">
        <v>16.666666666666668</v>
      </c>
      <c r="D10" s="1">
        <v>15.333333333333334</v>
      </c>
      <c r="E10" s="1">
        <v>15</v>
      </c>
      <c r="F10" s="1">
        <v>38.333333333333336</v>
      </c>
      <c r="G10" s="1">
        <v>2.83</v>
      </c>
      <c r="H10" s="1">
        <v>2.44</v>
      </c>
      <c r="I10" s="1">
        <v>2.83</v>
      </c>
      <c r="J10" s="1">
        <v>2.44</v>
      </c>
      <c r="K10" s="1">
        <v>23.606666666666666</v>
      </c>
      <c r="L10" s="1">
        <v>22.656666666666666</v>
      </c>
      <c r="M10" s="1">
        <v>3.4933333333333336</v>
      </c>
      <c r="N10" s="1">
        <v>34.019399999999997</v>
      </c>
      <c r="O10" s="1">
        <v>36.28736</v>
      </c>
      <c r="P10" s="1">
        <v>43.575138957679997</v>
      </c>
      <c r="Q10" s="1">
        <v>14.2594522770493</v>
      </c>
      <c r="R10" s="1">
        <v>2.5417758535235802</v>
      </c>
      <c r="S10" s="1">
        <v>32.723825140060001</v>
      </c>
      <c r="T10" s="1">
        <v>0.27466841013853799</v>
      </c>
      <c r="U10" s="1">
        <v>45.558702060800499</v>
      </c>
      <c r="V10" s="1">
        <v>12.910355946316599</v>
      </c>
      <c r="W10" s="1">
        <v>2.3136397009148699</v>
      </c>
      <c r="X10" s="1">
        <v>28.337848451185199</v>
      </c>
      <c r="Y10" s="12">
        <v>0.23913031168290699</v>
      </c>
    </row>
    <row r="11" spans="1:25" x14ac:dyDescent="0.25">
      <c r="A11" s="1" t="s">
        <v>52</v>
      </c>
      <c r="B11" s="2">
        <v>40</v>
      </c>
      <c r="C11" s="1">
        <v>17</v>
      </c>
      <c r="D11" s="1">
        <v>15.666666666666666</v>
      </c>
      <c r="E11" s="1">
        <v>14.333333333333334</v>
      </c>
      <c r="F11" s="1">
        <v>47.333333333333336</v>
      </c>
      <c r="G11" s="1">
        <v>2.83</v>
      </c>
      <c r="H11" s="1">
        <v>2.83</v>
      </c>
      <c r="I11" s="1">
        <v>2.83</v>
      </c>
      <c r="J11" s="1">
        <v>2.83</v>
      </c>
      <c r="K11" s="1">
        <v>21.373333333333335</v>
      </c>
      <c r="L11" s="1">
        <v>24.936666666666667</v>
      </c>
      <c r="M11" s="1">
        <v>3.22</v>
      </c>
      <c r="N11" s="1">
        <v>31.751439999999999</v>
      </c>
      <c r="O11" s="1">
        <v>24.947559999999999</v>
      </c>
      <c r="P11" s="1">
        <v>49.314730045878903</v>
      </c>
      <c r="Q11" s="1">
        <v>12.098257551330599</v>
      </c>
      <c r="R11" s="1">
        <v>2.20941014762007</v>
      </c>
      <c r="S11" s="1">
        <v>24.532746179640998</v>
      </c>
      <c r="T11" s="1">
        <v>0.21096476637780601</v>
      </c>
      <c r="U11" s="1">
        <v>41.310332183909701</v>
      </c>
      <c r="V11" s="1">
        <v>11.907250708162699</v>
      </c>
      <c r="W11" s="1">
        <v>2.1176025906730298</v>
      </c>
      <c r="X11" s="1">
        <v>28.82390452624</v>
      </c>
      <c r="Y11" s="12">
        <v>0.241377073284465</v>
      </c>
    </row>
    <row r="12" spans="1:25" x14ac:dyDescent="0.25">
      <c r="A12" s="1" t="s">
        <v>52</v>
      </c>
      <c r="B12" s="2">
        <v>40</v>
      </c>
      <c r="C12" s="1">
        <v>15.666666666666666</v>
      </c>
      <c r="D12" s="1">
        <v>13.666666666666666</v>
      </c>
      <c r="E12" s="1">
        <v>10.666666666666666</v>
      </c>
      <c r="F12" s="1">
        <v>33.666666666666664</v>
      </c>
      <c r="G12" s="1">
        <v>3.22</v>
      </c>
      <c r="H12" s="1">
        <v>3.22</v>
      </c>
      <c r="I12" s="1">
        <v>2.83</v>
      </c>
      <c r="J12" s="1">
        <v>2.83</v>
      </c>
      <c r="K12" s="1">
        <v>33.493333333333332</v>
      </c>
      <c r="L12" s="1">
        <v>26.493333333333336</v>
      </c>
      <c r="M12" s="1">
        <v>3.69</v>
      </c>
      <c r="N12" s="1">
        <v>22.679600000000001</v>
      </c>
      <c r="O12" s="1">
        <v>22.679600000000001</v>
      </c>
      <c r="P12" s="1">
        <v>31.624016090830299</v>
      </c>
      <c r="Q12" s="1">
        <v>11.9082530445547</v>
      </c>
      <c r="R12" s="1">
        <v>2.1766467161868301</v>
      </c>
      <c r="S12" s="1">
        <v>37.655726617238798</v>
      </c>
      <c r="T12" s="1">
        <v>0.324101595058082</v>
      </c>
      <c r="U12" s="1">
        <v>36.471482231991303</v>
      </c>
      <c r="V12" s="1">
        <v>10.3399520126566</v>
      </c>
      <c r="W12" s="1">
        <v>2.0276845814125801</v>
      </c>
      <c r="X12" s="1">
        <v>28.350786367510899</v>
      </c>
      <c r="Y12" s="12">
        <v>0.26179251767783901</v>
      </c>
    </row>
    <row r="13" spans="1:25" x14ac:dyDescent="0.25">
      <c r="A13" s="1" t="s">
        <v>52</v>
      </c>
      <c r="B13" s="2">
        <v>40</v>
      </c>
      <c r="C13" s="1">
        <v>19</v>
      </c>
      <c r="D13" s="1">
        <v>16.666666666666668</v>
      </c>
      <c r="E13" s="1">
        <v>14.333333333333334</v>
      </c>
      <c r="F13" s="1">
        <v>41</v>
      </c>
      <c r="G13" s="1">
        <v>2.83</v>
      </c>
      <c r="H13" s="1">
        <v>2.83</v>
      </c>
      <c r="I13" s="1">
        <v>2.83</v>
      </c>
      <c r="J13" s="1">
        <v>2.83</v>
      </c>
      <c r="K13" s="1">
        <v>27.446666666666669</v>
      </c>
      <c r="L13" s="1">
        <v>24.24666666666667</v>
      </c>
      <c r="M13" s="1">
        <v>3.0533333333333332</v>
      </c>
      <c r="N13" s="1">
        <v>30.844256000000001</v>
      </c>
      <c r="O13" s="1">
        <v>25.854744</v>
      </c>
      <c r="P13" s="1">
        <v>31.297681854439301</v>
      </c>
      <c r="Q13" s="1">
        <v>12.957505493765799</v>
      </c>
      <c r="R13" s="1">
        <v>2.4949591945931</v>
      </c>
      <c r="S13" s="1">
        <v>41.400847366361504</v>
      </c>
      <c r="T13" s="1">
        <v>0.37537169398485698</v>
      </c>
      <c r="U13" s="1">
        <v>31.807645530997601</v>
      </c>
      <c r="V13" s="1">
        <v>13.1090058276842</v>
      </c>
      <c r="W13" s="1">
        <v>2.4284494608939</v>
      </c>
      <c r="X13" s="1">
        <v>41.2133800186784</v>
      </c>
      <c r="Y13" s="12">
        <v>0.35950736467788302</v>
      </c>
    </row>
    <row r="14" spans="1:25" x14ac:dyDescent="0.25">
      <c r="A14" s="1" t="s">
        <v>52</v>
      </c>
      <c r="B14" s="2">
        <v>45</v>
      </c>
      <c r="C14" s="1">
        <v>19</v>
      </c>
      <c r="D14" s="1">
        <v>17.333333333333332</v>
      </c>
      <c r="E14" s="1">
        <v>15</v>
      </c>
      <c r="F14" s="1">
        <v>45</v>
      </c>
      <c r="G14" s="1">
        <v>2.44</v>
      </c>
      <c r="H14" s="1">
        <v>2.44</v>
      </c>
      <c r="I14" s="1">
        <v>2.44</v>
      </c>
      <c r="J14" s="1">
        <v>2.44</v>
      </c>
      <c r="K14" s="1">
        <v>23.203333333333333</v>
      </c>
      <c r="L14" s="1">
        <v>21.78</v>
      </c>
      <c r="M14" s="1">
        <v>2.2533333333333334</v>
      </c>
      <c r="N14" s="1">
        <v>24.947559999999999</v>
      </c>
      <c r="O14" s="1">
        <v>26.308336000000001</v>
      </c>
      <c r="P14" s="1">
        <v>44.306462413767797</v>
      </c>
      <c r="Q14" s="1">
        <v>10.6484472359477</v>
      </c>
      <c r="R14" s="1">
        <v>1.9215098062701801</v>
      </c>
      <c r="S14" s="1">
        <v>24.033620956925699</v>
      </c>
      <c r="T14" s="1">
        <v>0.20421412324161201</v>
      </c>
      <c r="U14" s="1">
        <v>42.650864757619097</v>
      </c>
      <c r="V14" s="1">
        <v>9.2839153202629401</v>
      </c>
      <c r="W14" s="1">
        <v>1.70071114295157</v>
      </c>
      <c r="X14" s="1">
        <v>21.7672381861952</v>
      </c>
      <c r="Y14" s="12">
        <v>0.18776427337266999</v>
      </c>
    </row>
    <row r="15" spans="1:25" x14ac:dyDescent="0.25">
      <c r="A15" s="1" t="s">
        <v>9</v>
      </c>
      <c r="B15" s="2">
        <v>41</v>
      </c>
      <c r="C15" s="1">
        <v>15.333333333333334</v>
      </c>
      <c r="D15" s="1">
        <v>14.333333333333334</v>
      </c>
      <c r="E15" s="1">
        <v>13</v>
      </c>
      <c r="F15" s="1">
        <v>37.666666666666664</v>
      </c>
      <c r="G15" s="1">
        <v>2.83</v>
      </c>
      <c r="H15" s="1">
        <v>2.83</v>
      </c>
      <c r="I15" s="1">
        <v>2.83</v>
      </c>
      <c r="J15" s="1">
        <v>2.83</v>
      </c>
      <c r="K15" s="1">
        <v>22.290000000000003</v>
      </c>
      <c r="L15" s="1">
        <v>23.443333333333332</v>
      </c>
      <c r="M15" s="1">
        <v>2.8033333333333332</v>
      </c>
      <c r="N15" s="1">
        <v>27.669111999999998</v>
      </c>
      <c r="O15" s="1">
        <v>25.401152</v>
      </c>
      <c r="P15" s="1">
        <v>47.394463237624997</v>
      </c>
      <c r="Q15" s="1">
        <v>12.4221807502341</v>
      </c>
      <c r="R15" s="1">
        <v>2.27792391317809</v>
      </c>
      <c r="S15" s="1">
        <v>26.210193979731599</v>
      </c>
      <c r="T15" s="1">
        <v>0.226319434584455</v>
      </c>
      <c r="U15" s="1">
        <v>37.134380857270003</v>
      </c>
      <c r="V15" s="1">
        <v>15.109369395051401</v>
      </c>
      <c r="W15" s="1">
        <v>2.6512795532187701</v>
      </c>
      <c r="X15" s="1">
        <v>40.688356844095203</v>
      </c>
      <c r="Y15" s="12">
        <v>0.33619370707112201</v>
      </c>
    </row>
    <row r="16" spans="1:25" x14ac:dyDescent="0.25">
      <c r="A16" s="1" t="s">
        <v>9</v>
      </c>
      <c r="B16" s="2">
        <v>48</v>
      </c>
      <c r="C16" s="1">
        <v>15</v>
      </c>
      <c r="D16" s="1">
        <v>14</v>
      </c>
      <c r="E16" s="1">
        <v>12.666666666666666</v>
      </c>
      <c r="F16" s="1">
        <v>38</v>
      </c>
      <c r="G16" s="1">
        <v>3.22</v>
      </c>
      <c r="H16" s="1">
        <v>2.83</v>
      </c>
      <c r="I16" s="1">
        <v>2.83</v>
      </c>
      <c r="J16" s="1">
        <v>2.83</v>
      </c>
      <c r="K16" s="1">
        <v>25.553333333333331</v>
      </c>
      <c r="L16" s="1">
        <v>26.656666666666666</v>
      </c>
      <c r="M16" s="1">
        <v>2.8133333333333339</v>
      </c>
      <c r="N16" s="1">
        <v>36.28736</v>
      </c>
      <c r="O16" s="1">
        <v>31.751439999999999</v>
      </c>
      <c r="P16" s="1">
        <v>55.336759527311102</v>
      </c>
      <c r="Q16" s="1">
        <v>10.8305461065546</v>
      </c>
      <c r="R16" s="1">
        <v>1.87613894358222</v>
      </c>
      <c r="S16" s="1">
        <v>19.572064210245699</v>
      </c>
      <c r="T16" s="1">
        <v>0.15964727846378099</v>
      </c>
      <c r="U16" s="1">
        <v>31.749780357688401</v>
      </c>
      <c r="V16" s="1">
        <v>11.816870634599001</v>
      </c>
      <c r="W16" s="1">
        <v>1.9205619813430199</v>
      </c>
      <c r="X16" s="1">
        <v>37.218747662099801</v>
      </c>
      <c r="Y16" s="12">
        <v>0.28483794709332699</v>
      </c>
    </row>
    <row r="17" spans="1:25" x14ac:dyDescent="0.25">
      <c r="A17" s="1" t="s">
        <v>53</v>
      </c>
      <c r="B17" s="2">
        <v>23</v>
      </c>
      <c r="C17" s="1">
        <v>16.333333333333332</v>
      </c>
      <c r="D17" s="1">
        <v>15.333333333333334</v>
      </c>
      <c r="E17" s="1">
        <v>13.333333333333334</v>
      </c>
      <c r="F17" s="1">
        <v>45.333333333333336</v>
      </c>
      <c r="G17" s="1">
        <v>2.44</v>
      </c>
      <c r="H17" s="1">
        <v>2.36</v>
      </c>
      <c r="I17" s="1">
        <v>2.44</v>
      </c>
      <c r="J17" s="1">
        <v>2.36</v>
      </c>
      <c r="K17" s="1">
        <v>22.883333333333336</v>
      </c>
      <c r="L17" s="1">
        <v>23.75</v>
      </c>
      <c r="M17" s="1">
        <v>2.1166666666666667</v>
      </c>
      <c r="N17" s="1">
        <v>53.297060000000002</v>
      </c>
      <c r="O17" s="1">
        <v>50.575507999999999</v>
      </c>
      <c r="P17" s="13">
        <v>78.637132059023799</v>
      </c>
      <c r="Q17" s="1">
        <v>11.7231975066203</v>
      </c>
      <c r="R17" s="1">
        <v>2.03054723319261</v>
      </c>
      <c r="S17" s="1">
        <v>14.9079667577666</v>
      </c>
      <c r="T17" s="1">
        <v>0.12158938864251401</v>
      </c>
      <c r="U17" s="13">
        <v>56.058355749253003</v>
      </c>
      <c r="V17" s="1">
        <v>13.5320721917433</v>
      </c>
      <c r="W17" s="1">
        <v>2.4565432424685198</v>
      </c>
      <c r="X17" s="1">
        <v>24.1392599031476</v>
      </c>
      <c r="Y17" s="12">
        <v>0.20634516773692399</v>
      </c>
    </row>
    <row r="18" spans="1:25" x14ac:dyDescent="0.25">
      <c r="A18" s="1" t="s">
        <v>53</v>
      </c>
      <c r="B18" s="2">
        <v>21</v>
      </c>
      <c r="C18" s="1">
        <v>16</v>
      </c>
      <c r="D18" s="1">
        <v>14.666666666666666</v>
      </c>
      <c r="E18" s="1">
        <v>12.333333333333334</v>
      </c>
      <c r="F18" s="1">
        <v>30.333333333333332</v>
      </c>
      <c r="G18" s="1">
        <v>2.36</v>
      </c>
      <c r="H18" s="1">
        <v>2.36</v>
      </c>
      <c r="I18" s="1">
        <v>2.36</v>
      </c>
      <c r="J18" s="1">
        <v>2.36</v>
      </c>
      <c r="K18" s="1">
        <v>34.153333333333336</v>
      </c>
      <c r="L18" s="1">
        <v>31.700000000000003</v>
      </c>
      <c r="M18" s="1">
        <v>3.2399999999999998</v>
      </c>
      <c r="N18" s="1">
        <v>28.803091999999999</v>
      </c>
      <c r="O18" s="1">
        <v>34.019399999999997</v>
      </c>
      <c r="P18" s="13">
        <v>47.069158108304698</v>
      </c>
      <c r="Q18" s="1">
        <v>14.146230204640799</v>
      </c>
      <c r="R18" s="1">
        <v>2.64980230526014</v>
      </c>
      <c r="S18" s="1">
        <v>30.054139001362199</v>
      </c>
      <c r="T18" s="1">
        <v>0.26508630271862699</v>
      </c>
      <c r="U18" s="13">
        <v>47.933759451941697</v>
      </c>
      <c r="V18" s="1">
        <v>13.2518093609518</v>
      </c>
      <c r="W18" s="1">
        <v>2.4336702212863801</v>
      </c>
      <c r="X18" s="1">
        <v>27.646088085867898</v>
      </c>
      <c r="Y18" s="12">
        <v>0.239072972139453</v>
      </c>
    </row>
    <row r="19" spans="1:25" x14ac:dyDescent="0.25">
      <c r="A19" s="1" t="s">
        <v>53</v>
      </c>
      <c r="B19" s="2">
        <v>35</v>
      </c>
      <c r="C19" s="1">
        <v>16</v>
      </c>
      <c r="D19" s="1">
        <v>15.333333333333334</v>
      </c>
      <c r="E19" s="1">
        <v>13</v>
      </c>
      <c r="F19" s="1">
        <v>45.333333333333336</v>
      </c>
      <c r="G19" s="1">
        <v>2.44</v>
      </c>
      <c r="H19" s="1">
        <v>2.36</v>
      </c>
      <c r="I19" s="1">
        <v>2.36</v>
      </c>
      <c r="J19" s="1">
        <v>2.36</v>
      </c>
      <c r="K19" s="1">
        <v>28.64</v>
      </c>
      <c r="L19" s="1">
        <v>26.930000000000003</v>
      </c>
      <c r="M19" s="1">
        <v>2.7333333333333329</v>
      </c>
      <c r="N19" s="1">
        <v>44.678812000000001</v>
      </c>
      <c r="O19" s="1">
        <v>43.998424</v>
      </c>
      <c r="P19" s="13">
        <v>84.632887162380499</v>
      </c>
      <c r="Q19" s="1">
        <v>11.4959144486089</v>
      </c>
      <c r="R19" s="1">
        <v>2.0998662755544801</v>
      </c>
      <c r="S19" s="1">
        <v>13.583271035705399</v>
      </c>
      <c r="T19" s="1">
        <v>0.116832246303493</v>
      </c>
      <c r="U19" s="13">
        <v>72.773603915847005</v>
      </c>
      <c r="V19" s="1">
        <v>11.9274135825067</v>
      </c>
      <c r="W19" s="1">
        <v>2.22622650981776</v>
      </c>
      <c r="X19" s="1">
        <v>16.389752521119</v>
      </c>
      <c r="Y19" s="12">
        <v>0.14404749559403299</v>
      </c>
    </row>
    <row r="20" spans="1:25" x14ac:dyDescent="0.25">
      <c r="A20" s="1" t="s">
        <v>53</v>
      </c>
      <c r="B20" s="2">
        <v>29</v>
      </c>
      <c r="C20" s="1">
        <v>12.666666666666666</v>
      </c>
      <c r="D20" s="1">
        <v>14</v>
      </c>
      <c r="E20" s="1">
        <v>12</v>
      </c>
      <c r="F20" s="1">
        <v>39.666666666666664</v>
      </c>
      <c r="G20" s="1">
        <v>3.84</v>
      </c>
      <c r="H20" s="1">
        <v>3.84</v>
      </c>
      <c r="I20" s="1">
        <v>2.44</v>
      </c>
      <c r="J20" s="1">
        <v>2.44</v>
      </c>
      <c r="K20" s="1">
        <v>23.849999999999998</v>
      </c>
      <c r="L20" s="1">
        <v>26.013333333333335</v>
      </c>
      <c r="M20" s="1">
        <v>2.5166666666666666</v>
      </c>
      <c r="N20" s="1">
        <v>38.782116000000002</v>
      </c>
      <c r="O20" s="1">
        <v>38.555320000000002</v>
      </c>
      <c r="P20" s="13">
        <v>51.3029993707096</v>
      </c>
      <c r="Q20" s="1">
        <v>13.4974343247929</v>
      </c>
      <c r="R20" s="1">
        <v>2.5224461818850199</v>
      </c>
      <c r="S20" s="1">
        <v>26.3092499275959</v>
      </c>
      <c r="T20" s="1">
        <v>0.23152047106317</v>
      </c>
      <c r="U20" s="13">
        <v>33.273278047821201</v>
      </c>
      <c r="V20" s="1">
        <v>13.0616589945292</v>
      </c>
      <c r="W20" s="1">
        <v>2.3685941691224701</v>
      </c>
      <c r="X20" s="1">
        <v>39.255702355976702</v>
      </c>
      <c r="Y20" s="12">
        <v>0.33520100446773499</v>
      </c>
    </row>
    <row r="21" spans="1:25" x14ac:dyDescent="0.25">
      <c r="A21" s="1" t="s">
        <v>53</v>
      </c>
      <c r="B21" s="2">
        <v>23</v>
      </c>
      <c r="C21" s="1">
        <v>14.666666666666666</v>
      </c>
      <c r="D21" s="1">
        <v>15</v>
      </c>
      <c r="E21" s="1">
        <v>14</v>
      </c>
      <c r="F21" s="1">
        <v>42.666666666666664</v>
      </c>
      <c r="G21" s="1">
        <v>2.36</v>
      </c>
      <c r="H21" s="1">
        <v>2.36</v>
      </c>
      <c r="I21" s="1">
        <v>2.36</v>
      </c>
      <c r="J21" s="1">
        <v>2.44</v>
      </c>
      <c r="K21" s="1">
        <v>27.98</v>
      </c>
      <c r="L21" s="1">
        <v>28.343333333333334</v>
      </c>
      <c r="M21" s="1">
        <v>2.273333333333333</v>
      </c>
      <c r="N21" s="1">
        <v>36.514156</v>
      </c>
      <c r="O21" s="1">
        <v>42.410851999999998</v>
      </c>
      <c r="P21" s="13">
        <v>38.2309136741275</v>
      </c>
      <c r="Q21" s="1">
        <v>12.7352232956886</v>
      </c>
      <c r="R21" s="1">
        <v>2.3057432911253501</v>
      </c>
      <c r="S21" s="1">
        <v>33.3113234076514</v>
      </c>
      <c r="T21" s="1">
        <v>0.283992271327762</v>
      </c>
      <c r="U21" s="13">
        <v>36.620514550759701</v>
      </c>
      <c r="V21" s="1">
        <v>12.4140240130307</v>
      </c>
      <c r="W21" s="1">
        <v>2.2400505049458199</v>
      </c>
      <c r="X21" s="1">
        <v>33.899097719731998</v>
      </c>
      <c r="Y21" s="12">
        <v>0.288033905232772</v>
      </c>
    </row>
    <row r="22" spans="1:25" x14ac:dyDescent="0.25">
      <c r="A22" s="1" t="s">
        <v>53</v>
      </c>
      <c r="B22" s="2">
        <v>23</v>
      </c>
      <c r="C22" s="1">
        <v>17</v>
      </c>
      <c r="D22" s="1">
        <v>15.666666666666666</v>
      </c>
      <c r="E22" s="1">
        <v>14</v>
      </c>
      <c r="F22" s="1">
        <v>38.333333333333336</v>
      </c>
      <c r="G22" s="1">
        <v>2.36</v>
      </c>
      <c r="H22" s="1">
        <v>2.36</v>
      </c>
      <c r="I22" s="1">
        <v>2.36</v>
      </c>
      <c r="J22" s="1">
        <v>2.36</v>
      </c>
      <c r="K22" s="1">
        <v>23.33666666666667</v>
      </c>
      <c r="L22" s="1">
        <v>22.813333333333333</v>
      </c>
      <c r="M22" s="1">
        <v>2.0900000000000003</v>
      </c>
      <c r="N22" s="1">
        <v>51.936284000000001</v>
      </c>
      <c r="O22" s="1">
        <v>53.297060000000002</v>
      </c>
      <c r="P22" s="13">
        <v>56.655057999888498</v>
      </c>
      <c r="Q22" s="1">
        <v>14.8741257271805</v>
      </c>
      <c r="R22" s="1">
        <v>2.5980316658512699</v>
      </c>
      <c r="S22" s="1">
        <v>26.253835495517102</v>
      </c>
      <c r="T22" s="1">
        <v>0.21593149738165501</v>
      </c>
      <c r="U22" s="13">
        <v>37.644949469495401</v>
      </c>
      <c r="V22" s="1">
        <v>12.594432265150999</v>
      </c>
      <c r="W22" s="1">
        <v>2.3581599446556698</v>
      </c>
      <c r="X22" s="1">
        <v>33.455835225271201</v>
      </c>
      <c r="Y22" s="12">
        <v>0.29496927752267399</v>
      </c>
    </row>
    <row r="23" spans="1:25" x14ac:dyDescent="0.25">
      <c r="A23" s="1" t="s">
        <v>53</v>
      </c>
      <c r="B23" s="2">
        <v>25</v>
      </c>
      <c r="C23" s="1">
        <v>13</v>
      </c>
      <c r="D23" s="1">
        <v>13.666666666666666</v>
      </c>
      <c r="E23" s="1">
        <v>12</v>
      </c>
      <c r="F23" s="1">
        <v>33.666666666666664</v>
      </c>
      <c r="G23" s="1">
        <v>2.36</v>
      </c>
      <c r="H23" s="1">
        <v>2.36</v>
      </c>
      <c r="I23" s="1">
        <v>2.36</v>
      </c>
      <c r="J23" s="1">
        <v>2.36</v>
      </c>
      <c r="K23" s="1">
        <v>31.376666666666665</v>
      </c>
      <c r="L23" s="1">
        <v>30.453333333333333</v>
      </c>
      <c r="M23" s="1">
        <v>3.1266666666666669</v>
      </c>
      <c r="N23" s="1">
        <v>53.977448000000003</v>
      </c>
      <c r="O23" s="1">
        <v>53.750652000000002</v>
      </c>
      <c r="P23" s="13">
        <v>42.969961907441103</v>
      </c>
      <c r="Q23" s="1">
        <v>11.099613893541401</v>
      </c>
      <c r="R23" s="1">
        <v>2.1001391716143298</v>
      </c>
      <c r="S23" s="1">
        <v>25.831100147238601</v>
      </c>
      <c r="T23" s="1">
        <v>0.23014065855117799</v>
      </c>
      <c r="U23" s="13">
        <v>45.722941945206301</v>
      </c>
      <c r="V23" s="1">
        <v>10.4627379835617</v>
      </c>
      <c r="W23" s="1">
        <v>1.95407035510145</v>
      </c>
      <c r="X23" s="1">
        <v>22.882906345134401</v>
      </c>
      <c r="Y23" s="12">
        <v>0.201240910944192</v>
      </c>
    </row>
    <row r="24" spans="1:25" x14ac:dyDescent="0.25">
      <c r="A24" s="1" t="s">
        <v>9</v>
      </c>
      <c r="B24" s="2">
        <v>57</v>
      </c>
      <c r="C24" s="1">
        <v>15.666666666666666</v>
      </c>
      <c r="D24" s="1">
        <v>13.666666666666666</v>
      </c>
      <c r="E24" s="1">
        <v>11.666666666666666</v>
      </c>
      <c r="F24" s="1">
        <v>30.333333333333332</v>
      </c>
      <c r="G24" s="1">
        <v>2.83</v>
      </c>
      <c r="H24" s="1">
        <v>2.83</v>
      </c>
      <c r="I24" s="1">
        <v>2.83</v>
      </c>
      <c r="J24" s="1">
        <v>2.44</v>
      </c>
      <c r="K24" s="1">
        <v>24.436666666666667</v>
      </c>
      <c r="L24" s="1">
        <v>22.583333333333332</v>
      </c>
      <c r="M24" s="1">
        <v>2.9733333333333332</v>
      </c>
      <c r="N24" s="1">
        <v>21.54562</v>
      </c>
      <c r="O24" s="1">
        <v>21.54562</v>
      </c>
      <c r="P24" s="1">
        <v>36.211694944461698</v>
      </c>
      <c r="Q24" s="1">
        <v>14.885436208769899</v>
      </c>
      <c r="R24" s="1">
        <v>2.43194763135905</v>
      </c>
      <c r="S24" s="1">
        <v>41.106709397612697</v>
      </c>
      <c r="T24" s="1">
        <v>0.31623913280245097</v>
      </c>
      <c r="U24" s="1">
        <v>28.875719100281401</v>
      </c>
      <c r="V24" s="1">
        <v>13.781734484170601</v>
      </c>
      <c r="W24" s="1">
        <v>2.39523397411581</v>
      </c>
      <c r="X24" s="1">
        <v>47.727761986839198</v>
      </c>
      <c r="Y24" s="12">
        <v>0.390593830690318</v>
      </c>
    </row>
    <row r="25" spans="1:25" x14ac:dyDescent="0.25">
      <c r="A25" s="1" t="s">
        <v>52</v>
      </c>
      <c r="B25" s="2">
        <v>59</v>
      </c>
      <c r="C25" s="1">
        <v>9.6666666666666661</v>
      </c>
      <c r="D25" s="1">
        <v>9.3333333333333339</v>
      </c>
      <c r="E25" s="1">
        <v>8.3333333333333339</v>
      </c>
      <c r="F25" s="1">
        <v>23</v>
      </c>
      <c r="G25" s="1">
        <v>3.22</v>
      </c>
      <c r="H25" s="1">
        <v>2.83</v>
      </c>
      <c r="I25" s="1">
        <v>3.22</v>
      </c>
      <c r="J25" s="1">
        <v>3.22</v>
      </c>
      <c r="K25" s="1">
        <v>52.99</v>
      </c>
      <c r="L25" s="1">
        <v>42.383333333333333</v>
      </c>
      <c r="M25" s="1">
        <v>5.8266666666666671</v>
      </c>
      <c r="N25" s="1">
        <v>21.772416</v>
      </c>
      <c r="O25" s="1">
        <v>20.411639999999998</v>
      </c>
      <c r="P25" s="1">
        <v>27.089584164630899</v>
      </c>
      <c r="Q25" s="1">
        <v>13.7009340941184</v>
      </c>
      <c r="R25" s="1">
        <v>2.4639553937790399</v>
      </c>
      <c r="S25" s="1">
        <v>50.576391320199001</v>
      </c>
      <c r="T25" s="1">
        <v>0.428292774363627</v>
      </c>
      <c r="U25" s="1">
        <v>30.0002218865095</v>
      </c>
      <c r="V25" s="1">
        <v>12.692413907234601</v>
      </c>
      <c r="W25" s="1">
        <v>2.2136382088608602</v>
      </c>
      <c r="X25" s="1">
        <v>42.307733440272102</v>
      </c>
      <c r="Y25" s="12">
        <v>0.34745008344659201</v>
      </c>
    </row>
    <row r="26" spans="1:25" x14ac:dyDescent="0.25">
      <c r="A26" s="1" t="s">
        <v>52</v>
      </c>
      <c r="B26" s="2">
        <v>61</v>
      </c>
      <c r="C26" s="1">
        <v>15</v>
      </c>
      <c r="D26" s="1">
        <v>13.666666666666666</v>
      </c>
      <c r="E26" s="1">
        <v>12.666666666666666</v>
      </c>
      <c r="F26" s="1">
        <v>32</v>
      </c>
      <c r="G26" s="1">
        <v>3.22</v>
      </c>
      <c r="H26" s="1">
        <v>3.22</v>
      </c>
      <c r="I26" s="1">
        <v>3.22</v>
      </c>
      <c r="J26" s="1">
        <v>3.22</v>
      </c>
      <c r="K26" s="1">
        <v>29.136666666666667</v>
      </c>
      <c r="L26" s="1">
        <v>26.656666666666666</v>
      </c>
      <c r="M26" s="1">
        <v>2.98</v>
      </c>
      <c r="N26" s="1">
        <v>25.401152</v>
      </c>
      <c r="O26" s="1">
        <v>26.761928000000001</v>
      </c>
      <c r="P26" s="1">
        <v>38.387505392213598</v>
      </c>
      <c r="Q26" s="1">
        <v>13.7194738429503</v>
      </c>
      <c r="R26" s="1">
        <v>2.6434152328610598</v>
      </c>
      <c r="S26" s="1">
        <v>35.739425374937497</v>
      </c>
      <c r="T26" s="1">
        <v>0.32425429892667501</v>
      </c>
      <c r="U26" s="1">
        <v>47.698126437824399</v>
      </c>
      <c r="V26" s="1">
        <v>13.520295039400001</v>
      </c>
      <c r="W26" s="1">
        <v>2.4949336693258899</v>
      </c>
      <c r="X26" s="1">
        <v>28.345547402210801</v>
      </c>
      <c r="Y26" s="12">
        <v>0.246301994218488</v>
      </c>
    </row>
    <row r="27" spans="1:25" x14ac:dyDescent="0.25">
      <c r="A27" s="1" t="s">
        <v>52</v>
      </c>
      <c r="B27" s="2">
        <v>62</v>
      </c>
      <c r="C27" s="1">
        <v>14.666666666666666</v>
      </c>
      <c r="D27" s="1">
        <v>12.666666666666666</v>
      </c>
      <c r="E27" s="1">
        <v>9.6666666666666661</v>
      </c>
      <c r="F27" s="1">
        <v>22.333333333333332</v>
      </c>
      <c r="G27" s="1">
        <v>3.22</v>
      </c>
      <c r="H27" s="1">
        <v>3.22</v>
      </c>
      <c r="I27" s="1">
        <v>2.83</v>
      </c>
      <c r="J27" s="1">
        <v>2.83</v>
      </c>
      <c r="K27" s="1">
        <v>42.633333333333333</v>
      </c>
      <c r="L27" s="1">
        <v>29.816666666666666</v>
      </c>
      <c r="M27" s="1">
        <v>3.7466666666666666</v>
      </c>
      <c r="N27" s="1">
        <v>29.48348</v>
      </c>
      <c r="O27" s="1">
        <v>24.947559999999999</v>
      </c>
      <c r="P27" s="1">
        <v>25.118402842568798</v>
      </c>
      <c r="Q27" s="1">
        <v>12.0540040619114</v>
      </c>
      <c r="R27" s="1">
        <v>2.3584895878591698</v>
      </c>
      <c r="S27" s="1">
        <v>47.9887361368502</v>
      </c>
      <c r="T27" s="1">
        <v>0.44213224228135301</v>
      </c>
      <c r="U27" s="1">
        <v>27.6817132146932</v>
      </c>
      <c r="V27" s="1">
        <v>10.6420659777413</v>
      </c>
      <c r="W27" s="1">
        <v>1.96589544987656</v>
      </c>
      <c r="X27" s="1">
        <v>38.444390689275103</v>
      </c>
      <c r="Y27" s="12">
        <v>0.334408799866666</v>
      </c>
    </row>
    <row r="28" spans="1:25" x14ac:dyDescent="0.25">
      <c r="A28" s="1" t="s">
        <v>53</v>
      </c>
      <c r="B28" s="2">
        <v>68</v>
      </c>
      <c r="C28" s="1">
        <v>13</v>
      </c>
      <c r="D28" s="1">
        <v>13</v>
      </c>
      <c r="E28" s="1">
        <v>10.333333333333334</v>
      </c>
      <c r="F28" s="1">
        <v>25</v>
      </c>
      <c r="G28" s="1">
        <v>2.44</v>
      </c>
      <c r="H28" s="1">
        <v>2.44</v>
      </c>
      <c r="I28" s="1">
        <v>2.36</v>
      </c>
      <c r="J28" s="1">
        <v>2.36</v>
      </c>
      <c r="K28" s="1">
        <v>41.153333333333336</v>
      </c>
      <c r="L28" s="1">
        <v>29.923333333333332</v>
      </c>
      <c r="M28" s="1">
        <v>3.4000000000000004</v>
      </c>
      <c r="N28" s="1">
        <v>26.308336000000001</v>
      </c>
      <c r="O28" s="1">
        <v>24.493967999999999</v>
      </c>
      <c r="P28" s="13">
        <v>46.282902340827299</v>
      </c>
      <c r="Q28" s="1">
        <v>14.838362554015101</v>
      </c>
      <c r="R28" s="1">
        <v>2.8244072293202298</v>
      </c>
      <c r="S28" s="1">
        <v>32.060138417304401</v>
      </c>
      <c r="T28" s="1">
        <v>0.28735381941877902</v>
      </c>
      <c r="U28" s="13">
        <v>47.780523266731301</v>
      </c>
      <c r="V28" s="1">
        <v>14.7409271381719</v>
      </c>
      <c r="W28" s="1">
        <v>2.7422180527184801</v>
      </c>
      <c r="X28" s="1">
        <v>30.851330480165998</v>
      </c>
      <c r="Y28" s="12">
        <v>0.27024727825933098</v>
      </c>
    </row>
    <row r="29" spans="1:25" x14ac:dyDescent="0.25">
      <c r="A29" s="1" t="s">
        <v>53</v>
      </c>
      <c r="B29" s="2">
        <v>60</v>
      </c>
      <c r="C29" s="1">
        <v>14</v>
      </c>
      <c r="D29" s="1">
        <v>12.333333333333334</v>
      </c>
      <c r="E29" s="1">
        <v>11.333333333333334</v>
      </c>
      <c r="F29" s="1">
        <v>35.666666666666664</v>
      </c>
      <c r="G29" s="1">
        <v>2.44</v>
      </c>
      <c r="H29" s="1">
        <v>2.44</v>
      </c>
      <c r="I29" s="1">
        <v>2.44</v>
      </c>
      <c r="J29" s="1">
        <v>2.44</v>
      </c>
      <c r="K29" s="1">
        <v>49.076666666666675</v>
      </c>
      <c r="L29" s="1">
        <v>31.766666666666669</v>
      </c>
      <c r="M29" s="1">
        <v>4.2399999999999993</v>
      </c>
      <c r="N29" s="1">
        <v>36.967748</v>
      </c>
      <c r="O29" s="1">
        <v>34.246195999999998</v>
      </c>
      <c r="P29" s="13">
        <v>37.985137670997901</v>
      </c>
      <c r="Q29" s="1">
        <v>14.481487513878401</v>
      </c>
      <c r="R29" s="1">
        <v>2.6528695467303498</v>
      </c>
      <c r="S29" s="1">
        <v>38.124088529854603</v>
      </c>
      <c r="T29" s="1">
        <v>0.32886104638713898</v>
      </c>
      <c r="U29" s="13">
        <v>30.8086834958624</v>
      </c>
      <c r="V29" s="1">
        <v>15.0018653794989</v>
      </c>
      <c r="W29" s="1">
        <v>2.8118121539619501</v>
      </c>
      <c r="X29" s="1">
        <v>48.693626852032502</v>
      </c>
      <c r="Y29" s="12">
        <v>0.42975744394771798</v>
      </c>
    </row>
    <row r="30" spans="1:25" x14ac:dyDescent="0.25">
      <c r="A30" s="1" t="s">
        <v>52</v>
      </c>
      <c r="B30" s="2">
        <v>64</v>
      </c>
      <c r="C30" s="1">
        <v>15.333333333333334</v>
      </c>
      <c r="D30" s="1">
        <v>15.666666666666666</v>
      </c>
      <c r="E30" s="1">
        <v>13.666666666666666</v>
      </c>
      <c r="F30" s="1">
        <v>38.666666666666664</v>
      </c>
      <c r="G30" s="1">
        <v>2.36</v>
      </c>
      <c r="H30" s="1">
        <v>2.36</v>
      </c>
      <c r="I30" s="1">
        <v>2.36</v>
      </c>
      <c r="J30" s="1">
        <v>2.44</v>
      </c>
      <c r="K30" s="1">
        <v>28.336666666666662</v>
      </c>
      <c r="L30" s="1">
        <v>26.293333333333333</v>
      </c>
      <c r="M30" s="1">
        <v>3.4866666666666668</v>
      </c>
      <c r="N30" s="1">
        <v>18.370476</v>
      </c>
      <c r="O30" s="1">
        <v>16.102516000000001</v>
      </c>
      <c r="P30" s="13">
        <v>21.803266620894298</v>
      </c>
      <c r="Q30" s="1">
        <v>12.337976407319401</v>
      </c>
      <c r="R30" s="1">
        <v>2.1844983513851099</v>
      </c>
      <c r="S30" s="1">
        <v>56.587742661899199</v>
      </c>
      <c r="T30" s="1">
        <v>0.47178094988503599</v>
      </c>
      <c r="U30" s="13">
        <v>30.321007820913898</v>
      </c>
      <c r="V30" s="1">
        <v>12.159415101458301</v>
      </c>
      <c r="W30" s="1">
        <v>2.1575248385419799</v>
      </c>
      <c r="X30" s="1">
        <v>40.102278833460801</v>
      </c>
      <c r="Y30" s="12">
        <v>0.335059870691998</v>
      </c>
    </row>
    <row r="31" spans="1:25" x14ac:dyDescent="0.25">
      <c r="A31" s="1" t="s">
        <v>52</v>
      </c>
      <c r="B31" s="2">
        <v>57</v>
      </c>
      <c r="C31" s="1">
        <v>16.666666666666668</v>
      </c>
      <c r="D31" s="1">
        <v>17</v>
      </c>
      <c r="E31" s="1">
        <v>13</v>
      </c>
      <c r="F31" s="1">
        <v>37.666666666666664</v>
      </c>
      <c r="G31" s="1">
        <v>2.44</v>
      </c>
      <c r="H31" s="1">
        <v>2.44</v>
      </c>
      <c r="I31" s="1">
        <v>2.44</v>
      </c>
      <c r="J31" s="1">
        <v>2.44</v>
      </c>
      <c r="K31" s="1">
        <v>31.67</v>
      </c>
      <c r="L31" s="1">
        <v>24.783333333333331</v>
      </c>
      <c r="M31" s="1">
        <v>3.86</v>
      </c>
      <c r="N31" s="1">
        <v>23.133192000000001</v>
      </c>
      <c r="O31" s="1">
        <v>21.772416</v>
      </c>
      <c r="P31" s="13">
        <v>39.3980011148956</v>
      </c>
      <c r="Q31" s="1">
        <v>9.7302748934275201</v>
      </c>
      <c r="R31" s="1">
        <v>1.7525620693587101</v>
      </c>
      <c r="S31" s="1">
        <v>24.697382146498601</v>
      </c>
      <c r="T31" s="1">
        <v>0.209464034688709</v>
      </c>
      <c r="U31" s="13">
        <v>36.014979846343302</v>
      </c>
      <c r="V31" s="1">
        <v>12.5972892288474</v>
      </c>
      <c r="W31" s="1">
        <v>2.2314898573212698</v>
      </c>
      <c r="X31" s="1">
        <v>34.977915530130304</v>
      </c>
      <c r="Y31" s="12">
        <v>0.29175747105745697</v>
      </c>
    </row>
    <row r="32" spans="1:25" x14ac:dyDescent="0.25">
      <c r="A32" s="1" t="s">
        <v>52</v>
      </c>
      <c r="B32" s="2">
        <v>57</v>
      </c>
      <c r="C32" s="1">
        <v>15.333333333333334</v>
      </c>
      <c r="D32" s="1">
        <v>16.333333333333332</v>
      </c>
      <c r="E32" s="1">
        <v>13.666666666666666</v>
      </c>
      <c r="F32" s="1">
        <v>45</v>
      </c>
      <c r="G32" s="1">
        <v>2.44</v>
      </c>
      <c r="H32" s="1">
        <v>2.36</v>
      </c>
      <c r="I32" s="1">
        <v>2.44</v>
      </c>
      <c r="J32" s="1">
        <v>2.36</v>
      </c>
      <c r="K32" s="1">
        <v>20.823333333333334</v>
      </c>
      <c r="L32" s="1">
        <v>22.176666666666666</v>
      </c>
      <c r="M32" s="1">
        <v>2.74</v>
      </c>
      <c r="N32" s="1">
        <v>19.277660000000001</v>
      </c>
      <c r="O32" s="1">
        <v>20.184843999999998</v>
      </c>
      <c r="P32" s="13">
        <v>26.104809219265</v>
      </c>
      <c r="Q32" s="1">
        <v>16.3604042236982</v>
      </c>
      <c r="R32" s="1">
        <v>3.0193539675700301</v>
      </c>
      <c r="S32" s="1">
        <v>62.6719930656473</v>
      </c>
      <c r="T32" s="1">
        <v>0.54463274728709399</v>
      </c>
      <c r="U32" s="13">
        <v>35.128025855675297</v>
      </c>
      <c r="V32" s="1">
        <v>14.720960269560999</v>
      </c>
      <c r="W32" s="1">
        <v>2.76455912401395</v>
      </c>
      <c r="X32" s="1">
        <v>41.906597114345601</v>
      </c>
      <c r="Y32" s="12">
        <v>0.370580346776126</v>
      </c>
    </row>
    <row r="33" spans="1:25" x14ac:dyDescent="0.25">
      <c r="A33" s="1" t="s">
        <v>53</v>
      </c>
      <c r="B33" s="2">
        <v>60</v>
      </c>
      <c r="C33" s="1">
        <v>11.666666666666666</v>
      </c>
      <c r="D33" s="1">
        <v>11</v>
      </c>
      <c r="E33" s="1">
        <v>8.3333333333333339</v>
      </c>
      <c r="F33" s="1">
        <v>26</v>
      </c>
      <c r="G33" s="1">
        <v>3.22</v>
      </c>
      <c r="H33" s="1">
        <v>3.22</v>
      </c>
      <c r="I33" s="1">
        <v>2.44</v>
      </c>
      <c r="J33" s="1">
        <v>2.44</v>
      </c>
      <c r="K33" s="1">
        <v>50.586666666666666</v>
      </c>
      <c r="L33" s="1">
        <v>33.186666666666667</v>
      </c>
      <c r="M33" s="1">
        <v>3.9266666666666663</v>
      </c>
      <c r="N33" s="1">
        <v>38.101728000000001</v>
      </c>
      <c r="O33" s="1">
        <v>24.493967999999999</v>
      </c>
      <c r="P33" s="13">
        <v>42.656549790852701</v>
      </c>
      <c r="Q33" s="1">
        <v>9.2083447835959706</v>
      </c>
      <c r="R33" s="1">
        <v>1.64335573804099</v>
      </c>
      <c r="S33" s="1">
        <v>21.587176714349798</v>
      </c>
      <c r="T33" s="1">
        <v>0.18140786203357701</v>
      </c>
      <c r="U33" s="13">
        <v>28.912403042031901</v>
      </c>
      <c r="V33" s="1">
        <v>12.603714415312201</v>
      </c>
      <c r="W33" s="1">
        <v>2.3477091193617898</v>
      </c>
      <c r="X33" s="1">
        <v>43.592759816571899</v>
      </c>
      <c r="Y33" s="12">
        <v>0.38235814176979899</v>
      </c>
    </row>
    <row r="34" spans="1:25" x14ac:dyDescent="0.25">
      <c r="A34" s="1" t="s">
        <v>53</v>
      </c>
      <c r="B34" s="2">
        <v>57</v>
      </c>
      <c r="C34" s="1">
        <v>13.333333333333334</v>
      </c>
      <c r="D34" s="1">
        <v>14.333333333333334</v>
      </c>
      <c r="E34" s="1">
        <v>12</v>
      </c>
      <c r="F34" s="1">
        <v>32</v>
      </c>
      <c r="G34" s="1">
        <v>3.61</v>
      </c>
      <c r="H34" s="1">
        <v>2.44</v>
      </c>
      <c r="I34" s="1">
        <v>3.61</v>
      </c>
      <c r="J34" s="1">
        <v>2.36</v>
      </c>
      <c r="K34" s="1">
        <v>30.456666666666667</v>
      </c>
      <c r="L34" s="1">
        <v>30.75</v>
      </c>
      <c r="M34" s="1">
        <v>3.1033333333333335</v>
      </c>
      <c r="N34" s="1">
        <v>50.348711999999999</v>
      </c>
      <c r="O34" s="1">
        <v>41.730463999999998</v>
      </c>
      <c r="P34" s="13">
        <v>63.644411236076699</v>
      </c>
      <c r="Q34" s="1">
        <v>12.9052086324862</v>
      </c>
      <c r="R34" s="1">
        <v>2.3160838885777402</v>
      </c>
      <c r="S34" s="1">
        <v>20.277049283427001</v>
      </c>
      <c r="T34" s="1">
        <v>0.17135794962547901</v>
      </c>
      <c r="U34" s="13">
        <v>60.944782015263598</v>
      </c>
      <c r="V34" s="1">
        <v>13.8508102115513</v>
      </c>
      <c r="W34" s="1">
        <v>2.5733822276295899</v>
      </c>
      <c r="X34" s="1">
        <v>22.7268188572443</v>
      </c>
      <c r="Y34" s="12">
        <v>0.198828215193671</v>
      </c>
    </row>
    <row r="35" spans="1:25" x14ac:dyDescent="0.25">
      <c r="A35" s="1" t="s">
        <v>53</v>
      </c>
      <c r="B35" s="2">
        <v>60</v>
      </c>
      <c r="C35" s="1">
        <v>13.333333333333334</v>
      </c>
      <c r="D35" s="1">
        <v>12.333333333333334</v>
      </c>
      <c r="E35" s="1">
        <v>10.666666666666666</v>
      </c>
      <c r="F35" s="1">
        <v>34.666666666666664</v>
      </c>
      <c r="G35" s="1">
        <v>2.83</v>
      </c>
      <c r="H35" s="1">
        <v>2.44</v>
      </c>
      <c r="I35" s="1">
        <v>2.36</v>
      </c>
      <c r="J35" s="1">
        <v>2.44</v>
      </c>
      <c r="K35" s="1">
        <v>34.03</v>
      </c>
      <c r="L35" s="1">
        <v>27.986666666666668</v>
      </c>
      <c r="M35" s="1">
        <v>3.5</v>
      </c>
      <c r="N35" s="1">
        <v>38.101728000000001</v>
      </c>
      <c r="O35" s="1">
        <v>34.472991999999998</v>
      </c>
      <c r="P35" s="13">
        <v>48.683799999999998</v>
      </c>
      <c r="Q35" s="1">
        <v>13.759927603659101</v>
      </c>
      <c r="R35" s="1">
        <v>2.6322723663877898</v>
      </c>
      <c r="S35" s="1">
        <v>28.263883624196101</v>
      </c>
      <c r="T35" s="1">
        <v>0.25459903700509101</v>
      </c>
      <c r="U35" s="13">
        <v>45.476153661217197</v>
      </c>
      <c r="V35" s="1">
        <v>12.989580617665199</v>
      </c>
      <c r="W35" s="1">
        <v>2.5484825900357602</v>
      </c>
      <c r="X35" s="1">
        <v>28.563498827173099</v>
      </c>
      <c r="Y35" s="12">
        <v>0.26388104212503899</v>
      </c>
    </row>
    <row r="36" spans="1:25" x14ac:dyDescent="0.25">
      <c r="A36" s="1" t="s">
        <v>53</v>
      </c>
      <c r="B36" s="2">
        <v>70</v>
      </c>
      <c r="C36" s="1">
        <v>10.666666666666666</v>
      </c>
      <c r="D36" s="1">
        <v>9.6666666666666661</v>
      </c>
      <c r="E36" s="1">
        <v>8.6666666666666661</v>
      </c>
      <c r="F36" s="1">
        <v>20.333333333333332</v>
      </c>
      <c r="G36" s="1">
        <v>2.83</v>
      </c>
      <c r="H36" s="1">
        <v>1.65</v>
      </c>
      <c r="I36" s="1">
        <v>2.36</v>
      </c>
      <c r="J36" s="1">
        <v>2.83</v>
      </c>
      <c r="K36" s="1">
        <v>48.743333333333332</v>
      </c>
      <c r="L36" s="1">
        <v>34.660000000000004</v>
      </c>
      <c r="M36" s="1">
        <v>4.0599999999999996</v>
      </c>
      <c r="N36" s="1">
        <v>25.174356</v>
      </c>
      <c r="O36" s="1">
        <v>27.669111999999998</v>
      </c>
      <c r="P36" s="13">
        <v>53.861412788925897</v>
      </c>
      <c r="Q36" s="1">
        <v>9.6262345247674208</v>
      </c>
      <c r="R36" s="1">
        <v>1.8595726024648001</v>
      </c>
      <c r="S36" s="1">
        <v>17.872228050331799</v>
      </c>
      <c r="T36" s="1">
        <v>0.16257196046455299</v>
      </c>
      <c r="U36" s="13">
        <v>67.581775358646794</v>
      </c>
      <c r="V36" s="1">
        <v>11.6552397948311</v>
      </c>
      <c r="W36" s="1">
        <v>2.2255574498170398</v>
      </c>
      <c r="X36" s="1">
        <v>17.246128461376401</v>
      </c>
      <c r="Y36" s="12">
        <v>0.15506702604487901</v>
      </c>
    </row>
    <row r="37" spans="1:25" x14ac:dyDescent="0.25">
      <c r="A37" s="1" t="s">
        <v>53</v>
      </c>
      <c r="B37" s="2">
        <v>60</v>
      </c>
      <c r="C37" s="1">
        <v>17</v>
      </c>
      <c r="D37" s="1">
        <v>15.333333333333334</v>
      </c>
      <c r="E37" s="1">
        <v>14.333333333333334</v>
      </c>
      <c r="F37" s="1">
        <v>46</v>
      </c>
      <c r="G37" s="1">
        <v>2.36</v>
      </c>
      <c r="H37" s="1">
        <v>2.36</v>
      </c>
      <c r="I37" s="1">
        <v>2.44</v>
      </c>
      <c r="J37" s="1">
        <v>2.36</v>
      </c>
      <c r="K37" s="1">
        <v>22.946666666666669</v>
      </c>
      <c r="L37" s="1">
        <v>18.806666666666668</v>
      </c>
      <c r="M37" s="1">
        <v>2.8233333333333337</v>
      </c>
      <c r="N37" s="1">
        <v>39.689300000000003</v>
      </c>
      <c r="O37" s="1">
        <v>39.916095999999996</v>
      </c>
      <c r="P37" s="13">
        <v>40.060311003629003</v>
      </c>
      <c r="Q37" s="1">
        <v>13.3847236956681</v>
      </c>
      <c r="R37" s="1">
        <v>2.5397915438418401</v>
      </c>
      <c r="S37" s="1">
        <v>33.411432313782001</v>
      </c>
      <c r="T37" s="1">
        <v>0.29853413820374602</v>
      </c>
      <c r="U37" s="13">
        <v>37.055816856853603</v>
      </c>
      <c r="V37" s="1">
        <v>12.778536705188101</v>
      </c>
      <c r="W37" s="1">
        <v>2.3810202733579899</v>
      </c>
      <c r="X37" s="1">
        <v>34.484563528990599</v>
      </c>
      <c r="Y37" s="12">
        <v>0.30256378658441202</v>
      </c>
    </row>
    <row r="38" spans="1:25" x14ac:dyDescent="0.25">
      <c r="A38" s="1" t="s">
        <v>52</v>
      </c>
      <c r="B38" s="2">
        <v>64</v>
      </c>
      <c r="C38" s="1">
        <v>12.666666666666666</v>
      </c>
      <c r="D38" s="1">
        <v>11</v>
      </c>
      <c r="E38" s="1">
        <v>11.333333333333334</v>
      </c>
      <c r="F38" s="1">
        <v>34</v>
      </c>
      <c r="G38" s="1">
        <v>2.44</v>
      </c>
      <c r="H38" s="1">
        <v>2.44</v>
      </c>
      <c r="I38" s="1">
        <v>2.44</v>
      </c>
      <c r="J38" s="1">
        <v>2.44</v>
      </c>
      <c r="K38" s="1">
        <v>30.076666666666664</v>
      </c>
      <c r="L38" s="1">
        <v>25.136666666666667</v>
      </c>
      <c r="M38" s="1">
        <v>3.0700000000000003</v>
      </c>
      <c r="N38" s="1">
        <v>21.318823999999999</v>
      </c>
      <c r="O38" s="1">
        <v>26.08154</v>
      </c>
      <c r="P38" s="13">
        <v>30.359046083678098</v>
      </c>
      <c r="Q38" s="1">
        <v>12.9828627667676</v>
      </c>
      <c r="R38" s="1">
        <v>2.39956637740532</v>
      </c>
      <c r="S38" s="1">
        <v>42.764396256006201</v>
      </c>
      <c r="T38" s="1">
        <v>0.37218159380840699</v>
      </c>
      <c r="U38" s="13">
        <v>36.793494953765901</v>
      </c>
      <c r="V38" s="1">
        <v>13.1567794167086</v>
      </c>
      <c r="W38" s="1">
        <v>2.4778268738901201</v>
      </c>
      <c r="X38" s="1">
        <v>35.758438912207602</v>
      </c>
      <c r="Y38" s="12">
        <v>0.31711016304472001</v>
      </c>
    </row>
    <row r="39" spans="1:25" x14ac:dyDescent="0.25">
      <c r="A39" s="1" t="s">
        <v>53</v>
      </c>
      <c r="B39" s="2">
        <v>69</v>
      </c>
      <c r="C39" s="1">
        <v>11</v>
      </c>
      <c r="D39" s="1">
        <v>11.666666666666666</v>
      </c>
      <c r="E39" s="1">
        <v>9</v>
      </c>
      <c r="F39" s="1">
        <v>29</v>
      </c>
      <c r="G39" s="1">
        <v>2.36</v>
      </c>
      <c r="H39" s="1">
        <v>2.36</v>
      </c>
      <c r="I39" s="1">
        <v>2.36</v>
      </c>
      <c r="J39" s="1">
        <v>2.36</v>
      </c>
      <c r="K39" s="1">
        <v>33.603333333333332</v>
      </c>
      <c r="L39" s="1">
        <v>28.396666666666665</v>
      </c>
      <c r="M39" s="1">
        <v>3.48</v>
      </c>
      <c r="N39" s="1">
        <v>35.380175999999999</v>
      </c>
      <c r="O39" s="1">
        <v>31.978235999999999</v>
      </c>
      <c r="P39" s="13">
        <v>33.6396075256541</v>
      </c>
      <c r="Q39" s="1">
        <v>15.308816848795001</v>
      </c>
      <c r="R39" s="1">
        <v>2.9385065214134798</v>
      </c>
      <c r="S39" s="1">
        <v>45.508309920441903</v>
      </c>
      <c r="T39" s="1">
        <v>0.41132583064411798</v>
      </c>
      <c r="U39" s="13">
        <v>34.527125522143699</v>
      </c>
      <c r="V39" s="1">
        <v>13.376840631100499</v>
      </c>
      <c r="W39" s="1">
        <v>2.55010446954266</v>
      </c>
      <c r="X39" s="1">
        <v>38.742989544615902</v>
      </c>
      <c r="Y39" s="12">
        <v>0.34778255486345999</v>
      </c>
    </row>
    <row r="40" spans="1:25" x14ac:dyDescent="0.25">
      <c r="A40" s="1" t="s">
        <v>53</v>
      </c>
      <c r="B40" s="2">
        <v>73</v>
      </c>
      <c r="C40" s="1">
        <v>12</v>
      </c>
      <c r="D40" s="1">
        <v>11.333333333333334</v>
      </c>
      <c r="E40" s="1">
        <v>10.666666666666666</v>
      </c>
      <c r="F40" s="1">
        <v>24.333333333333332</v>
      </c>
      <c r="G40" s="1">
        <v>2.83</v>
      </c>
      <c r="H40" s="1">
        <v>2.83</v>
      </c>
      <c r="I40" s="1">
        <v>1.65</v>
      </c>
      <c r="J40" s="1">
        <v>2.36</v>
      </c>
      <c r="K40" s="1">
        <v>35.413333333333334</v>
      </c>
      <c r="L40" s="1">
        <v>29.393333333333334</v>
      </c>
      <c r="M40" s="1">
        <v>3.34</v>
      </c>
      <c r="N40" s="1">
        <v>43.771628</v>
      </c>
      <c r="O40" s="1">
        <v>38.101728000000001</v>
      </c>
      <c r="P40" s="13">
        <v>115.686195003425</v>
      </c>
      <c r="Q40" s="1">
        <v>13.390418543799299</v>
      </c>
      <c r="R40" s="1">
        <v>2.40821279343325</v>
      </c>
      <c r="S40" s="1">
        <v>11.574776526622699</v>
      </c>
      <c r="T40" s="1">
        <v>9.8022001686396604E-2</v>
      </c>
      <c r="U40" s="13">
        <v>82.558036595223996</v>
      </c>
      <c r="V40" s="1">
        <v>15.2043454497925</v>
      </c>
      <c r="W40" s="1">
        <v>2.8271139495140001</v>
      </c>
      <c r="X40" s="1">
        <v>18.4165540713356</v>
      </c>
      <c r="Y40" s="12">
        <v>0.16124795010255499</v>
      </c>
    </row>
    <row r="41" spans="1:25" x14ac:dyDescent="0.25">
      <c r="A41" s="1" t="s">
        <v>53</v>
      </c>
      <c r="B41" s="2">
        <v>66</v>
      </c>
      <c r="C41" s="1">
        <v>10</v>
      </c>
      <c r="D41" s="1">
        <v>10.666666666666666</v>
      </c>
      <c r="E41" s="1">
        <v>9</v>
      </c>
      <c r="F41" s="1">
        <v>27.333333333333332</v>
      </c>
      <c r="G41" s="1">
        <v>2.44</v>
      </c>
      <c r="H41" s="1">
        <v>2.44</v>
      </c>
      <c r="I41" s="1">
        <v>2.44</v>
      </c>
      <c r="J41" s="1">
        <v>2.44</v>
      </c>
      <c r="K41" s="1">
        <v>39.04</v>
      </c>
      <c r="L41" s="1">
        <v>27.956666666666667</v>
      </c>
      <c r="M41" s="1">
        <v>4.2866666666666662</v>
      </c>
      <c r="N41" s="1">
        <v>38.101728000000001</v>
      </c>
      <c r="O41" s="1">
        <v>38.101728000000001</v>
      </c>
      <c r="P41" s="13">
        <v>64.614704090384905</v>
      </c>
      <c r="Q41" s="1">
        <v>15.236555345965099</v>
      </c>
      <c r="R41" s="1">
        <v>2.8398581263596898</v>
      </c>
      <c r="S41" s="1">
        <v>23.580631623185599</v>
      </c>
      <c r="T41" s="1">
        <v>0.20695481212290201</v>
      </c>
      <c r="U41" s="13">
        <v>65.171067839557097</v>
      </c>
      <c r="V41" s="1">
        <v>11.740831033863699</v>
      </c>
      <c r="W41" s="1">
        <v>2.2628223531351699</v>
      </c>
      <c r="X41" s="1">
        <v>18.015403802755099</v>
      </c>
      <c r="Y41" s="12">
        <v>0.16349552415919599</v>
      </c>
    </row>
    <row r="42" spans="1:25" x14ac:dyDescent="0.25">
      <c r="A42" s="1" t="s">
        <v>52</v>
      </c>
      <c r="B42" s="2">
        <v>65</v>
      </c>
      <c r="C42" s="1">
        <v>12.666666666666666</v>
      </c>
      <c r="D42" s="1">
        <v>11.666666666666666</v>
      </c>
      <c r="E42" s="1">
        <v>9.6666666666666661</v>
      </c>
      <c r="F42" s="1">
        <v>32.333333333333336</v>
      </c>
      <c r="G42" s="1">
        <v>2.36</v>
      </c>
      <c r="H42" s="1">
        <v>2.36</v>
      </c>
      <c r="I42" s="1">
        <v>2.36</v>
      </c>
      <c r="J42" s="1">
        <v>2.36</v>
      </c>
      <c r="K42" s="1">
        <v>26.09</v>
      </c>
      <c r="L42" s="1">
        <v>28.216666666666669</v>
      </c>
      <c r="M42" s="1">
        <v>3.293333333333333</v>
      </c>
      <c r="N42" s="1">
        <v>19.504456000000001</v>
      </c>
      <c r="O42" s="1">
        <v>17.916884</v>
      </c>
      <c r="P42" s="13">
        <v>37.110664843775098</v>
      </c>
      <c r="Q42" s="1">
        <v>12.296966673167899</v>
      </c>
      <c r="R42" s="1">
        <v>2.3189104215333001</v>
      </c>
      <c r="S42" s="1">
        <v>33.1359374048794</v>
      </c>
      <c r="T42" s="1">
        <v>0.29423577936108097</v>
      </c>
      <c r="U42" s="13">
        <v>35.513725292522402</v>
      </c>
      <c r="V42" s="1">
        <v>12.7662044878905</v>
      </c>
      <c r="W42" s="1">
        <v>2.39711518803233</v>
      </c>
      <c r="X42" s="1">
        <v>35.947241194036202</v>
      </c>
      <c r="Y42" s="12">
        <v>0.31783587625439302</v>
      </c>
    </row>
    <row r="43" spans="1:25" x14ac:dyDescent="0.25">
      <c r="A43" s="1" t="s">
        <v>53</v>
      </c>
      <c r="B43" s="2">
        <v>65</v>
      </c>
      <c r="C43" s="1">
        <v>12</v>
      </c>
      <c r="D43" s="1">
        <v>13</v>
      </c>
      <c r="E43" s="1">
        <v>10</v>
      </c>
      <c r="F43" s="1">
        <v>33.666666666666664</v>
      </c>
      <c r="G43" s="1">
        <v>2.83</v>
      </c>
      <c r="H43" s="1">
        <v>2.83</v>
      </c>
      <c r="I43" s="1">
        <v>2.44</v>
      </c>
      <c r="J43" s="1">
        <v>2.44</v>
      </c>
      <c r="K43" s="1">
        <v>41.44</v>
      </c>
      <c r="L43" s="1">
        <v>45.04</v>
      </c>
      <c r="M43" s="1">
        <v>3.6233333333333331</v>
      </c>
      <c r="N43" s="1">
        <v>29.48348</v>
      </c>
      <c r="O43" s="1">
        <v>33.565807999999997</v>
      </c>
      <c r="P43" s="13">
        <v>30.6719814838386</v>
      </c>
      <c r="Q43" s="1">
        <v>13.799456869234699</v>
      </c>
      <c r="R43" s="1">
        <v>2.5786886417455102</v>
      </c>
      <c r="S43" s="1">
        <v>44.990431663196702</v>
      </c>
      <c r="T43" s="1">
        <v>0.39588342483348599</v>
      </c>
      <c r="U43" s="13">
        <v>33.959266328436499</v>
      </c>
      <c r="V43" s="1">
        <v>14.460840260146099</v>
      </c>
      <c r="W43" s="1">
        <v>2.6418918288216799</v>
      </c>
      <c r="X43" s="1">
        <v>42.582899525238197</v>
      </c>
      <c r="Y43" s="12">
        <v>0.36632535353505402</v>
      </c>
    </row>
    <row r="44" spans="1:25" x14ac:dyDescent="0.25">
      <c r="A44" s="1" t="s">
        <v>53</v>
      </c>
      <c r="B44" s="2">
        <v>64</v>
      </c>
      <c r="C44" s="1">
        <v>12</v>
      </c>
      <c r="D44" s="1">
        <v>13</v>
      </c>
      <c r="E44" s="1">
        <v>10</v>
      </c>
      <c r="F44" s="1">
        <v>27.666666666666668</v>
      </c>
      <c r="G44" s="1">
        <v>2.83</v>
      </c>
      <c r="H44" s="1">
        <v>2.36</v>
      </c>
      <c r="I44" s="1">
        <v>2.44</v>
      </c>
      <c r="J44" s="1">
        <v>2.44</v>
      </c>
      <c r="K44" s="1">
        <v>30.48</v>
      </c>
      <c r="L44" s="1">
        <v>28.466666666666669</v>
      </c>
      <c r="M44" s="1">
        <v>3.4499999999999997</v>
      </c>
      <c r="N44" s="1">
        <v>31.524643999999999</v>
      </c>
      <c r="O44" s="1">
        <v>38.101728000000001</v>
      </c>
      <c r="P44" s="13">
        <v>29.403525115596999</v>
      </c>
      <c r="Q44" s="1">
        <v>10.051863697859799</v>
      </c>
      <c r="R44" s="1">
        <v>1.76176037555529</v>
      </c>
      <c r="S44" s="1">
        <v>34.185913622063701</v>
      </c>
      <c r="T44" s="1">
        <v>0.282135465859986</v>
      </c>
      <c r="U44" s="13">
        <v>47.730282687423902</v>
      </c>
      <c r="V44" s="1">
        <v>13.402233371142801</v>
      </c>
      <c r="W44" s="1">
        <v>2.4659644788009798</v>
      </c>
      <c r="X44" s="1">
        <v>28.0790990887512</v>
      </c>
      <c r="Y44" s="12">
        <v>0.243278122063952</v>
      </c>
    </row>
    <row r="45" spans="1:25" x14ac:dyDescent="0.25">
      <c r="A45" s="1" t="s">
        <v>53</v>
      </c>
      <c r="B45" s="2">
        <v>59</v>
      </c>
      <c r="C45" s="1">
        <v>14</v>
      </c>
      <c r="D45" s="1">
        <v>11</v>
      </c>
      <c r="E45" s="1">
        <v>9.3333333333333339</v>
      </c>
      <c r="F45" s="1">
        <v>26.666666666666668</v>
      </c>
      <c r="G45" s="1">
        <v>2.36</v>
      </c>
      <c r="H45" s="1">
        <v>2.36</v>
      </c>
      <c r="I45" s="1">
        <v>2.36</v>
      </c>
      <c r="J45" s="1">
        <v>2.36</v>
      </c>
      <c r="K45" s="1">
        <v>35.300000000000004</v>
      </c>
      <c r="L45" s="1">
        <v>27.289999999999996</v>
      </c>
      <c r="M45" s="1">
        <v>2.2099999999999995</v>
      </c>
      <c r="N45" s="1">
        <v>37.194544</v>
      </c>
      <c r="O45" s="1">
        <v>40.596483999999997</v>
      </c>
      <c r="P45" s="13">
        <v>58.239561641731697</v>
      </c>
      <c r="Q45" s="1">
        <v>11.4719244378864</v>
      </c>
      <c r="R45" s="1">
        <v>2.06472260816764</v>
      </c>
      <c r="S45" s="1">
        <v>19.697820715852</v>
      </c>
      <c r="T45" s="1">
        <v>0.16693748275696499</v>
      </c>
      <c r="U45" s="13">
        <v>45.109610456788999</v>
      </c>
      <c r="V45" s="1">
        <v>10.9230416957678</v>
      </c>
      <c r="W45" s="1">
        <v>2.04263791738724</v>
      </c>
      <c r="X45" s="1">
        <v>24.214444738402602</v>
      </c>
      <c r="Y45" s="12">
        <v>0.21322226745022699</v>
      </c>
    </row>
    <row r="46" spans="1:25" x14ac:dyDescent="0.25">
      <c r="A46" s="1" t="s">
        <v>53</v>
      </c>
      <c r="B46" s="2">
        <v>60</v>
      </c>
      <c r="C46" s="1">
        <v>12.666666666666666</v>
      </c>
      <c r="D46" s="1">
        <v>12.333333333333334</v>
      </c>
      <c r="E46" s="1">
        <v>10.333333333333334</v>
      </c>
      <c r="F46" s="1">
        <v>35.333333333333336</v>
      </c>
      <c r="G46" s="1">
        <v>2.83</v>
      </c>
      <c r="H46" s="1">
        <v>2.83</v>
      </c>
      <c r="I46" s="1">
        <v>2.83</v>
      </c>
      <c r="J46" s="1">
        <v>2.83</v>
      </c>
      <c r="K46" s="1">
        <v>32.093333333333334</v>
      </c>
      <c r="L46" s="1">
        <v>30.436666666666667</v>
      </c>
      <c r="M46" s="1">
        <v>3.3033333333333332</v>
      </c>
      <c r="N46" s="1">
        <v>36.28736</v>
      </c>
      <c r="O46" s="1">
        <v>34.699787999999998</v>
      </c>
      <c r="P46" s="13">
        <v>53.633692086546802</v>
      </c>
      <c r="Q46" s="1">
        <v>14.1753849218043</v>
      </c>
      <c r="R46" s="1">
        <v>2.77301548677627</v>
      </c>
      <c r="S46" s="1">
        <v>26.4300001926586</v>
      </c>
      <c r="T46" s="1">
        <v>0.24345844591607799</v>
      </c>
      <c r="U46" s="13">
        <v>50.7367899573335</v>
      </c>
      <c r="V46" s="1">
        <v>17.3477997237549</v>
      </c>
      <c r="W46" s="1">
        <v>3.2614901245052001</v>
      </c>
      <c r="X46" s="1">
        <v>34.191756589928801</v>
      </c>
      <c r="Y46" s="12">
        <v>0.31923506755849801</v>
      </c>
    </row>
    <row r="47" spans="1:25" x14ac:dyDescent="0.25">
      <c r="A47" s="1" t="s">
        <v>53</v>
      </c>
      <c r="B47" s="2">
        <v>81</v>
      </c>
      <c r="C47" s="1">
        <v>8.6666666666666661</v>
      </c>
      <c r="D47" s="1">
        <v>8</v>
      </c>
      <c r="E47" s="1">
        <v>6</v>
      </c>
      <c r="F47" s="1">
        <v>18.333333333333332</v>
      </c>
      <c r="G47" s="1">
        <v>2.83</v>
      </c>
      <c r="H47" s="1">
        <v>2.44</v>
      </c>
      <c r="I47" s="1">
        <v>2.44</v>
      </c>
      <c r="J47" s="1">
        <v>2.83</v>
      </c>
      <c r="K47" s="1">
        <v>37.706666666666671</v>
      </c>
      <c r="L47" s="1">
        <v>33.1</v>
      </c>
      <c r="M47" s="1">
        <v>6.7966666666666669</v>
      </c>
      <c r="N47" s="1">
        <v>31.751439999999999</v>
      </c>
      <c r="O47" s="1">
        <v>34.699787999999998</v>
      </c>
      <c r="P47" s="13">
        <v>39.827119392036103</v>
      </c>
      <c r="Q47" s="1">
        <v>14.8033991844867</v>
      </c>
      <c r="R47" s="1">
        <v>2.6852436791510099</v>
      </c>
      <c r="S47" s="1">
        <v>37.169143564640599</v>
      </c>
      <c r="T47" s="1">
        <v>0.31747903512486098</v>
      </c>
      <c r="U47" s="13">
        <v>67.414792786137596</v>
      </c>
      <c r="V47" s="1">
        <v>10.941347748212801</v>
      </c>
      <c r="W47" s="1">
        <v>2.1315265738356999</v>
      </c>
      <c r="X47" s="1">
        <v>16.2298915357085</v>
      </c>
      <c r="Y47" s="12">
        <v>0.14888323342798199</v>
      </c>
    </row>
    <row r="48" spans="1:25" x14ac:dyDescent="0.25">
      <c r="A48" s="1" t="s">
        <v>53</v>
      </c>
      <c r="B48" s="2">
        <v>65</v>
      </c>
      <c r="C48" s="1">
        <v>13</v>
      </c>
      <c r="D48" s="1">
        <v>14.333333333333334</v>
      </c>
      <c r="E48" s="1">
        <v>11</v>
      </c>
      <c r="F48" s="1">
        <v>39</v>
      </c>
      <c r="G48" s="1">
        <v>2.44</v>
      </c>
      <c r="H48" s="1">
        <v>2.44</v>
      </c>
      <c r="I48" s="1">
        <v>2.44</v>
      </c>
      <c r="J48" s="1">
        <v>2.44</v>
      </c>
      <c r="K48" s="1">
        <v>32.023333333333333</v>
      </c>
      <c r="L48" s="1">
        <v>25.086666666666662</v>
      </c>
      <c r="M48" s="1">
        <v>3.1199999999999997</v>
      </c>
      <c r="N48" s="1">
        <v>45.359200000000001</v>
      </c>
      <c r="O48" s="1">
        <v>39.689300000000003</v>
      </c>
      <c r="P48" s="13">
        <v>51.567580467908797</v>
      </c>
      <c r="Q48" s="1">
        <v>11.334860615716099</v>
      </c>
      <c r="R48" s="1">
        <v>2.1310275543699402</v>
      </c>
      <c r="S48" s="1">
        <v>21.9805942277433</v>
      </c>
      <c r="T48" s="1">
        <v>0.19459091268130799</v>
      </c>
      <c r="U48" s="13">
        <v>42.677455763354601</v>
      </c>
      <c r="V48" s="1">
        <v>16.150882727808298</v>
      </c>
      <c r="W48" s="1">
        <v>2.9391021401553901</v>
      </c>
      <c r="X48" s="1">
        <v>37.8440617860741</v>
      </c>
      <c r="Y48" s="12">
        <v>0.32428465825854702</v>
      </c>
    </row>
    <row r="49" spans="1:25" x14ac:dyDescent="0.25">
      <c r="A49" s="1" t="s">
        <v>53</v>
      </c>
      <c r="B49" s="2">
        <v>70</v>
      </c>
      <c r="C49" s="1">
        <v>12.333333333333334</v>
      </c>
      <c r="D49" s="1">
        <v>12.333333333333334</v>
      </c>
      <c r="E49" s="1">
        <v>9.3333333333333339</v>
      </c>
      <c r="F49" s="1">
        <v>30</v>
      </c>
      <c r="G49" s="1">
        <v>2.44</v>
      </c>
      <c r="H49" s="1">
        <v>2.44</v>
      </c>
      <c r="I49" s="1">
        <v>2.44</v>
      </c>
      <c r="J49" s="1">
        <v>2.44</v>
      </c>
      <c r="K49" s="1">
        <v>27.696666666666669</v>
      </c>
      <c r="L49" s="1">
        <v>28.933333333333337</v>
      </c>
      <c r="M49" s="1">
        <v>3.81</v>
      </c>
      <c r="N49" s="1">
        <v>48.987935999999998</v>
      </c>
      <c r="O49" s="1">
        <v>38.101728000000001</v>
      </c>
      <c r="P49" s="13">
        <v>54.530412877420098</v>
      </c>
      <c r="Q49" s="1">
        <v>17.4557346803951</v>
      </c>
      <c r="R49" s="1">
        <v>3.3239695753651199</v>
      </c>
      <c r="S49" s="1">
        <v>32.011007728171997</v>
      </c>
      <c r="T49" s="1">
        <v>0.287030798238471</v>
      </c>
      <c r="U49" s="13">
        <v>46.802506313634296</v>
      </c>
      <c r="V49" s="1">
        <v>12.9298733438639</v>
      </c>
      <c r="W49" s="1">
        <v>2.4629307016963402</v>
      </c>
      <c r="X49" s="1">
        <v>27.626454996272798</v>
      </c>
      <c r="Y49" s="12">
        <v>0.247795449466543</v>
      </c>
    </row>
    <row r="50" spans="1:25" x14ac:dyDescent="0.25">
      <c r="A50" s="1" t="s">
        <v>52</v>
      </c>
      <c r="B50" s="2">
        <v>65</v>
      </c>
      <c r="C50" s="1">
        <v>15.333333333333334</v>
      </c>
      <c r="D50" s="1">
        <v>14</v>
      </c>
      <c r="E50" s="1">
        <v>11.666666666666666</v>
      </c>
      <c r="F50" s="1">
        <v>38.666666666666664</v>
      </c>
      <c r="G50" s="1">
        <v>3.84</v>
      </c>
      <c r="H50" s="1">
        <v>3.84</v>
      </c>
      <c r="I50" s="1">
        <v>3.84</v>
      </c>
      <c r="J50" s="1">
        <v>3.61</v>
      </c>
      <c r="K50" s="1">
        <v>36.003333333333337</v>
      </c>
      <c r="L50" s="1">
        <v>32.03</v>
      </c>
      <c r="M50" s="1">
        <v>3.0733333333333337</v>
      </c>
      <c r="N50" s="1">
        <v>27.895907999999999</v>
      </c>
      <c r="O50" s="1">
        <v>26.988724000000001</v>
      </c>
      <c r="P50" s="13">
        <v>37.651648633373298</v>
      </c>
      <c r="Q50" s="1">
        <v>14.1457195601633</v>
      </c>
      <c r="R50" s="1">
        <v>2.3269160997048202</v>
      </c>
      <c r="S50" s="1">
        <v>37.569987168171401</v>
      </c>
      <c r="T50" s="1">
        <v>0.29100936952274897</v>
      </c>
      <c r="U50" s="13">
        <v>51.454910112398103</v>
      </c>
      <c r="V50" s="1">
        <v>14.2776144210806</v>
      </c>
      <c r="W50" s="1">
        <v>2.5637611916715999</v>
      </c>
      <c r="X50" s="1">
        <v>27.7478172440543</v>
      </c>
      <c r="Y50" s="12">
        <v>0.23461781728843001</v>
      </c>
    </row>
    <row r="51" spans="1:25" x14ac:dyDescent="0.25">
      <c r="A51" s="1" t="s">
        <v>53</v>
      </c>
      <c r="B51" s="2">
        <v>81</v>
      </c>
      <c r="C51" s="1">
        <v>9.6666666666666661</v>
      </c>
      <c r="D51" s="1">
        <v>9.6666666666666661</v>
      </c>
      <c r="E51" s="1">
        <v>7.666666666666667</v>
      </c>
      <c r="F51" s="1">
        <v>18</v>
      </c>
      <c r="G51" s="1">
        <v>3.22</v>
      </c>
      <c r="H51" s="1">
        <v>2.83</v>
      </c>
      <c r="I51" s="1">
        <v>3.22</v>
      </c>
      <c r="J51" s="1">
        <v>2.44</v>
      </c>
      <c r="K51" s="1">
        <v>41.09</v>
      </c>
      <c r="L51" s="1">
        <v>35.36</v>
      </c>
      <c r="M51" s="1">
        <v>4.3866666666666667</v>
      </c>
      <c r="N51" s="1">
        <v>19.050864000000001</v>
      </c>
      <c r="O51" s="1">
        <v>21.092027999999999</v>
      </c>
      <c r="P51" s="13">
        <v>26.727285343950999</v>
      </c>
      <c r="Q51" s="1">
        <v>10.995443571157701</v>
      </c>
      <c r="R51" s="1">
        <v>1.9439203208979901</v>
      </c>
      <c r="S51" s="1">
        <v>41.139395302060599</v>
      </c>
      <c r="T51" s="1">
        <v>0.34247892703087801</v>
      </c>
      <c r="U51" s="13">
        <v>35.211268604517201</v>
      </c>
      <c r="V51" s="1">
        <v>12.4272958972645</v>
      </c>
      <c r="W51" s="1">
        <v>2.1668239426387399</v>
      </c>
      <c r="X51" s="1">
        <v>35.293519347014502</v>
      </c>
      <c r="Y51" s="12">
        <v>0.28976918428290799</v>
      </c>
    </row>
    <row r="52" spans="1:25" x14ac:dyDescent="0.25">
      <c r="A52" s="1" t="s">
        <v>53</v>
      </c>
      <c r="B52" s="2">
        <v>64</v>
      </c>
      <c r="C52" s="1">
        <v>14</v>
      </c>
      <c r="D52" s="1">
        <v>13</v>
      </c>
      <c r="E52" s="1">
        <v>10.333333333333334</v>
      </c>
      <c r="F52" s="1">
        <v>32.333333333333336</v>
      </c>
      <c r="G52" s="1">
        <v>2.44</v>
      </c>
      <c r="H52" s="1">
        <v>2.44</v>
      </c>
      <c r="I52" s="1">
        <v>2.44</v>
      </c>
      <c r="J52" s="1">
        <v>2.44</v>
      </c>
      <c r="K52" s="1">
        <v>41.206666666666671</v>
      </c>
      <c r="L52" s="1">
        <v>29.13</v>
      </c>
      <c r="M52" s="1">
        <v>3.4733333333333332</v>
      </c>
      <c r="N52" s="1">
        <v>36.28736</v>
      </c>
      <c r="O52" s="1">
        <v>38.555320000000002</v>
      </c>
      <c r="P52" s="13">
        <v>59.768945737889702</v>
      </c>
      <c r="Q52" s="1">
        <v>15.563053772130299</v>
      </c>
      <c r="R52" s="1">
        <v>2.7968861580112301</v>
      </c>
      <c r="S52" s="1">
        <v>26.038695479723501</v>
      </c>
      <c r="T52" s="1">
        <v>0.220348165393427</v>
      </c>
      <c r="U52" s="13">
        <v>62.129828406608702</v>
      </c>
      <c r="V52" s="1">
        <v>11.7779912541654</v>
      </c>
      <c r="W52" s="1">
        <v>2.2252617788349198</v>
      </c>
      <c r="X52" s="1">
        <v>18.9570638712927</v>
      </c>
      <c r="Y52" s="12">
        <v>0.16865188481774901</v>
      </c>
    </row>
    <row r="53" spans="1:25" ht="17.25" thickBot="1" x14ac:dyDescent="0.3">
      <c r="A53" s="6" t="s">
        <v>53</v>
      </c>
      <c r="B53" s="7">
        <v>73</v>
      </c>
      <c r="C53" s="6">
        <v>12.333333333333334</v>
      </c>
      <c r="D53" s="6">
        <v>11</v>
      </c>
      <c r="E53" s="6">
        <v>9.3333333333333339</v>
      </c>
      <c r="F53" s="6">
        <v>25.333333333333332</v>
      </c>
      <c r="G53" s="6">
        <v>2.83</v>
      </c>
      <c r="H53" s="6">
        <v>3.22</v>
      </c>
      <c r="I53" s="6">
        <v>2.83</v>
      </c>
      <c r="J53" s="6">
        <v>2.44</v>
      </c>
      <c r="K53" s="6">
        <v>48.94</v>
      </c>
      <c r="L53" s="6">
        <v>28.88</v>
      </c>
      <c r="M53" s="6">
        <v>3.92</v>
      </c>
      <c r="N53" s="6">
        <v>42.637647999999999</v>
      </c>
      <c r="O53" s="6">
        <v>36.740952</v>
      </c>
      <c r="P53" s="17">
        <v>81.990206549422794</v>
      </c>
      <c r="Q53" s="6">
        <v>11.1648180804271</v>
      </c>
      <c r="R53" s="6">
        <v>1.94750280268033</v>
      </c>
      <c r="S53" s="6">
        <v>13.6172581461873</v>
      </c>
      <c r="T53" s="6">
        <v>0.11184751915136699</v>
      </c>
      <c r="U53" s="17">
        <v>69.718632537644794</v>
      </c>
      <c r="V53" s="6">
        <v>12.2047366989444</v>
      </c>
      <c r="W53" s="6">
        <v>2.2905636557013702</v>
      </c>
      <c r="X53" s="6">
        <v>17.505702930066001</v>
      </c>
      <c r="Y53" s="14">
        <v>0.15470478621540401</v>
      </c>
    </row>
    <row r="54" spans="1:25" x14ac:dyDescent="0.25">
      <c r="B54" s="2"/>
      <c r="P54" s="13"/>
      <c r="U54" s="13"/>
    </row>
    <row r="55" spans="1:25" x14ac:dyDescent="0.25">
      <c r="B55" s="2"/>
      <c r="P55" s="13"/>
      <c r="U55" s="13"/>
    </row>
    <row r="56" spans="1:25" x14ac:dyDescent="0.25">
      <c r="B56" s="2"/>
      <c r="P56" s="13"/>
      <c r="U56" s="13"/>
    </row>
    <row r="57" spans="1:25" x14ac:dyDescent="0.25">
      <c r="B57" s="2"/>
      <c r="P57" s="13"/>
      <c r="U57" s="13"/>
    </row>
    <row r="58" spans="1:25" x14ac:dyDescent="0.25">
      <c r="B58" s="2"/>
      <c r="P58" s="13"/>
      <c r="U58" s="13"/>
    </row>
    <row r="59" spans="1:25" x14ac:dyDescent="0.25">
      <c r="B59" s="2"/>
      <c r="P59" s="13"/>
      <c r="U59" s="13"/>
    </row>
    <row r="60" spans="1:25" x14ac:dyDescent="0.25">
      <c r="B60" s="2"/>
      <c r="P60" s="13"/>
      <c r="U60" s="13"/>
    </row>
    <row r="61" spans="1:25" x14ac:dyDescent="0.25">
      <c r="B61" s="2"/>
      <c r="P61" s="13"/>
      <c r="U61" s="13"/>
    </row>
    <row r="62" spans="1:25" x14ac:dyDescent="0.25">
      <c r="B62" s="2"/>
      <c r="P62" s="13"/>
      <c r="U62" s="13"/>
    </row>
    <row r="63" spans="1:25" x14ac:dyDescent="0.25">
      <c r="B63" s="2"/>
      <c r="P63" s="13"/>
      <c r="U63" s="13"/>
    </row>
    <row r="64" spans="1:25" x14ac:dyDescent="0.25">
      <c r="B64" s="2"/>
      <c r="P64" s="13"/>
      <c r="U64" s="13"/>
    </row>
    <row r="65" spans="2:21" x14ac:dyDescent="0.25">
      <c r="B65" s="2"/>
      <c r="P65" s="13"/>
      <c r="U65" s="13"/>
    </row>
    <row r="66" spans="2:21" x14ac:dyDescent="0.25">
      <c r="B66" s="2"/>
      <c r="P66" s="13"/>
      <c r="U66" s="13"/>
    </row>
    <row r="67" spans="2:21" x14ac:dyDescent="0.25">
      <c r="B67" s="2"/>
      <c r="P67" s="13"/>
      <c r="U67" s="13"/>
    </row>
    <row r="68" spans="2:21" x14ac:dyDescent="0.25">
      <c r="B68" s="2"/>
      <c r="P68" s="13"/>
      <c r="U68" s="13"/>
    </row>
    <row r="69" spans="2:21" x14ac:dyDescent="0.25">
      <c r="B69" s="2"/>
      <c r="P69" s="13"/>
      <c r="U69" s="13"/>
    </row>
    <row r="70" spans="2:21" x14ac:dyDescent="0.25">
      <c r="B70" s="2"/>
      <c r="P70" s="13"/>
      <c r="U70" s="13"/>
    </row>
    <row r="71" spans="2:21" x14ac:dyDescent="0.25">
      <c r="B71" s="2"/>
      <c r="P71" s="13"/>
      <c r="U71" s="13"/>
    </row>
    <row r="72" spans="2:21" x14ac:dyDescent="0.25">
      <c r="B72" s="2"/>
      <c r="P72" s="13"/>
      <c r="U72" s="13"/>
    </row>
    <row r="73" spans="2:21" x14ac:dyDescent="0.25">
      <c r="B73" s="2"/>
      <c r="P73" s="13"/>
      <c r="U73" s="13"/>
    </row>
    <row r="74" spans="2:21" x14ac:dyDescent="0.25">
      <c r="B74" s="2"/>
      <c r="P74" s="13"/>
      <c r="U74" s="13"/>
    </row>
    <row r="75" spans="2:21" x14ac:dyDescent="0.25">
      <c r="B75" s="2"/>
      <c r="P75" s="13"/>
      <c r="U75" s="13"/>
    </row>
    <row r="76" spans="2:21" x14ac:dyDescent="0.25">
      <c r="B76" s="2"/>
      <c r="P76" s="13"/>
      <c r="U76" s="13"/>
    </row>
    <row r="77" spans="2:21" x14ac:dyDescent="0.25">
      <c r="B77" s="2"/>
      <c r="P77" s="13"/>
      <c r="U77" s="13"/>
    </row>
    <row r="78" spans="2:21" x14ac:dyDescent="0.25">
      <c r="B78" s="2"/>
    </row>
    <row r="79" spans="2:21" x14ac:dyDescent="0.25">
      <c r="B79" s="2"/>
    </row>
  </sheetData>
  <mergeCells count="8">
    <mergeCell ref="P2:T2"/>
    <mergeCell ref="U2:Y2"/>
    <mergeCell ref="P1:Y1"/>
    <mergeCell ref="C1:F1"/>
    <mergeCell ref="G1:H1"/>
    <mergeCell ref="I1:J1"/>
    <mergeCell ref="K1:M1"/>
    <mergeCell ref="N1:O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Patient</vt:lpstr>
      <vt:lpstr>Healthy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HarryCheng</dc:creator>
  <cp:lastModifiedBy>User</cp:lastModifiedBy>
  <dcterms:created xsi:type="dcterms:W3CDTF">2017-12-19T03:28:25Z</dcterms:created>
  <dcterms:modified xsi:type="dcterms:W3CDTF">2019-05-25T05:53:58Z</dcterms:modified>
</cp:coreProperties>
</file>