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td\Documents\Manuscripts\Julian Geiger\Enzyme signature\BMC res notes\20190305version\"/>
    </mc:Choice>
  </mc:AlternateContent>
  <bookViews>
    <workbookView xWindow="0" yWindow="0" windowWidth="23040" windowHeight="9192" tabRatio="500" activeTab="7"/>
  </bookViews>
  <sheets>
    <sheet name="Table of contents" sheetId="1" r:id="rId1"/>
    <sheet name="layout_96w" sheetId="2" r:id="rId2"/>
    <sheet name="Aldolase" sheetId="3" r:id="rId3"/>
    <sheet name="G6PDH" sheetId="4" r:id="rId4"/>
    <sheet name="HXK" sheetId="5" r:id="rId5"/>
    <sheet name="PFK" sheetId="6" r:id="rId6"/>
    <sheet name="PGI" sheetId="7" r:id="rId7"/>
    <sheet name="PGM" sheetId="8" r:id="rId8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0" i="8" l="1"/>
  <c r="G20" i="8" s="1"/>
  <c r="D19" i="8"/>
  <c r="J18" i="8"/>
  <c r="I18" i="8"/>
  <c r="H18" i="8"/>
  <c r="G18" i="8"/>
  <c r="F18" i="8"/>
  <c r="J17" i="8"/>
  <c r="I17" i="8"/>
  <c r="H17" i="8"/>
  <c r="G17" i="8"/>
  <c r="F17" i="8"/>
  <c r="J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I20" i="8" s="1"/>
  <c r="H12" i="8"/>
  <c r="G12" i="8"/>
  <c r="F12" i="8"/>
  <c r="D18" i="7"/>
  <c r="D19" i="7" s="1"/>
  <c r="G19" i="7" s="1"/>
  <c r="J17" i="7"/>
  <c r="I17" i="7"/>
  <c r="H17" i="7"/>
  <c r="G17" i="7"/>
  <c r="F17" i="7"/>
  <c r="J16" i="7"/>
  <c r="I16" i="7"/>
  <c r="H16" i="7"/>
  <c r="G16" i="7"/>
  <c r="F16" i="7"/>
  <c r="J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I19" i="7" s="1"/>
  <c r="H12" i="7"/>
  <c r="G12" i="7"/>
  <c r="F12" i="7"/>
  <c r="D21" i="6"/>
  <c r="D22" i="6" s="1"/>
  <c r="G22" i="6" s="1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G15" i="6"/>
  <c r="F15" i="6"/>
  <c r="J14" i="6"/>
  <c r="I14" i="6"/>
  <c r="G14" i="6"/>
  <c r="F14" i="6"/>
  <c r="J13" i="6"/>
  <c r="I13" i="6"/>
  <c r="H13" i="6"/>
  <c r="G13" i="6"/>
  <c r="F13" i="6"/>
  <c r="J12" i="6"/>
  <c r="I12" i="6"/>
  <c r="I22" i="6" s="1"/>
  <c r="H12" i="6"/>
  <c r="G12" i="6"/>
  <c r="F12" i="6"/>
  <c r="G19" i="5"/>
  <c r="D19" i="5"/>
  <c r="D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G14" i="5"/>
  <c r="F14" i="5"/>
  <c r="J13" i="5"/>
  <c r="I13" i="5"/>
  <c r="H13" i="5"/>
  <c r="G13" i="5"/>
  <c r="F13" i="5"/>
  <c r="J12" i="5"/>
  <c r="I12" i="5"/>
  <c r="I19" i="5" s="1"/>
  <c r="H12" i="5"/>
  <c r="G12" i="5"/>
  <c r="F12" i="5"/>
  <c r="G17" i="4"/>
  <c r="D17" i="4"/>
  <c r="D16" i="4"/>
  <c r="J15" i="4"/>
  <c r="I15" i="4"/>
  <c r="H15" i="4"/>
  <c r="G15" i="4"/>
  <c r="F15" i="4"/>
  <c r="J14" i="4"/>
  <c r="G14" i="4"/>
  <c r="F14" i="4"/>
  <c r="J13" i="4"/>
  <c r="I13" i="4"/>
  <c r="I17" i="4" s="1"/>
  <c r="H13" i="4"/>
  <c r="G13" i="4"/>
  <c r="F13" i="4"/>
  <c r="J12" i="4"/>
  <c r="I12" i="4"/>
  <c r="H12" i="4"/>
  <c r="G12" i="4"/>
  <c r="F12" i="4"/>
  <c r="D19" i="3"/>
  <c r="D20" i="3" s="1"/>
  <c r="G20" i="3" s="1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I20" i="3" s="1"/>
  <c r="H12" i="3"/>
  <c r="G12" i="3"/>
  <c r="F12" i="3"/>
</calcChain>
</file>

<file path=xl/sharedStrings.xml><?xml version="1.0" encoding="utf-8"?>
<sst xmlns="http://schemas.openxmlformats.org/spreadsheetml/2006/main" count="409" uniqueCount="98">
  <si>
    <t>Table of contents</t>
  </si>
  <si>
    <t>Sheet name</t>
  </si>
  <si>
    <t>Description</t>
  </si>
  <si>
    <t>layout_96w</t>
  </si>
  <si>
    <t>General layout template for documenting sample distribution in assays</t>
  </si>
  <si>
    <t>Aldolase</t>
  </si>
  <si>
    <t>Master mix calculations for Aldolase assay</t>
  </si>
  <si>
    <t>G6PDH</t>
  </si>
  <si>
    <t>Master mix calculations for G6PDH assay</t>
  </si>
  <si>
    <t>HXK</t>
  </si>
  <si>
    <t>Master mix calculations for HXK assay</t>
  </si>
  <si>
    <t>PFK</t>
  </si>
  <si>
    <t>Master mix calculations for PFK assay</t>
  </si>
  <si>
    <t>PGI</t>
  </si>
  <si>
    <t>Master mix calculations for PGI assay</t>
  </si>
  <si>
    <t>PGM</t>
  </si>
  <si>
    <t>Master mix calculations for PGM assay</t>
  </si>
  <si>
    <t>FK</t>
  </si>
  <si>
    <t>Master mix calculations for FK assay</t>
  </si>
  <si>
    <t>Enzyme assay 96w layout</t>
  </si>
  <si>
    <t>Method name:</t>
  </si>
  <si>
    <t>Experiment:</t>
  </si>
  <si>
    <t>Analyst:</t>
  </si>
  <si>
    <t>Date:</t>
  </si>
  <si>
    <t>Layout for a 96w plate</t>
  </si>
  <si>
    <t>A</t>
  </si>
  <si>
    <t>B</t>
  </si>
  <si>
    <t>C</t>
  </si>
  <si>
    <t>D</t>
  </si>
  <si>
    <t>E</t>
  </si>
  <si>
    <t>F</t>
  </si>
  <si>
    <t>G</t>
  </si>
  <si>
    <t>H</t>
  </si>
  <si>
    <t>white fields = samples; grey fields = control samples</t>
  </si>
  <si>
    <t>Example: Distribution of sample replica</t>
  </si>
  <si>
    <t>Remarks:</t>
  </si>
  <si>
    <t>Replica.1</t>
  </si>
  <si>
    <t>Replica.2</t>
  </si>
  <si>
    <t>Replica.3</t>
  </si>
  <si>
    <t>No substrate
Control</t>
  </si>
  <si>
    <t>Protocol sheet for Aldolase activity assay</t>
  </si>
  <si>
    <t>Hint: Adjust for sample numbers in the grey fields!</t>
  </si>
  <si>
    <t>Reaction volume</t>
  </si>
  <si>
    <t>µL</t>
  </si>
  <si>
    <t>wavelenght</t>
  </si>
  <si>
    <t>nm</t>
  </si>
  <si>
    <t>REMARKS:</t>
  </si>
  <si>
    <t>Extract, volume</t>
  </si>
  <si>
    <t>temperature</t>
  </si>
  <si>
    <t>°C</t>
  </si>
  <si>
    <t>0,5 for calculation as one substrate molecule</t>
  </si>
  <si>
    <t>No of substrate reactions
(NOSR)</t>
  </si>
  <si>
    <t>is converted into two molecules that go</t>
  </si>
  <si>
    <t>No. of control reations 
(w/o substrate, NOCR))</t>
  </si>
  <si>
    <t>down to NADH consumption!</t>
  </si>
  <si>
    <t>Component</t>
  </si>
  <si>
    <t>Stock
Concentration</t>
  </si>
  <si>
    <t>volume per reaction</t>
  </si>
  <si>
    <t>Master mix preparation volumes</t>
  </si>
  <si>
    <t>NOSR</t>
  </si>
  <si>
    <t xml:space="preserve">NOSR </t>
  </si>
  <si>
    <t>NOCR</t>
  </si>
  <si>
    <t>final 
Concentration</t>
  </si>
  <si>
    <t>Vol. in µL</t>
  </si>
  <si>
    <t>Vol in µL</t>
  </si>
  <si>
    <t>Tris-HCL (pH= 8.0)</t>
  </si>
  <si>
    <t>M</t>
  </si>
  <si>
    <t>EDTA</t>
  </si>
  <si>
    <t>MgCl2</t>
  </si>
  <si>
    <t>Fruct-1,6-bisP*</t>
  </si>
  <si>
    <t>mM</t>
  </si>
  <si>
    <t>-</t>
  </si>
  <si>
    <t>NADH</t>
  </si>
  <si>
    <t>GPDH</t>
  </si>
  <si>
    <t>U/mL</t>
  </si>
  <si>
    <t>TPI</t>
  </si>
  <si>
    <t>Sample volume</t>
  </si>
  <si>
    <t>Water</t>
  </si>
  <si>
    <t>* indicates substrate absent in controls</t>
  </si>
  <si>
    <t>Notes:</t>
  </si>
  <si>
    <t>Protocol sheet for Glucose-6-phosphate Dehydrogenase Activity assay</t>
  </si>
  <si>
    <t>Tris-HCl pH 7,6</t>
  </si>
  <si>
    <t>Glc-6-P* (G6P)</t>
  </si>
  <si>
    <t>NADP</t>
  </si>
  <si>
    <t>Protocol sheet for Hexokinase activity assay</t>
  </si>
  <si>
    <t>Bis-Tris pH 8,0</t>
  </si>
  <si>
    <t>Glucose*</t>
  </si>
  <si>
    <t>NAD</t>
  </si>
  <si>
    <t>ATP</t>
  </si>
  <si>
    <t>Protocol sheet for Phosphofructokinase activity assay</t>
  </si>
  <si>
    <t>Tris HCL.pH 8,0</t>
  </si>
  <si>
    <t>Fruct-6-P*</t>
  </si>
  <si>
    <t>Protocol sheet for Phosphoglucose isomerase 
Activity assay</t>
  </si>
  <si>
    <t>Tris-HCl pH 8,0</t>
  </si>
  <si>
    <t>DTT</t>
  </si>
  <si>
    <t>Protocol sheet for Phosphoglucomutase activity assay</t>
  </si>
  <si>
    <t>Glc-1,6-bisP</t>
  </si>
  <si>
    <t>Glc-1-P*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</si>
</sst>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b/>
      <sz val="10"/>
      <name val="Arial"/>
    </font>
    <font>
      <b/>
      <u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ED1C24"/>
      <name val="Arial"/>
      <family val="2"/>
    </font>
    <font>
      <sz val="9"/>
      <name val="Arial"/>
      <family val="2"/>
    </font>
    <font>
      <sz val="10"/>
      <color rgb="FFED1C24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CCCCCC"/>
      </patternFill>
    </fill>
    <fill>
      <patternFill patternType="solid">
        <fgColor rgb="FFCCCCCC"/>
        <bgColor rgb="FFCCCCFF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/>
      <right/>
      <top/>
      <bottom style="thin">
        <color rgb="FF2121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" fontId="5" fillId="0" borderId="0" xfId="0" applyNumberFormat="1" applyFont="1"/>
    <xf numFmtId="0" fontId="7" fillId="0" borderId="11" xfId="0" applyFont="1" applyBorder="1"/>
    <xf numFmtId="0" fontId="0" fillId="0" borderId="0" xfId="0" applyFont="1" applyAlignment="1">
      <alignment wrapText="1"/>
    </xf>
    <xf numFmtId="0" fontId="0" fillId="3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Font="1" applyBorder="1"/>
    <xf numFmtId="0" fontId="0" fillId="0" borderId="15" xfId="0" applyBorder="1"/>
    <xf numFmtId="0" fontId="0" fillId="0" borderId="16" xfId="0" applyFont="1" applyBorder="1"/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2" xfId="0" applyNumberFormat="1" applyBorder="1"/>
    <xf numFmtId="0" fontId="0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15" xfId="0" applyNumberFormat="1" applyBorder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zoomScalePageLayoutView="80" workbookViewId="0">
      <selection activeCell="D32" sqref="D32"/>
    </sheetView>
  </sheetViews>
  <sheetFormatPr defaultRowHeight="13.2" x14ac:dyDescent="0.25"/>
  <cols>
    <col min="1" max="1" width="14.77734375" customWidth="1"/>
    <col min="2" max="1025" width="11.44140625"/>
  </cols>
  <sheetData>
    <row r="1" spans="1:2" x14ac:dyDescent="0.25">
      <c r="A1" s="4" t="s">
        <v>0</v>
      </c>
    </row>
    <row r="3" spans="1:2" x14ac:dyDescent="0.25">
      <c r="A3" s="4" t="s">
        <v>1</v>
      </c>
      <c r="B3" s="4" t="s">
        <v>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s">
        <v>12</v>
      </c>
    </row>
    <row r="9" spans="1:2" x14ac:dyDescent="0.25">
      <c r="A9" t="s">
        <v>13</v>
      </c>
      <c r="B9" t="s">
        <v>14</v>
      </c>
    </row>
    <row r="10" spans="1:2" x14ac:dyDescent="0.25">
      <c r="A10" t="s">
        <v>15</v>
      </c>
      <c r="B10" t="s">
        <v>16</v>
      </c>
    </row>
    <row r="11" spans="1:2" x14ac:dyDescent="0.25">
      <c r="A11" t="s">
        <v>17</v>
      </c>
      <c r="B11" t="s">
        <v>18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zoomScalePageLayoutView="80" workbookViewId="0">
      <selection activeCell="E3" sqref="E3"/>
    </sheetView>
  </sheetViews>
  <sheetFormatPr defaultRowHeight="13.2" x14ac:dyDescent="0.25"/>
  <cols>
    <col min="1" max="1025" width="11.44140625"/>
  </cols>
  <sheetData>
    <row r="1" spans="1:13" x14ac:dyDescent="0.25">
      <c r="A1" s="4" t="s">
        <v>19</v>
      </c>
    </row>
    <row r="2" spans="1:13" x14ac:dyDescent="0.25">
      <c r="A2" s="5"/>
    </row>
    <row r="3" spans="1:13" x14ac:dyDescent="0.25">
      <c r="A3" s="6" t="s">
        <v>20</v>
      </c>
      <c r="B3" s="7"/>
      <c r="C3" s="7"/>
      <c r="D3" s="7"/>
      <c r="E3" s="7" t="s">
        <v>21</v>
      </c>
      <c r="F3" s="7"/>
      <c r="G3" s="7"/>
      <c r="H3" s="7" t="s">
        <v>22</v>
      </c>
      <c r="I3" s="7"/>
      <c r="J3" s="7"/>
      <c r="K3" s="7" t="s">
        <v>23</v>
      </c>
      <c r="L3" s="7"/>
      <c r="M3" s="8"/>
    </row>
    <row r="4" spans="1:13" x14ac:dyDescent="0.25">
      <c r="A4" s="9"/>
      <c r="M4" s="10"/>
    </row>
    <row r="5" spans="1:13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7" spans="1:13" x14ac:dyDescent="0.25">
      <c r="A7" s="4" t="s">
        <v>24</v>
      </c>
    </row>
    <row r="8" spans="1:13" ht="15.6" x14ac:dyDescent="0.3">
      <c r="A8" s="14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</row>
    <row r="9" spans="1:13" x14ac:dyDescent="0.25">
      <c r="A9" s="17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x14ac:dyDescent="0.25">
      <c r="A10" s="19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17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A12" s="17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A13" s="17" t="s">
        <v>29</v>
      </c>
      <c r="B13" s="18"/>
      <c r="C13" s="18"/>
      <c r="D13" s="18"/>
      <c r="E13" s="18"/>
      <c r="F13" s="18"/>
      <c r="G13" s="18"/>
      <c r="H13" s="18"/>
      <c r="I13" s="21"/>
      <c r="J13" s="21"/>
      <c r="K13" s="21"/>
      <c r="L13" s="21"/>
      <c r="M13" s="21"/>
    </row>
    <row r="14" spans="1:13" x14ac:dyDescent="0.25">
      <c r="A14" s="17" t="s">
        <v>30</v>
      </c>
      <c r="B14" s="18"/>
      <c r="C14" s="18"/>
      <c r="D14" s="18"/>
      <c r="E14" s="18"/>
      <c r="F14" s="18"/>
      <c r="G14" s="18"/>
      <c r="H14" s="18"/>
      <c r="I14" s="21"/>
      <c r="J14" s="21"/>
      <c r="K14" s="21"/>
      <c r="L14" s="21"/>
      <c r="M14" s="21"/>
    </row>
    <row r="15" spans="1:13" x14ac:dyDescent="0.25">
      <c r="A15" s="17" t="s">
        <v>31</v>
      </c>
      <c r="B15" s="18"/>
      <c r="C15" s="18"/>
      <c r="D15" s="18"/>
      <c r="E15" s="18"/>
      <c r="F15" s="18"/>
      <c r="G15" s="18"/>
      <c r="H15" s="18"/>
      <c r="I15" s="21"/>
      <c r="J15" s="21"/>
      <c r="K15" s="21"/>
      <c r="L15" s="21"/>
      <c r="M15" s="21"/>
    </row>
    <row r="16" spans="1:13" x14ac:dyDescent="0.25">
      <c r="A16" s="17" t="s">
        <v>32</v>
      </c>
      <c r="B16" s="20"/>
      <c r="C16" s="20"/>
      <c r="D16" s="20"/>
      <c r="E16" s="20"/>
      <c r="F16" s="20"/>
      <c r="G16" s="20"/>
      <c r="H16" s="20"/>
      <c r="I16" s="22"/>
      <c r="J16" s="22"/>
      <c r="K16" s="22"/>
      <c r="L16" s="22"/>
      <c r="M16" s="23"/>
    </row>
    <row r="18" spans="2:13" x14ac:dyDescent="0.25">
      <c r="B18" t="s">
        <v>33</v>
      </c>
    </row>
    <row r="20" spans="2:13" x14ac:dyDescent="0.25">
      <c r="B20" t="s">
        <v>34</v>
      </c>
      <c r="G20" s="6" t="s">
        <v>35</v>
      </c>
      <c r="H20" s="7"/>
      <c r="I20" s="7"/>
      <c r="J20" s="7"/>
      <c r="K20" s="7"/>
      <c r="L20" s="7"/>
      <c r="M20" s="8"/>
    </row>
    <row r="21" spans="2:13" x14ac:dyDescent="0.25">
      <c r="B21" s="18" t="s">
        <v>36</v>
      </c>
      <c r="G21" s="9"/>
      <c r="M21" s="10"/>
    </row>
    <row r="22" spans="2:13" x14ac:dyDescent="0.25">
      <c r="B22" s="18" t="s">
        <v>37</v>
      </c>
      <c r="G22" s="9"/>
      <c r="M22" s="10"/>
    </row>
    <row r="23" spans="2:13" x14ac:dyDescent="0.25">
      <c r="B23" s="18" t="s">
        <v>38</v>
      </c>
      <c r="G23" s="9"/>
      <c r="M23" s="10"/>
    </row>
    <row r="24" spans="2:13" ht="31.8" customHeight="1" x14ac:dyDescent="0.25">
      <c r="B24" s="24" t="s">
        <v>39</v>
      </c>
      <c r="G24" s="9"/>
      <c r="M24" s="10"/>
    </row>
    <row r="25" spans="2:13" x14ac:dyDescent="0.25">
      <c r="G25" s="9"/>
      <c r="M25" s="10"/>
    </row>
    <row r="26" spans="2:13" x14ac:dyDescent="0.25">
      <c r="G26" s="9"/>
      <c r="M26" s="10"/>
    </row>
    <row r="27" spans="2:13" x14ac:dyDescent="0.25">
      <c r="G27" s="9"/>
      <c r="M27" s="10"/>
    </row>
    <row r="28" spans="2:13" x14ac:dyDescent="0.25">
      <c r="G28" s="9"/>
      <c r="M28" s="10"/>
    </row>
    <row r="29" spans="2:13" x14ac:dyDescent="0.25">
      <c r="G29" s="9"/>
      <c r="M29" s="10"/>
    </row>
    <row r="30" spans="2:13" x14ac:dyDescent="0.25">
      <c r="G30" s="9"/>
      <c r="M30" s="10"/>
    </row>
    <row r="31" spans="2:13" x14ac:dyDescent="0.25">
      <c r="G31" s="11"/>
      <c r="H31" s="12"/>
      <c r="I31" s="12"/>
      <c r="J31" s="12"/>
      <c r="K31" s="12"/>
      <c r="L31" s="12"/>
      <c r="M31" s="13"/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zoomScalePageLayoutView="80" workbookViewId="0">
      <selection activeCell="I8" sqref="I8"/>
    </sheetView>
  </sheetViews>
  <sheetFormatPr defaultRowHeight="13.2" x14ac:dyDescent="0.25"/>
  <cols>
    <col min="1" max="1" width="23.109375" customWidth="1"/>
    <col min="2" max="2" width="5.88671875" customWidth="1"/>
    <col min="3" max="4" width="9" customWidth="1"/>
    <col min="5" max="5" width="11.6640625" customWidth="1"/>
    <col min="6" max="6" width="7.44140625" customWidth="1"/>
    <col min="7" max="7" width="9.77734375" customWidth="1"/>
    <col min="8" max="8" width="8.33203125" customWidth="1"/>
    <col min="9" max="1025" width="9" customWidth="1"/>
  </cols>
  <sheetData>
    <row r="1" spans="1:13" x14ac:dyDescent="0.25">
      <c r="A1" s="25" t="s">
        <v>40</v>
      </c>
      <c r="B1" s="26"/>
      <c r="F1" s="6" t="s">
        <v>21</v>
      </c>
      <c r="G1" s="7"/>
      <c r="H1" s="7"/>
      <c r="I1" s="7" t="s">
        <v>22</v>
      </c>
      <c r="J1" s="7"/>
      <c r="K1" s="7"/>
      <c r="L1" s="7" t="s">
        <v>23</v>
      </c>
      <c r="M1" s="8"/>
    </row>
    <row r="2" spans="1:13" x14ac:dyDescent="0.25">
      <c r="A2" s="27" t="s">
        <v>41</v>
      </c>
      <c r="B2" s="26"/>
      <c r="F2" s="11"/>
      <c r="G2" s="12"/>
      <c r="H2" s="12"/>
      <c r="I2" s="12"/>
      <c r="J2" s="12"/>
      <c r="K2" s="12"/>
      <c r="L2" s="12"/>
      <c r="M2" s="13"/>
    </row>
    <row r="3" spans="1:13" x14ac:dyDescent="0.25">
      <c r="A3" s="25"/>
      <c r="B3" s="26"/>
    </row>
    <row r="4" spans="1:13" x14ac:dyDescent="0.25">
      <c r="A4" s="26" t="s">
        <v>42</v>
      </c>
      <c r="B4">
        <v>160</v>
      </c>
      <c r="C4" t="s">
        <v>43</v>
      </c>
      <c r="E4" s="26" t="s">
        <v>44</v>
      </c>
      <c r="F4">
        <v>340</v>
      </c>
      <c r="G4" s="28" t="s">
        <v>45</v>
      </c>
      <c r="I4" s="29" t="s">
        <v>46</v>
      </c>
    </row>
    <row r="5" spans="1:13" x14ac:dyDescent="0.25">
      <c r="A5" s="26" t="s">
        <v>47</v>
      </c>
      <c r="B5">
        <v>5</v>
      </c>
      <c r="C5" t="s">
        <v>43</v>
      </c>
      <c r="E5" s="26" t="s">
        <v>48</v>
      </c>
      <c r="F5">
        <v>30</v>
      </c>
      <c r="G5" s="28" t="s">
        <v>49</v>
      </c>
      <c r="I5" t="s">
        <v>50</v>
      </c>
    </row>
    <row r="6" spans="1:13" ht="26.4" x14ac:dyDescent="0.25">
      <c r="A6" s="30" t="s">
        <v>51</v>
      </c>
      <c r="B6" s="31">
        <v>50</v>
      </c>
      <c r="I6" t="s">
        <v>52</v>
      </c>
    </row>
    <row r="7" spans="1:13" ht="26.4" x14ac:dyDescent="0.25">
      <c r="A7" s="30" t="s">
        <v>53</v>
      </c>
      <c r="B7" s="31">
        <v>18</v>
      </c>
      <c r="I7" t="s">
        <v>54</v>
      </c>
    </row>
    <row r="9" spans="1:13" ht="14.7" customHeight="1" x14ac:dyDescent="0.25">
      <c r="A9" s="3" t="s">
        <v>55</v>
      </c>
      <c r="B9" s="2" t="s">
        <v>56</v>
      </c>
      <c r="C9" s="2"/>
      <c r="D9" s="2" t="s">
        <v>57</v>
      </c>
      <c r="E9" s="2"/>
      <c r="F9" s="3" t="s">
        <v>58</v>
      </c>
      <c r="G9" s="3"/>
      <c r="H9" s="3"/>
      <c r="I9" s="3"/>
      <c r="J9" s="3"/>
      <c r="K9" s="3"/>
    </row>
    <row r="10" spans="1:13" ht="14.7" customHeight="1" x14ac:dyDescent="0.25">
      <c r="A10" s="3"/>
      <c r="B10" s="2"/>
      <c r="C10" s="2"/>
      <c r="D10" s="2"/>
      <c r="E10" s="2"/>
      <c r="F10" s="3" t="s">
        <v>59</v>
      </c>
      <c r="G10" s="32" t="s">
        <v>60</v>
      </c>
      <c r="H10" s="3" t="s">
        <v>61</v>
      </c>
      <c r="I10" s="33" t="s">
        <v>61</v>
      </c>
      <c r="J10" s="2" t="s">
        <v>62</v>
      </c>
      <c r="K10" s="2"/>
    </row>
    <row r="11" spans="1:13" x14ac:dyDescent="0.25">
      <c r="A11" s="3"/>
      <c r="B11" s="3"/>
      <c r="C11" s="2"/>
      <c r="D11" s="2"/>
      <c r="E11" s="2"/>
      <c r="F11" s="3"/>
      <c r="G11" s="34" t="s">
        <v>63</v>
      </c>
      <c r="H11" s="3"/>
      <c r="I11" s="35" t="s">
        <v>64</v>
      </c>
      <c r="J11" s="2"/>
      <c r="K11" s="2"/>
    </row>
    <row r="12" spans="1:13" x14ac:dyDescent="0.25">
      <c r="A12" s="36" t="s">
        <v>65</v>
      </c>
      <c r="B12" s="37">
        <v>1</v>
      </c>
      <c r="C12" s="38" t="s">
        <v>66</v>
      </c>
      <c r="D12" s="37">
        <v>16</v>
      </c>
      <c r="E12" s="38" t="s">
        <v>43</v>
      </c>
      <c r="F12" s="39">
        <f t="shared" ref="F12:F18" si="0">$B$6</f>
        <v>50</v>
      </c>
      <c r="G12" s="40">
        <f>PRODUCT(B6,D12)</f>
        <v>800</v>
      </c>
      <c r="H12" s="39">
        <f>$B$7</f>
        <v>18</v>
      </c>
      <c r="I12" s="40">
        <f>PRODUCT(B7,D12)</f>
        <v>288</v>
      </c>
      <c r="J12" s="37">
        <f>B12*D12/160</f>
        <v>0.1</v>
      </c>
      <c r="K12" s="38" t="s">
        <v>66</v>
      </c>
    </row>
    <row r="13" spans="1:13" x14ac:dyDescent="0.25">
      <c r="A13" s="36" t="s">
        <v>67</v>
      </c>
      <c r="B13" s="37">
        <v>0.25</v>
      </c>
      <c r="C13" s="38" t="s">
        <v>66</v>
      </c>
      <c r="D13" s="37">
        <v>0.64</v>
      </c>
      <c r="E13" s="38" t="s">
        <v>43</v>
      </c>
      <c r="F13" s="39">
        <f t="shared" si="0"/>
        <v>50</v>
      </c>
      <c r="G13" s="40">
        <f>PRODUCT(B6,D13)</f>
        <v>32</v>
      </c>
      <c r="H13" s="39">
        <f>$B$7</f>
        <v>18</v>
      </c>
      <c r="I13" s="40">
        <f>PRODUCT(B7,D13)</f>
        <v>11.52</v>
      </c>
      <c r="J13" s="37">
        <f>B13*D13/160</f>
        <v>1E-3</v>
      </c>
      <c r="K13" s="38" t="s">
        <v>66</v>
      </c>
    </row>
    <row r="14" spans="1:13" x14ac:dyDescent="0.25">
      <c r="A14" s="36" t="s">
        <v>68</v>
      </c>
      <c r="B14" s="37">
        <v>0.5</v>
      </c>
      <c r="C14" s="38" t="s">
        <v>66</v>
      </c>
      <c r="D14" s="37">
        <v>1.6</v>
      </c>
      <c r="E14" s="38" t="s">
        <v>43</v>
      </c>
      <c r="F14" s="39">
        <f t="shared" si="0"/>
        <v>50</v>
      </c>
      <c r="G14" s="40">
        <f>PRODUCT(B6,D14)</f>
        <v>80</v>
      </c>
      <c r="H14" s="39">
        <f>$B$7</f>
        <v>18</v>
      </c>
      <c r="I14" s="40">
        <f>PRODUCT(B7,D14)</f>
        <v>28.8</v>
      </c>
      <c r="J14" s="37">
        <f>B14*D14/160</f>
        <v>5.0000000000000001E-3</v>
      </c>
      <c r="K14" s="38" t="s">
        <v>66</v>
      </c>
    </row>
    <row r="15" spans="1:13" x14ac:dyDescent="0.25">
      <c r="A15" s="36" t="s">
        <v>69</v>
      </c>
      <c r="B15" s="37">
        <v>25</v>
      </c>
      <c r="C15" s="38" t="s">
        <v>70</v>
      </c>
      <c r="D15" s="37">
        <v>6.4</v>
      </c>
      <c r="E15" s="38" t="s">
        <v>43</v>
      </c>
      <c r="F15" s="39">
        <f t="shared" si="0"/>
        <v>50</v>
      </c>
      <c r="G15" s="40">
        <f>PRODUCT(B6,D15)</f>
        <v>320</v>
      </c>
      <c r="H15" s="39" t="s">
        <v>71</v>
      </c>
      <c r="I15" s="40" t="s">
        <v>71</v>
      </c>
      <c r="J15" s="37">
        <f>B15*D15/160</f>
        <v>1</v>
      </c>
      <c r="K15" s="38" t="s">
        <v>70</v>
      </c>
    </row>
    <row r="16" spans="1:13" x14ac:dyDescent="0.25">
      <c r="A16" s="36" t="s">
        <v>72</v>
      </c>
      <c r="B16" s="37">
        <v>25</v>
      </c>
      <c r="C16" s="38" t="s">
        <v>70</v>
      </c>
      <c r="D16" s="37">
        <v>0.96</v>
      </c>
      <c r="E16" s="38" t="s">
        <v>43</v>
      </c>
      <c r="F16" s="39">
        <f t="shared" si="0"/>
        <v>50</v>
      </c>
      <c r="G16" s="40">
        <f>PRODUCT(B6,D16)</f>
        <v>48</v>
      </c>
      <c r="H16" s="39">
        <f>$B$7</f>
        <v>18</v>
      </c>
      <c r="I16" s="40">
        <f>PRODUCT(B7,D16)</f>
        <v>17.28</v>
      </c>
      <c r="J16" s="37">
        <f>B16*D16/160</f>
        <v>0.15</v>
      </c>
      <c r="K16" s="38" t="s">
        <v>70</v>
      </c>
    </row>
    <row r="17" spans="1:15" x14ac:dyDescent="0.25">
      <c r="A17" s="36" t="s">
        <v>73</v>
      </c>
      <c r="B17" s="37">
        <v>2100</v>
      </c>
      <c r="C17" s="38" t="s">
        <v>74</v>
      </c>
      <c r="D17" s="37">
        <v>0.38100000000000001</v>
      </c>
      <c r="E17" s="38" t="s">
        <v>43</v>
      </c>
      <c r="F17" s="39">
        <f t="shared" si="0"/>
        <v>50</v>
      </c>
      <c r="G17" s="40">
        <f>PRODUCT(B6,D17)</f>
        <v>19.05</v>
      </c>
      <c r="H17" s="39">
        <f>$B$7</f>
        <v>18</v>
      </c>
      <c r="I17" s="40">
        <f>PRODUCT(B7,D17)</f>
        <v>6.8580000000000005</v>
      </c>
      <c r="J17" s="37">
        <f>B17*D17/1000</f>
        <v>0.80010000000000003</v>
      </c>
      <c r="K17" s="38" t="s">
        <v>74</v>
      </c>
    </row>
    <row r="18" spans="1:15" x14ac:dyDescent="0.25">
      <c r="A18" s="36" t="s">
        <v>75</v>
      </c>
      <c r="B18" s="37">
        <v>6000</v>
      </c>
      <c r="C18" s="38" t="s">
        <v>74</v>
      </c>
      <c r="D18" s="37">
        <v>0.08</v>
      </c>
      <c r="E18" s="38" t="s">
        <v>43</v>
      </c>
      <c r="F18" s="39">
        <f t="shared" si="0"/>
        <v>50</v>
      </c>
      <c r="G18" s="40">
        <f>PRODUCT(B6,D18)</f>
        <v>4</v>
      </c>
      <c r="H18" s="39">
        <f>$B$7</f>
        <v>18</v>
      </c>
      <c r="I18" s="40">
        <f>PRODUCT(B7,D18)</f>
        <v>1.44</v>
      </c>
      <c r="J18" s="37">
        <f>B18*D18/1000</f>
        <v>0.48</v>
      </c>
      <c r="K18" s="38" t="s">
        <v>74</v>
      </c>
      <c r="L18" s="41"/>
      <c r="O18" s="42"/>
    </row>
    <row r="19" spans="1:15" x14ac:dyDescent="0.25">
      <c r="A19" s="36" t="s">
        <v>76</v>
      </c>
      <c r="D19" s="37">
        <f>B5</f>
        <v>5</v>
      </c>
      <c r="E19" s="38" t="s">
        <v>43</v>
      </c>
      <c r="F19" s="39"/>
      <c r="G19" s="39"/>
      <c r="H19" s="39"/>
      <c r="I19" s="39"/>
      <c r="J19" s="43"/>
      <c r="K19" s="38"/>
    </row>
    <row r="20" spans="1:15" x14ac:dyDescent="0.25">
      <c r="A20" s="36" t="s">
        <v>77</v>
      </c>
      <c r="B20" s="43"/>
      <c r="C20" s="44"/>
      <c r="D20" s="37">
        <f>(B4)-SUM(D12:D19)</f>
        <v>128.93899999999999</v>
      </c>
      <c r="E20" s="38" t="s">
        <v>43</v>
      </c>
      <c r="F20" s="39"/>
      <c r="G20" s="36">
        <f>PRODUCT(B6,D20)</f>
        <v>6446.95</v>
      </c>
      <c r="H20" s="39"/>
      <c r="I20" s="45">
        <f>PRODUCT(B7,B4)-SUM(I12,I13,I14,I16,I17,I18,)-PRODUCT(B7,B5)</f>
        <v>2436.1019999999999</v>
      </c>
      <c r="J20" s="37"/>
      <c r="K20" s="38"/>
    </row>
    <row r="22" spans="1:15" x14ac:dyDescent="0.25">
      <c r="A22" t="s">
        <v>78</v>
      </c>
    </row>
    <row r="24" spans="1:15" x14ac:dyDescent="0.25">
      <c r="A24" s="7" t="s">
        <v>79</v>
      </c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7">
    <mergeCell ref="A9:A11"/>
    <mergeCell ref="B9:C11"/>
    <mergeCell ref="D9:E11"/>
    <mergeCell ref="F9:K9"/>
    <mergeCell ref="F10:F11"/>
    <mergeCell ref="H10:H11"/>
    <mergeCell ref="J10:K1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zoomScalePageLayoutView="80" workbookViewId="0">
      <selection activeCell="I11" sqref="I11"/>
    </sheetView>
  </sheetViews>
  <sheetFormatPr defaultRowHeight="13.2" x14ac:dyDescent="0.25"/>
  <cols>
    <col min="1" max="1" width="23.109375" customWidth="1"/>
    <col min="2" max="2" width="5.88671875" customWidth="1"/>
    <col min="3" max="4" width="9" customWidth="1"/>
    <col min="5" max="5" width="10.33203125" customWidth="1"/>
    <col min="6" max="6" width="7.44140625" customWidth="1"/>
    <col min="7" max="7" width="9.77734375" customWidth="1"/>
    <col min="8" max="8" width="8.33203125" customWidth="1"/>
    <col min="9" max="1025" width="9" customWidth="1"/>
  </cols>
  <sheetData>
    <row r="1" spans="1:13" ht="42" customHeight="1" x14ac:dyDescent="0.25">
      <c r="A1" s="1" t="s">
        <v>80</v>
      </c>
      <c r="B1" s="1"/>
      <c r="C1" s="1"/>
      <c r="D1" s="1"/>
      <c r="F1" s="46" t="s">
        <v>21</v>
      </c>
      <c r="G1" s="47"/>
      <c r="H1" s="47"/>
      <c r="I1" s="47" t="s">
        <v>22</v>
      </c>
      <c r="J1" s="47"/>
      <c r="K1" s="47"/>
      <c r="L1" s="47" t="s">
        <v>23</v>
      </c>
      <c r="M1" s="8"/>
    </row>
    <row r="2" spans="1:13" x14ac:dyDescent="0.25">
      <c r="A2" s="27" t="s">
        <v>41</v>
      </c>
      <c r="B2" s="26"/>
      <c r="F2" s="11"/>
      <c r="G2" s="12"/>
      <c r="H2" s="12"/>
      <c r="I2" s="12"/>
      <c r="J2" s="12"/>
      <c r="K2" s="12"/>
      <c r="L2" s="12"/>
      <c r="M2" s="13"/>
    </row>
    <row r="3" spans="1:13" x14ac:dyDescent="0.25">
      <c r="A3" s="27"/>
      <c r="B3" s="26"/>
    </row>
    <row r="4" spans="1:13" x14ac:dyDescent="0.25">
      <c r="A4" s="26" t="s">
        <v>42</v>
      </c>
      <c r="B4">
        <v>160</v>
      </c>
      <c r="C4" t="s">
        <v>43</v>
      </c>
      <c r="E4" s="26" t="s">
        <v>44</v>
      </c>
      <c r="F4">
        <v>340</v>
      </c>
      <c r="G4" s="28" t="s">
        <v>45</v>
      </c>
    </row>
    <row r="5" spans="1:13" x14ac:dyDescent="0.25">
      <c r="A5" s="26" t="s">
        <v>47</v>
      </c>
      <c r="B5">
        <v>5</v>
      </c>
      <c r="C5" t="s">
        <v>43</v>
      </c>
      <c r="E5" s="26" t="s">
        <v>48</v>
      </c>
      <c r="F5">
        <v>30</v>
      </c>
      <c r="G5" s="28" t="s">
        <v>49</v>
      </c>
    </row>
    <row r="6" spans="1:13" ht="26.4" x14ac:dyDescent="0.25">
      <c r="A6" s="30" t="s">
        <v>51</v>
      </c>
      <c r="B6" s="31">
        <v>50</v>
      </c>
    </row>
    <row r="7" spans="1:13" ht="26.4" x14ac:dyDescent="0.25">
      <c r="A7" s="30" t="s">
        <v>53</v>
      </c>
      <c r="B7" s="31">
        <v>18</v>
      </c>
    </row>
    <row r="9" spans="1:13" ht="14.7" customHeight="1" x14ac:dyDescent="0.25">
      <c r="A9" s="3" t="s">
        <v>55</v>
      </c>
      <c r="B9" s="2" t="s">
        <v>56</v>
      </c>
      <c r="C9" s="2"/>
      <c r="D9" s="2" t="s">
        <v>57</v>
      </c>
      <c r="E9" s="2"/>
      <c r="F9" s="3" t="s">
        <v>58</v>
      </c>
      <c r="G9" s="3"/>
      <c r="H9" s="3"/>
      <c r="I9" s="3"/>
      <c r="J9" s="3"/>
      <c r="K9" s="3"/>
    </row>
    <row r="10" spans="1:13" ht="14.7" customHeight="1" x14ac:dyDescent="0.25">
      <c r="A10" s="3"/>
      <c r="B10" s="2"/>
      <c r="C10" s="2"/>
      <c r="D10" s="2"/>
      <c r="E10" s="2"/>
      <c r="F10" s="3" t="s">
        <v>59</v>
      </c>
      <c r="G10" s="32" t="s">
        <v>60</v>
      </c>
      <c r="H10" s="3" t="s">
        <v>61</v>
      </c>
      <c r="I10" s="33" t="s">
        <v>61</v>
      </c>
      <c r="J10" s="2" t="s">
        <v>62</v>
      </c>
      <c r="K10" s="2"/>
    </row>
    <row r="11" spans="1:13" x14ac:dyDescent="0.25">
      <c r="A11" s="3"/>
      <c r="B11" s="3"/>
      <c r="C11" s="2"/>
      <c r="D11" s="2"/>
      <c r="E11" s="2"/>
      <c r="F11" s="3"/>
      <c r="G11" s="34" t="s">
        <v>63</v>
      </c>
      <c r="H11" s="3"/>
      <c r="I11" s="35" t="s">
        <v>64</v>
      </c>
      <c r="J11" s="2"/>
      <c r="K11" s="2"/>
    </row>
    <row r="12" spans="1:13" x14ac:dyDescent="0.25">
      <c r="A12" s="36" t="s">
        <v>81</v>
      </c>
      <c r="B12" s="37">
        <v>1</v>
      </c>
      <c r="C12" s="38" t="s">
        <v>66</v>
      </c>
      <c r="D12" s="37">
        <v>16</v>
      </c>
      <c r="E12" s="38" t="s">
        <v>43</v>
      </c>
      <c r="F12" s="39">
        <f>$B$6</f>
        <v>50</v>
      </c>
      <c r="G12" s="40">
        <f>PRODUCT(B6,D12)</f>
        <v>800</v>
      </c>
      <c r="H12" s="39">
        <f>$B$7</f>
        <v>18</v>
      </c>
      <c r="I12" s="40">
        <f>PRODUCT(B7,D12)</f>
        <v>288</v>
      </c>
      <c r="J12" s="37">
        <f>B12*D12/160</f>
        <v>0.1</v>
      </c>
      <c r="K12" s="38" t="s">
        <v>66</v>
      </c>
    </row>
    <row r="13" spans="1:13" x14ac:dyDescent="0.25">
      <c r="A13" s="36" t="s">
        <v>68</v>
      </c>
      <c r="B13" s="37">
        <v>0.5</v>
      </c>
      <c r="C13" s="38" t="s">
        <v>66</v>
      </c>
      <c r="D13" s="37">
        <v>1.6</v>
      </c>
      <c r="E13" s="38" t="s">
        <v>43</v>
      </c>
      <c r="F13" s="39">
        <f>$B$6</f>
        <v>50</v>
      </c>
      <c r="G13" s="40">
        <f>PRODUCT(B6,D13)</f>
        <v>80</v>
      </c>
      <c r="H13" s="39">
        <f>$B$7</f>
        <v>18</v>
      </c>
      <c r="I13" s="40">
        <f>PRODUCT(B7,D13)</f>
        <v>28.8</v>
      </c>
      <c r="J13" s="37">
        <f>B13*D13/160</f>
        <v>5.0000000000000001E-3</v>
      </c>
      <c r="K13" s="38" t="s">
        <v>66</v>
      </c>
    </row>
    <row r="14" spans="1:13" x14ac:dyDescent="0.25">
      <c r="A14" s="36" t="s">
        <v>82</v>
      </c>
      <c r="B14" s="37">
        <v>100</v>
      </c>
      <c r="C14" s="38" t="s">
        <v>70</v>
      </c>
      <c r="D14" s="37">
        <v>1.6</v>
      </c>
      <c r="E14" s="38" t="s">
        <v>43</v>
      </c>
      <c r="F14" s="39">
        <f>$B$6</f>
        <v>50</v>
      </c>
      <c r="G14" s="40">
        <f>PRODUCT(B6,D14)</f>
        <v>80</v>
      </c>
      <c r="H14" s="39" t="s">
        <v>71</v>
      </c>
      <c r="I14" s="40" t="s">
        <v>71</v>
      </c>
      <c r="J14" s="37">
        <f>B14*D14/160</f>
        <v>1</v>
      </c>
      <c r="K14" s="38" t="s">
        <v>70</v>
      </c>
    </row>
    <row r="15" spans="1:13" x14ac:dyDescent="0.25">
      <c r="A15" s="36" t="s">
        <v>83</v>
      </c>
      <c r="B15" s="37">
        <v>10</v>
      </c>
      <c r="C15" s="38" t="s">
        <v>70</v>
      </c>
      <c r="D15" s="37">
        <v>6.4</v>
      </c>
      <c r="E15" s="38" t="s">
        <v>43</v>
      </c>
      <c r="F15" s="39">
        <f>$B$6</f>
        <v>50</v>
      </c>
      <c r="G15" s="40">
        <f>PRODUCT(B6,D15)</f>
        <v>320</v>
      </c>
      <c r="H15" s="39">
        <f>$B$7</f>
        <v>18</v>
      </c>
      <c r="I15" s="40">
        <f>PRODUCT($B$7,D15)</f>
        <v>115.2</v>
      </c>
      <c r="J15" s="37">
        <f>B15*D15/160</f>
        <v>0.4</v>
      </c>
      <c r="K15" s="38" t="s">
        <v>70</v>
      </c>
    </row>
    <row r="16" spans="1:13" x14ac:dyDescent="0.25">
      <c r="A16" s="36" t="s">
        <v>76</v>
      </c>
      <c r="D16" s="37">
        <f>B5</f>
        <v>5</v>
      </c>
      <c r="E16" s="38" t="s">
        <v>43</v>
      </c>
      <c r="F16" s="39"/>
      <c r="G16" s="39"/>
      <c r="H16" s="39"/>
      <c r="I16" s="39"/>
      <c r="J16" s="43"/>
      <c r="K16" s="38"/>
    </row>
    <row r="17" spans="1:11" x14ac:dyDescent="0.25">
      <c r="A17" s="36" t="s">
        <v>77</v>
      </c>
      <c r="B17" s="43"/>
      <c r="C17" s="44"/>
      <c r="D17" s="37">
        <f>(B4)-SUM(D12:D16)</f>
        <v>129.4</v>
      </c>
      <c r="E17" s="38" t="s">
        <v>43</v>
      </c>
      <c r="F17" s="39"/>
      <c r="G17" s="36">
        <f>PRODUCT(B6,D17)</f>
        <v>6470</v>
      </c>
      <c r="H17" s="39"/>
      <c r="I17" s="45">
        <f>PRODUCT(B7,B4)-SUM(I12,I13,I15)-PRODUCT(B7,B5)</f>
        <v>2358</v>
      </c>
      <c r="J17" s="37"/>
      <c r="K17" s="38"/>
    </row>
    <row r="19" spans="1:11" x14ac:dyDescent="0.25">
      <c r="A19" t="s">
        <v>78</v>
      </c>
    </row>
    <row r="21" spans="1:11" x14ac:dyDescent="0.25">
      <c r="A21" s="7" t="s">
        <v>79</v>
      </c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mergeCells count="8">
    <mergeCell ref="A1:D1"/>
    <mergeCell ref="A9:A11"/>
    <mergeCell ref="B9:C11"/>
    <mergeCell ref="D9:E11"/>
    <mergeCell ref="F9:K9"/>
    <mergeCell ref="F10:F11"/>
    <mergeCell ref="H10:H11"/>
    <mergeCell ref="J10:K1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zoomScalePageLayoutView="80" workbookViewId="0">
      <selection activeCell="I10" sqref="I10"/>
    </sheetView>
  </sheetViews>
  <sheetFormatPr defaultRowHeight="13.2" x14ac:dyDescent="0.25"/>
  <cols>
    <col min="1" max="1" width="23.109375" customWidth="1"/>
    <col min="2" max="2" width="5.88671875" customWidth="1"/>
    <col min="3" max="4" width="9" customWidth="1"/>
    <col min="5" max="5" width="12.109375" customWidth="1"/>
    <col min="6" max="6" width="7.44140625" customWidth="1"/>
    <col min="7" max="7" width="9.77734375" customWidth="1"/>
    <col min="8" max="8" width="8.33203125" customWidth="1"/>
    <col min="9" max="1025" width="9" customWidth="1"/>
  </cols>
  <sheetData>
    <row r="1" spans="1:13" x14ac:dyDescent="0.25">
      <c r="A1" s="25" t="s">
        <v>84</v>
      </c>
      <c r="B1" s="26"/>
      <c r="F1" s="46" t="s">
        <v>21</v>
      </c>
      <c r="G1" s="47"/>
      <c r="H1" s="47"/>
      <c r="I1" s="47" t="s">
        <v>22</v>
      </c>
      <c r="J1" s="47"/>
      <c r="K1" s="47"/>
      <c r="L1" s="47" t="s">
        <v>23</v>
      </c>
      <c r="M1" s="8"/>
    </row>
    <row r="2" spans="1:13" x14ac:dyDescent="0.25">
      <c r="A2" s="27" t="s">
        <v>41</v>
      </c>
      <c r="B2" s="26"/>
      <c r="F2" s="11"/>
      <c r="G2" s="12"/>
      <c r="H2" s="12"/>
      <c r="I2" s="12"/>
      <c r="J2" s="12"/>
      <c r="K2" s="12"/>
      <c r="L2" s="12"/>
      <c r="M2" s="13"/>
    </row>
    <row r="3" spans="1:13" x14ac:dyDescent="0.25">
      <c r="A3" s="25"/>
      <c r="B3" s="26"/>
    </row>
    <row r="4" spans="1:13" x14ac:dyDescent="0.25">
      <c r="A4" s="26" t="s">
        <v>42</v>
      </c>
      <c r="B4">
        <v>160</v>
      </c>
      <c r="C4" t="s">
        <v>43</v>
      </c>
      <c r="E4" s="26" t="s">
        <v>44</v>
      </c>
      <c r="F4">
        <v>340</v>
      </c>
      <c r="G4" s="28" t="s">
        <v>45</v>
      </c>
    </row>
    <row r="5" spans="1:13" x14ac:dyDescent="0.25">
      <c r="A5" s="26" t="s">
        <v>47</v>
      </c>
      <c r="B5">
        <v>5</v>
      </c>
      <c r="C5" t="s">
        <v>43</v>
      </c>
      <c r="E5" s="26" t="s">
        <v>48</v>
      </c>
      <c r="F5">
        <v>30</v>
      </c>
      <c r="G5" s="28" t="s">
        <v>49</v>
      </c>
    </row>
    <row r="6" spans="1:13" ht="26.4" x14ac:dyDescent="0.25">
      <c r="A6" s="30" t="s">
        <v>51</v>
      </c>
      <c r="B6" s="31">
        <v>50</v>
      </c>
    </row>
    <row r="7" spans="1:13" ht="26.4" x14ac:dyDescent="0.25">
      <c r="A7" s="30" t="s">
        <v>53</v>
      </c>
      <c r="B7" s="31">
        <v>18</v>
      </c>
    </row>
    <row r="9" spans="1:13" ht="14.7" customHeight="1" x14ac:dyDescent="0.25">
      <c r="A9" s="3" t="s">
        <v>55</v>
      </c>
      <c r="B9" s="2" t="s">
        <v>56</v>
      </c>
      <c r="C9" s="2"/>
      <c r="D9" s="2" t="s">
        <v>57</v>
      </c>
      <c r="E9" s="2"/>
      <c r="F9" s="3" t="s">
        <v>58</v>
      </c>
      <c r="G9" s="3"/>
      <c r="H9" s="3"/>
      <c r="I9" s="3"/>
      <c r="J9" s="3"/>
      <c r="K9" s="3"/>
    </row>
    <row r="10" spans="1:13" ht="14.7" customHeight="1" x14ac:dyDescent="0.25">
      <c r="A10" s="3"/>
      <c r="B10" s="2"/>
      <c r="C10" s="2"/>
      <c r="D10" s="2"/>
      <c r="E10" s="2"/>
      <c r="F10" s="3" t="s">
        <v>59</v>
      </c>
      <c r="G10" s="32" t="s">
        <v>60</v>
      </c>
      <c r="H10" s="3" t="s">
        <v>61</v>
      </c>
      <c r="I10" s="33" t="s">
        <v>61</v>
      </c>
      <c r="J10" s="2" t="s">
        <v>62</v>
      </c>
      <c r="K10" s="2"/>
    </row>
    <row r="11" spans="1:13" x14ac:dyDescent="0.25">
      <c r="A11" s="3"/>
      <c r="B11" s="3"/>
      <c r="C11" s="2"/>
      <c r="D11" s="2"/>
      <c r="E11" s="2"/>
      <c r="F11" s="3"/>
      <c r="G11" s="34" t="s">
        <v>63</v>
      </c>
      <c r="H11" s="3"/>
      <c r="I11" s="35" t="s">
        <v>64</v>
      </c>
      <c r="J11" s="2"/>
      <c r="K11" s="2"/>
    </row>
    <row r="12" spans="1:13" x14ac:dyDescent="0.25">
      <c r="A12" s="36" t="s">
        <v>85</v>
      </c>
      <c r="B12" s="37">
        <v>100</v>
      </c>
      <c r="C12" s="38" t="s">
        <v>70</v>
      </c>
      <c r="D12" s="37">
        <v>80</v>
      </c>
      <c r="E12" s="38" t="s">
        <v>43</v>
      </c>
      <c r="F12" s="39">
        <f t="shared" ref="F12:F17" si="0">$B$6</f>
        <v>50</v>
      </c>
      <c r="G12" s="40">
        <f t="shared" ref="G12:G17" si="1">PRODUCT($B$6,D12)</f>
        <v>4000</v>
      </c>
      <c r="H12" s="39">
        <f>$B$7</f>
        <v>18</v>
      </c>
      <c r="I12" s="40">
        <f>PRODUCT(B7,D12)</f>
        <v>1440</v>
      </c>
      <c r="J12" s="37">
        <f t="shared" ref="J12:J17" si="2">B12*D12/160</f>
        <v>50</v>
      </c>
      <c r="K12" s="38" t="s">
        <v>70</v>
      </c>
    </row>
    <row r="13" spans="1:13" x14ac:dyDescent="0.25">
      <c r="A13" s="36" t="s">
        <v>68</v>
      </c>
      <c r="B13" s="37">
        <v>0.5</v>
      </c>
      <c r="C13" s="38" t="s">
        <v>66</v>
      </c>
      <c r="D13" s="37">
        <v>1.6</v>
      </c>
      <c r="E13" s="38" t="s">
        <v>43</v>
      </c>
      <c r="F13" s="39">
        <f t="shared" si="0"/>
        <v>50</v>
      </c>
      <c r="G13" s="40">
        <f t="shared" si="1"/>
        <v>80</v>
      </c>
      <c r="H13" s="39">
        <f>$B$7</f>
        <v>18</v>
      </c>
      <c r="I13" s="40">
        <f>PRODUCT(B7,D13)</f>
        <v>28.8</v>
      </c>
      <c r="J13" s="37">
        <f t="shared" si="2"/>
        <v>5.0000000000000001E-3</v>
      </c>
      <c r="K13" s="38" t="s">
        <v>66</v>
      </c>
    </row>
    <row r="14" spans="1:13" x14ac:dyDescent="0.25">
      <c r="A14" s="36" t="s">
        <v>86</v>
      </c>
      <c r="B14" s="37">
        <v>100</v>
      </c>
      <c r="C14" s="38" t="s">
        <v>70</v>
      </c>
      <c r="D14" s="37">
        <v>8</v>
      </c>
      <c r="E14" s="38" t="s">
        <v>43</v>
      </c>
      <c r="F14" s="39">
        <f t="shared" si="0"/>
        <v>50</v>
      </c>
      <c r="G14" s="40">
        <f t="shared" si="1"/>
        <v>400</v>
      </c>
      <c r="H14" s="39" t="s">
        <v>71</v>
      </c>
      <c r="I14" s="40" t="s">
        <v>71</v>
      </c>
      <c r="J14" s="37">
        <f t="shared" si="2"/>
        <v>5</v>
      </c>
      <c r="K14" s="38" t="s">
        <v>70</v>
      </c>
    </row>
    <row r="15" spans="1:13" x14ac:dyDescent="0.25">
      <c r="A15" s="36" t="s">
        <v>87</v>
      </c>
      <c r="B15" s="37">
        <v>50</v>
      </c>
      <c r="C15" s="38" t="s">
        <v>70</v>
      </c>
      <c r="D15" s="37">
        <v>3.2</v>
      </c>
      <c r="E15" s="38" t="s">
        <v>43</v>
      </c>
      <c r="F15" s="39">
        <f t="shared" si="0"/>
        <v>50</v>
      </c>
      <c r="G15" s="40">
        <f t="shared" si="1"/>
        <v>160</v>
      </c>
      <c r="H15" s="39">
        <f>$B$7</f>
        <v>18</v>
      </c>
      <c r="I15" s="40">
        <f>PRODUCT($B$7,D15)</f>
        <v>57.6</v>
      </c>
      <c r="J15" s="37">
        <f t="shared" si="2"/>
        <v>1</v>
      </c>
      <c r="K15" s="38" t="s">
        <v>70</v>
      </c>
    </row>
    <row r="16" spans="1:13" x14ac:dyDescent="0.25">
      <c r="A16" s="36" t="s">
        <v>88</v>
      </c>
      <c r="B16" s="37">
        <v>100</v>
      </c>
      <c r="C16" s="38" t="s">
        <v>70</v>
      </c>
      <c r="D16" s="37">
        <v>4</v>
      </c>
      <c r="E16" s="38" t="s">
        <v>43</v>
      </c>
      <c r="F16" s="39">
        <f t="shared" si="0"/>
        <v>50</v>
      </c>
      <c r="G16" s="40">
        <f t="shared" si="1"/>
        <v>200</v>
      </c>
      <c r="H16" s="39">
        <f>$B$7</f>
        <v>18</v>
      </c>
      <c r="I16" s="40">
        <f>PRODUCT($B$7,D16)</f>
        <v>72</v>
      </c>
      <c r="J16" s="37">
        <f t="shared" si="2"/>
        <v>2.5</v>
      </c>
      <c r="K16" s="38" t="s">
        <v>70</v>
      </c>
    </row>
    <row r="17" spans="1:11" x14ac:dyDescent="0.25">
      <c r="A17" s="36" t="s">
        <v>7</v>
      </c>
      <c r="B17" s="37">
        <v>6000</v>
      </c>
      <c r="C17" s="38" t="s">
        <v>74</v>
      </c>
      <c r="D17" s="37">
        <v>0.14000000000000001</v>
      </c>
      <c r="E17" s="38" t="s">
        <v>43</v>
      </c>
      <c r="F17" s="39">
        <f t="shared" si="0"/>
        <v>50</v>
      </c>
      <c r="G17" s="40">
        <f t="shared" si="1"/>
        <v>7.0000000000000009</v>
      </c>
      <c r="H17" s="39">
        <f>$B$7</f>
        <v>18</v>
      </c>
      <c r="I17" s="40">
        <f>PRODUCT($B$7,D17)</f>
        <v>2.5200000000000005</v>
      </c>
      <c r="J17" s="37">
        <f t="shared" si="2"/>
        <v>5.2500000000000009</v>
      </c>
      <c r="K17" s="38" t="s">
        <v>74</v>
      </c>
    </row>
    <row r="18" spans="1:11" x14ac:dyDescent="0.25">
      <c r="A18" s="36" t="s">
        <v>76</v>
      </c>
      <c r="D18" s="37">
        <f>B5</f>
        <v>5</v>
      </c>
      <c r="E18" s="38" t="s">
        <v>43</v>
      </c>
      <c r="F18" s="39"/>
      <c r="G18" s="39"/>
      <c r="H18" s="39"/>
      <c r="I18" s="39"/>
      <c r="J18" s="43"/>
      <c r="K18" s="38"/>
    </row>
    <row r="19" spans="1:11" x14ac:dyDescent="0.25">
      <c r="A19" s="36" t="s">
        <v>77</v>
      </c>
      <c r="B19" s="43"/>
      <c r="C19" s="44"/>
      <c r="D19" s="37">
        <f>(B4)-SUM(D12:D18)</f>
        <v>58.06</v>
      </c>
      <c r="E19" s="38" t="s">
        <v>43</v>
      </c>
      <c r="F19" s="39"/>
      <c r="G19" s="36">
        <f>PRODUCT(B6,D19)</f>
        <v>2903</v>
      </c>
      <c r="H19" s="39"/>
      <c r="I19" s="45">
        <f>PRODUCT(B7,B4)-SUM(I12,I13,I15,I16,I17)-PRODUCT(B7,B5)</f>
        <v>1189.0800000000002</v>
      </c>
      <c r="J19" s="37"/>
      <c r="K19" s="38"/>
    </row>
    <row r="21" spans="1:11" x14ac:dyDescent="0.25">
      <c r="A21" t="s">
        <v>78</v>
      </c>
    </row>
    <row r="23" spans="1:11" x14ac:dyDescent="0.25">
      <c r="A23" s="7" t="s">
        <v>79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</sheetData>
  <mergeCells count="7">
    <mergeCell ref="A9:A11"/>
    <mergeCell ref="B9:C11"/>
    <mergeCell ref="D9:E11"/>
    <mergeCell ref="F9:K9"/>
    <mergeCell ref="F10:F11"/>
    <mergeCell ref="H10:H11"/>
    <mergeCell ref="J10:K1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PageLayoutView="80" workbookViewId="0">
      <selection activeCell="I10" sqref="I10"/>
    </sheetView>
  </sheetViews>
  <sheetFormatPr defaultRowHeight="13.2" x14ac:dyDescent="0.25"/>
  <cols>
    <col min="1" max="1" width="23.109375" customWidth="1"/>
    <col min="2" max="2" width="5.88671875" customWidth="1"/>
    <col min="3" max="4" width="9" customWidth="1"/>
    <col min="5" max="5" width="11.77734375" customWidth="1"/>
    <col min="6" max="6" width="7.44140625" customWidth="1"/>
    <col min="7" max="7" width="9.77734375" customWidth="1"/>
    <col min="8" max="8" width="8.33203125" customWidth="1"/>
    <col min="9" max="1025" width="9" customWidth="1"/>
  </cols>
  <sheetData>
    <row r="1" spans="1:13" x14ac:dyDescent="0.25">
      <c r="A1" s="25" t="s">
        <v>89</v>
      </c>
      <c r="B1" s="26"/>
      <c r="F1" s="46" t="s">
        <v>21</v>
      </c>
      <c r="G1" s="47"/>
      <c r="H1" s="47"/>
      <c r="I1" s="47" t="s">
        <v>22</v>
      </c>
      <c r="J1" s="47"/>
      <c r="K1" s="47"/>
      <c r="L1" s="47" t="s">
        <v>23</v>
      </c>
      <c r="M1" s="8"/>
    </row>
    <row r="2" spans="1:13" x14ac:dyDescent="0.25">
      <c r="A2" s="27" t="s">
        <v>41</v>
      </c>
      <c r="B2" s="26"/>
      <c r="F2" s="11"/>
      <c r="G2" s="12"/>
      <c r="H2" s="12"/>
      <c r="I2" s="12"/>
      <c r="J2" s="12"/>
      <c r="K2" s="12"/>
      <c r="L2" s="12"/>
      <c r="M2" s="13"/>
    </row>
    <row r="3" spans="1:13" x14ac:dyDescent="0.25">
      <c r="A3" s="25"/>
      <c r="B3" s="26"/>
    </row>
    <row r="4" spans="1:13" x14ac:dyDescent="0.25">
      <c r="A4" s="26" t="s">
        <v>42</v>
      </c>
      <c r="B4">
        <v>160</v>
      </c>
      <c r="C4" t="s">
        <v>43</v>
      </c>
      <c r="E4" s="26" t="s">
        <v>44</v>
      </c>
      <c r="F4">
        <v>340</v>
      </c>
      <c r="G4" s="28" t="s">
        <v>45</v>
      </c>
      <c r="I4" s="29" t="s">
        <v>46</v>
      </c>
    </row>
    <row r="5" spans="1:13" x14ac:dyDescent="0.25">
      <c r="A5" s="26" t="s">
        <v>47</v>
      </c>
      <c r="B5">
        <v>5</v>
      </c>
      <c r="C5" t="s">
        <v>43</v>
      </c>
      <c r="E5" s="26" t="s">
        <v>48</v>
      </c>
      <c r="F5">
        <v>30</v>
      </c>
      <c r="G5" s="28" t="s">
        <v>49</v>
      </c>
      <c r="I5" t="s">
        <v>50</v>
      </c>
    </row>
    <row r="6" spans="1:13" ht="26.4" x14ac:dyDescent="0.25">
      <c r="A6" s="30" t="s">
        <v>51</v>
      </c>
      <c r="B6" s="31">
        <v>50</v>
      </c>
      <c r="I6" t="s">
        <v>52</v>
      </c>
    </row>
    <row r="7" spans="1:13" ht="26.4" x14ac:dyDescent="0.25">
      <c r="A7" s="30" t="s">
        <v>53</v>
      </c>
      <c r="B7" s="31">
        <v>18</v>
      </c>
      <c r="I7" t="s">
        <v>54</v>
      </c>
    </row>
    <row r="9" spans="1:13" ht="14.7" customHeight="1" x14ac:dyDescent="0.25">
      <c r="A9" s="3" t="s">
        <v>55</v>
      </c>
      <c r="B9" s="2" t="s">
        <v>56</v>
      </c>
      <c r="C9" s="2"/>
      <c r="D9" s="2" t="s">
        <v>57</v>
      </c>
      <c r="E9" s="2"/>
      <c r="F9" s="3" t="s">
        <v>58</v>
      </c>
      <c r="G9" s="3"/>
      <c r="H9" s="3"/>
      <c r="I9" s="3"/>
      <c r="J9" s="3"/>
      <c r="K9" s="3"/>
    </row>
    <row r="10" spans="1:13" ht="14.7" customHeight="1" x14ac:dyDescent="0.25">
      <c r="A10" s="3"/>
      <c r="B10" s="2"/>
      <c r="C10" s="2"/>
      <c r="D10" s="2"/>
      <c r="E10" s="2"/>
      <c r="F10" s="3" t="s">
        <v>59</v>
      </c>
      <c r="G10" s="32" t="s">
        <v>60</v>
      </c>
      <c r="H10" s="3" t="s">
        <v>61</v>
      </c>
      <c r="I10" s="33" t="s">
        <v>61</v>
      </c>
      <c r="J10" s="2" t="s">
        <v>62</v>
      </c>
      <c r="K10" s="2"/>
    </row>
    <row r="11" spans="1:13" x14ac:dyDescent="0.25">
      <c r="A11" s="3"/>
      <c r="B11" s="3"/>
      <c r="C11" s="2"/>
      <c r="D11" s="2"/>
      <c r="E11" s="2"/>
      <c r="F11" s="3"/>
      <c r="G11" s="34" t="s">
        <v>63</v>
      </c>
      <c r="H11" s="3"/>
      <c r="I11" s="35" t="s">
        <v>64</v>
      </c>
      <c r="J11" s="2"/>
      <c r="K11" s="2"/>
    </row>
    <row r="12" spans="1:13" x14ac:dyDescent="0.25">
      <c r="A12" s="36" t="s">
        <v>90</v>
      </c>
      <c r="B12" s="37">
        <v>1</v>
      </c>
      <c r="C12" s="38" t="s">
        <v>66</v>
      </c>
      <c r="D12" s="37">
        <v>8</v>
      </c>
      <c r="E12" s="38" t="s">
        <v>43</v>
      </c>
      <c r="F12" s="39">
        <f t="shared" ref="F12:F20" si="0">$B$6</f>
        <v>50</v>
      </c>
      <c r="G12" s="40">
        <f t="shared" ref="G12:G20" si="1">PRODUCT($B$6,D12)</f>
        <v>400</v>
      </c>
      <c r="H12" s="39">
        <f>$B$7</f>
        <v>18</v>
      </c>
      <c r="I12" s="40">
        <f>PRODUCT($B$7,D12)</f>
        <v>144</v>
      </c>
      <c r="J12" s="37">
        <f t="shared" ref="J12:J20" si="2">B12*D12/160</f>
        <v>0.05</v>
      </c>
      <c r="K12" s="38" t="s">
        <v>66</v>
      </c>
    </row>
    <row r="13" spans="1:13" x14ac:dyDescent="0.25">
      <c r="A13" s="36" t="s">
        <v>67</v>
      </c>
      <c r="B13" s="37">
        <v>0.25</v>
      </c>
      <c r="C13" s="38" t="s">
        <v>66</v>
      </c>
      <c r="D13" s="37">
        <v>0.64</v>
      </c>
      <c r="E13" s="38" t="s">
        <v>43</v>
      </c>
      <c r="F13" s="39">
        <f t="shared" si="0"/>
        <v>50</v>
      </c>
      <c r="G13" s="40">
        <f t="shared" si="1"/>
        <v>32</v>
      </c>
      <c r="H13" s="39">
        <f>$B$7</f>
        <v>18</v>
      </c>
      <c r="I13" s="40">
        <f>PRODUCT($B$7,D13)</f>
        <v>11.52</v>
      </c>
      <c r="J13" s="37">
        <f t="shared" si="2"/>
        <v>1E-3</v>
      </c>
      <c r="K13" s="38" t="s">
        <v>66</v>
      </c>
    </row>
    <row r="14" spans="1:13" x14ac:dyDescent="0.25">
      <c r="A14" s="36" t="s">
        <v>68</v>
      </c>
      <c r="B14" s="37">
        <v>0.5</v>
      </c>
      <c r="C14" s="38" t="s">
        <v>66</v>
      </c>
      <c r="D14" s="37">
        <v>1.6</v>
      </c>
      <c r="E14" s="38" t="s">
        <v>43</v>
      </c>
      <c r="F14" s="39">
        <f t="shared" si="0"/>
        <v>50</v>
      </c>
      <c r="G14" s="40">
        <f t="shared" si="1"/>
        <v>80</v>
      </c>
      <c r="H14" s="39" t="s">
        <v>71</v>
      </c>
      <c r="I14" s="40">
        <f>PRODUCT($B$7,D14)</f>
        <v>28.8</v>
      </c>
      <c r="J14" s="37">
        <f t="shared" si="2"/>
        <v>5.0000000000000001E-3</v>
      </c>
      <c r="K14" s="38" t="s">
        <v>66</v>
      </c>
    </row>
    <row r="15" spans="1:13" x14ac:dyDescent="0.25">
      <c r="A15" s="36" t="s">
        <v>91</v>
      </c>
      <c r="B15" s="37">
        <v>100</v>
      </c>
      <c r="C15" s="38" t="s">
        <v>70</v>
      </c>
      <c r="D15" s="37">
        <v>1.6</v>
      </c>
      <c r="E15" s="38" t="s">
        <v>43</v>
      </c>
      <c r="F15" s="39">
        <f t="shared" si="0"/>
        <v>50</v>
      </c>
      <c r="G15" s="40">
        <f t="shared" si="1"/>
        <v>80</v>
      </c>
      <c r="H15" s="39" t="s">
        <v>71</v>
      </c>
      <c r="I15" s="40" t="s">
        <v>71</v>
      </c>
      <c r="J15" s="37">
        <f t="shared" si="2"/>
        <v>1</v>
      </c>
      <c r="K15" s="38" t="s">
        <v>70</v>
      </c>
    </row>
    <row r="16" spans="1:13" x14ac:dyDescent="0.25">
      <c r="A16" s="36" t="s">
        <v>72</v>
      </c>
      <c r="B16" s="37">
        <v>25</v>
      </c>
      <c r="C16" s="38" t="s">
        <v>70</v>
      </c>
      <c r="D16" s="37">
        <v>0.96</v>
      </c>
      <c r="E16" s="38" t="s">
        <v>43</v>
      </c>
      <c r="F16" s="39">
        <f t="shared" si="0"/>
        <v>50</v>
      </c>
      <c r="G16" s="40">
        <f t="shared" si="1"/>
        <v>48</v>
      </c>
      <c r="H16" s="39">
        <f>$B$7</f>
        <v>18</v>
      </c>
      <c r="I16" s="40">
        <f>PRODUCT($B$7,D16)</f>
        <v>17.28</v>
      </c>
      <c r="J16" s="37">
        <f t="shared" si="2"/>
        <v>0.15</v>
      </c>
      <c r="K16" s="38" t="s">
        <v>70</v>
      </c>
    </row>
    <row r="17" spans="1:11" x14ac:dyDescent="0.25">
      <c r="A17" s="36" t="s">
        <v>88</v>
      </c>
      <c r="B17" s="37">
        <v>100</v>
      </c>
      <c r="C17" s="38" t="s">
        <v>70</v>
      </c>
      <c r="D17" s="37">
        <v>0.32</v>
      </c>
      <c r="E17" s="38" t="s">
        <v>43</v>
      </c>
      <c r="F17" s="39">
        <f t="shared" si="0"/>
        <v>50</v>
      </c>
      <c r="G17" s="40">
        <f t="shared" si="1"/>
        <v>16</v>
      </c>
      <c r="H17" s="39">
        <f>$B$7</f>
        <v>18</v>
      </c>
      <c r="I17" s="40">
        <f>PRODUCT($B$7,D17)</f>
        <v>5.76</v>
      </c>
      <c r="J17" s="37">
        <f t="shared" si="2"/>
        <v>0.2</v>
      </c>
      <c r="K17" s="38" t="s">
        <v>70</v>
      </c>
    </row>
    <row r="18" spans="1:11" x14ac:dyDescent="0.25">
      <c r="A18" s="36" t="s">
        <v>5</v>
      </c>
      <c r="B18" s="37">
        <v>372</v>
      </c>
      <c r="C18" s="38" t="s">
        <v>74</v>
      </c>
      <c r="D18" s="37">
        <v>0.43</v>
      </c>
      <c r="E18" s="38" t="s">
        <v>43</v>
      </c>
      <c r="F18" s="39">
        <f t="shared" si="0"/>
        <v>50</v>
      </c>
      <c r="G18" s="40">
        <f t="shared" si="1"/>
        <v>21.5</v>
      </c>
      <c r="H18" s="39">
        <f>$B$7</f>
        <v>18</v>
      </c>
      <c r="I18" s="40">
        <f>PRODUCT($B$7,D18)</f>
        <v>7.74</v>
      </c>
      <c r="J18" s="48">
        <f t="shared" si="2"/>
        <v>0.99975000000000003</v>
      </c>
      <c r="K18" s="38" t="s">
        <v>74</v>
      </c>
    </row>
    <row r="19" spans="1:11" x14ac:dyDescent="0.25">
      <c r="A19" s="36" t="s">
        <v>73</v>
      </c>
      <c r="B19" s="37">
        <v>2100</v>
      </c>
      <c r="C19" s="38" t="s">
        <v>74</v>
      </c>
      <c r="D19" s="37">
        <v>0.38100000000000001</v>
      </c>
      <c r="E19" s="38" t="s">
        <v>43</v>
      </c>
      <c r="F19" s="39">
        <f t="shared" si="0"/>
        <v>50</v>
      </c>
      <c r="G19" s="40">
        <f t="shared" si="1"/>
        <v>19.05</v>
      </c>
      <c r="H19" s="39">
        <f>$B$7</f>
        <v>18</v>
      </c>
      <c r="I19" s="40">
        <f>PRODUCT($B$7,D19)</f>
        <v>6.8580000000000005</v>
      </c>
      <c r="J19" s="48">
        <f t="shared" si="2"/>
        <v>5.0006250000000003</v>
      </c>
      <c r="K19" s="38" t="s">
        <v>74</v>
      </c>
    </row>
    <row r="20" spans="1:11" x14ac:dyDescent="0.25">
      <c r="A20" s="36" t="s">
        <v>75</v>
      </c>
      <c r="B20" s="37">
        <v>6000</v>
      </c>
      <c r="C20" s="38" t="s">
        <v>74</v>
      </c>
      <c r="D20" s="37">
        <v>0.08</v>
      </c>
      <c r="E20" s="38" t="s">
        <v>43</v>
      </c>
      <c r="F20" s="39">
        <f t="shared" si="0"/>
        <v>50</v>
      </c>
      <c r="G20" s="40">
        <f t="shared" si="1"/>
        <v>4</v>
      </c>
      <c r="H20" s="39">
        <f>$B$7</f>
        <v>18</v>
      </c>
      <c r="I20" s="40">
        <f>PRODUCT($B$7,D20)</f>
        <v>1.44</v>
      </c>
      <c r="J20" s="37">
        <f t="shared" si="2"/>
        <v>3</v>
      </c>
      <c r="K20" s="38" t="s">
        <v>74</v>
      </c>
    </row>
    <row r="21" spans="1:11" x14ac:dyDescent="0.25">
      <c r="A21" s="36" t="s">
        <v>76</v>
      </c>
      <c r="D21" s="37">
        <f>B5</f>
        <v>5</v>
      </c>
      <c r="E21" s="38" t="s">
        <v>43</v>
      </c>
      <c r="F21" s="39"/>
      <c r="G21" s="39"/>
      <c r="H21" s="39"/>
      <c r="I21" s="39"/>
      <c r="J21" s="43"/>
      <c r="K21" s="38"/>
    </row>
    <row r="22" spans="1:11" x14ac:dyDescent="0.25">
      <c r="A22" s="36" t="s">
        <v>77</v>
      </c>
      <c r="B22" s="43"/>
      <c r="C22" s="44"/>
      <c r="D22" s="37">
        <f>(B4)-SUM(D12:D21)</f>
        <v>140.989</v>
      </c>
      <c r="E22" s="38" t="s">
        <v>43</v>
      </c>
      <c r="F22" s="39"/>
      <c r="G22" s="36">
        <f>PRODUCT(B6,D22)</f>
        <v>7049.45</v>
      </c>
      <c r="H22" s="39"/>
      <c r="I22" s="45">
        <f>PRODUCT(B7,B4)-SUM(I12:I20)-PRODUCT(B7,B5)</f>
        <v>2566.6019999999999</v>
      </c>
      <c r="J22" s="37"/>
      <c r="K22" s="38"/>
    </row>
    <row r="24" spans="1:11" x14ac:dyDescent="0.25">
      <c r="A24" t="s">
        <v>78</v>
      </c>
    </row>
    <row r="26" spans="1:11" x14ac:dyDescent="0.25">
      <c r="A26" s="7" t="s">
        <v>79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mergeCells count="7">
    <mergeCell ref="A9:A11"/>
    <mergeCell ref="B9:C11"/>
    <mergeCell ref="D9:E11"/>
    <mergeCell ref="F9:K9"/>
    <mergeCell ref="F10:F11"/>
    <mergeCell ref="H10:H11"/>
    <mergeCell ref="J10:K1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zoomScalePageLayoutView="80" workbookViewId="0">
      <selection activeCell="I17" sqref="I17"/>
    </sheetView>
  </sheetViews>
  <sheetFormatPr defaultRowHeight="13.2" x14ac:dyDescent="0.25"/>
  <cols>
    <col min="1" max="1" width="23.109375" customWidth="1"/>
    <col min="2" max="2" width="5.88671875" customWidth="1"/>
    <col min="3" max="4" width="9" customWidth="1"/>
    <col min="5" max="5" width="12.6640625" customWidth="1"/>
    <col min="6" max="6" width="7.44140625" customWidth="1"/>
    <col min="7" max="7" width="9.77734375" customWidth="1"/>
    <col min="8" max="8" width="8.33203125" customWidth="1"/>
    <col min="9" max="1025" width="9" customWidth="1"/>
  </cols>
  <sheetData>
    <row r="1" spans="1:13" ht="52.8" x14ac:dyDescent="0.25">
      <c r="A1" s="49" t="s">
        <v>92</v>
      </c>
      <c r="B1" s="26"/>
      <c r="F1" s="46" t="s">
        <v>21</v>
      </c>
      <c r="G1" s="47"/>
      <c r="H1" s="47"/>
      <c r="I1" s="47" t="s">
        <v>22</v>
      </c>
      <c r="J1" s="47"/>
      <c r="K1" s="47"/>
      <c r="L1" s="47" t="s">
        <v>23</v>
      </c>
      <c r="M1" s="8"/>
    </row>
    <row r="2" spans="1:13" x14ac:dyDescent="0.25">
      <c r="A2" s="27" t="s">
        <v>41</v>
      </c>
      <c r="B2" s="26"/>
      <c r="F2" s="11"/>
      <c r="G2" s="12"/>
      <c r="H2" s="12"/>
      <c r="I2" s="12"/>
      <c r="J2" s="12"/>
      <c r="K2" s="12"/>
      <c r="L2" s="12"/>
      <c r="M2" s="13"/>
    </row>
    <row r="3" spans="1:13" x14ac:dyDescent="0.25">
      <c r="A3" s="25"/>
      <c r="B3" s="26"/>
    </row>
    <row r="4" spans="1:13" x14ac:dyDescent="0.25">
      <c r="A4" s="26" t="s">
        <v>42</v>
      </c>
      <c r="B4">
        <v>160</v>
      </c>
      <c r="C4" t="s">
        <v>43</v>
      </c>
      <c r="E4" s="26" t="s">
        <v>44</v>
      </c>
      <c r="F4">
        <v>340</v>
      </c>
      <c r="G4" s="28" t="s">
        <v>45</v>
      </c>
    </row>
    <row r="5" spans="1:13" x14ac:dyDescent="0.25">
      <c r="A5" s="26" t="s">
        <v>47</v>
      </c>
      <c r="B5">
        <v>5</v>
      </c>
      <c r="C5" t="s">
        <v>43</v>
      </c>
      <c r="E5" s="26" t="s">
        <v>48</v>
      </c>
      <c r="F5">
        <v>30</v>
      </c>
      <c r="G5" s="28" t="s">
        <v>49</v>
      </c>
    </row>
    <row r="6" spans="1:13" ht="26.4" x14ac:dyDescent="0.25">
      <c r="A6" s="30" t="s">
        <v>51</v>
      </c>
      <c r="B6" s="31">
        <v>50</v>
      </c>
    </row>
    <row r="7" spans="1:13" ht="26.4" x14ac:dyDescent="0.25">
      <c r="A7" s="30" t="s">
        <v>53</v>
      </c>
      <c r="B7" s="31">
        <v>18</v>
      </c>
    </row>
    <row r="9" spans="1:13" ht="14.7" customHeight="1" x14ac:dyDescent="0.25">
      <c r="A9" s="3" t="s">
        <v>55</v>
      </c>
      <c r="B9" s="2" t="s">
        <v>56</v>
      </c>
      <c r="C9" s="2"/>
      <c r="D9" s="2" t="s">
        <v>57</v>
      </c>
      <c r="E9" s="2"/>
      <c r="F9" s="3" t="s">
        <v>58</v>
      </c>
      <c r="G9" s="3"/>
      <c r="H9" s="3"/>
      <c r="I9" s="3"/>
      <c r="J9" s="3"/>
      <c r="K9" s="3"/>
    </row>
    <row r="10" spans="1:13" ht="14.7" customHeight="1" x14ac:dyDescent="0.25">
      <c r="A10" s="3"/>
      <c r="B10" s="2"/>
      <c r="C10" s="2"/>
      <c r="D10" s="2"/>
      <c r="E10" s="2"/>
      <c r="F10" s="3" t="s">
        <v>59</v>
      </c>
      <c r="G10" s="32" t="s">
        <v>60</v>
      </c>
      <c r="H10" s="3" t="s">
        <v>61</v>
      </c>
      <c r="I10" s="33" t="s">
        <v>61</v>
      </c>
      <c r="J10" s="2" t="s">
        <v>62</v>
      </c>
      <c r="K10" s="2"/>
    </row>
    <row r="11" spans="1:13" x14ac:dyDescent="0.25">
      <c r="A11" s="3"/>
      <c r="B11" s="3"/>
      <c r="C11" s="2"/>
      <c r="D11" s="2"/>
      <c r="E11" s="2"/>
      <c r="F11" s="3"/>
      <c r="G11" s="34" t="s">
        <v>63</v>
      </c>
      <c r="H11" s="3"/>
      <c r="I11" s="35" t="s">
        <v>64</v>
      </c>
      <c r="J11" s="2"/>
      <c r="K11" s="2"/>
    </row>
    <row r="12" spans="1:13" x14ac:dyDescent="0.25">
      <c r="A12" s="36" t="s">
        <v>93</v>
      </c>
      <c r="B12" s="37">
        <v>1</v>
      </c>
      <c r="C12" s="38" t="s">
        <v>66</v>
      </c>
      <c r="D12" s="37">
        <v>16</v>
      </c>
      <c r="E12" s="38" t="s">
        <v>43</v>
      </c>
      <c r="F12" s="39">
        <f t="shared" ref="F12:F17" si="0">$B$6</f>
        <v>50</v>
      </c>
      <c r="G12" s="40">
        <f t="shared" ref="G12:G17" si="1">PRODUCT($B$6,D12)</f>
        <v>800</v>
      </c>
      <c r="H12" s="39">
        <f>$B$7</f>
        <v>18</v>
      </c>
      <c r="I12" s="40">
        <f>PRODUCT($B$7,D12)</f>
        <v>288</v>
      </c>
      <c r="J12" s="37">
        <f t="shared" ref="J12:J17" si="2">B12*D12/160</f>
        <v>0.1</v>
      </c>
      <c r="K12" s="38" t="s">
        <v>66</v>
      </c>
    </row>
    <row r="13" spans="1:13" x14ac:dyDescent="0.25">
      <c r="A13" s="36" t="s">
        <v>68</v>
      </c>
      <c r="B13" s="37">
        <v>0.5</v>
      </c>
      <c r="C13" s="38" t="s">
        <v>66</v>
      </c>
      <c r="D13" s="37">
        <v>1.28</v>
      </c>
      <c r="E13" s="38" t="s">
        <v>43</v>
      </c>
      <c r="F13" s="39">
        <f t="shared" si="0"/>
        <v>50</v>
      </c>
      <c r="G13" s="40">
        <f t="shared" si="1"/>
        <v>64</v>
      </c>
      <c r="H13" s="39">
        <f>$B$7</f>
        <v>18</v>
      </c>
      <c r="I13" s="40">
        <f>PRODUCT($B$7,D13)</f>
        <v>23.04</v>
      </c>
      <c r="J13" s="37">
        <f t="shared" si="2"/>
        <v>4.0000000000000001E-3</v>
      </c>
      <c r="K13" s="38" t="s">
        <v>66</v>
      </c>
    </row>
    <row r="14" spans="1:13" x14ac:dyDescent="0.25">
      <c r="A14" s="36" t="s">
        <v>94</v>
      </c>
      <c r="B14" s="37">
        <v>500</v>
      </c>
      <c r="C14" s="38" t="s">
        <v>70</v>
      </c>
      <c r="D14" s="37">
        <v>1.28</v>
      </c>
      <c r="E14" s="38" t="s">
        <v>43</v>
      </c>
      <c r="F14" s="39">
        <f t="shared" si="0"/>
        <v>50</v>
      </c>
      <c r="G14" s="40">
        <f t="shared" si="1"/>
        <v>64</v>
      </c>
      <c r="H14" s="39">
        <f>$B$7</f>
        <v>18</v>
      </c>
      <c r="I14" s="40">
        <f>PRODUCT($B$7,D14)</f>
        <v>23.04</v>
      </c>
      <c r="J14" s="37">
        <f t="shared" si="2"/>
        <v>4</v>
      </c>
      <c r="K14" s="38" t="s">
        <v>70</v>
      </c>
    </row>
    <row r="15" spans="1:13" x14ac:dyDescent="0.25">
      <c r="A15" s="36" t="s">
        <v>91</v>
      </c>
      <c r="B15" s="37">
        <v>100</v>
      </c>
      <c r="C15" s="38" t="s">
        <v>70</v>
      </c>
      <c r="D15" s="37">
        <v>3.2</v>
      </c>
      <c r="E15" s="38" t="s">
        <v>43</v>
      </c>
      <c r="F15" s="39">
        <f t="shared" si="0"/>
        <v>50</v>
      </c>
      <c r="G15" s="40">
        <f t="shared" si="1"/>
        <v>160</v>
      </c>
      <c r="H15" s="39" t="s">
        <v>71</v>
      </c>
      <c r="I15" s="40" t="s">
        <v>71</v>
      </c>
      <c r="J15" s="37">
        <f t="shared" si="2"/>
        <v>2</v>
      </c>
      <c r="K15" s="38" t="s">
        <v>70</v>
      </c>
    </row>
    <row r="16" spans="1:13" x14ac:dyDescent="0.25">
      <c r="A16" s="36" t="s">
        <v>87</v>
      </c>
      <c r="B16" s="37">
        <v>50</v>
      </c>
      <c r="C16" s="38" t="s">
        <v>70</v>
      </c>
      <c r="D16" s="37">
        <v>0.8</v>
      </c>
      <c r="E16" s="38" t="s">
        <v>43</v>
      </c>
      <c r="F16" s="39">
        <f t="shared" si="0"/>
        <v>50</v>
      </c>
      <c r="G16" s="40">
        <f t="shared" si="1"/>
        <v>40</v>
      </c>
      <c r="H16" s="39">
        <f>$B$7</f>
        <v>18</v>
      </c>
      <c r="I16" s="40">
        <f>PRODUCT($B$7,D16)</f>
        <v>14.4</v>
      </c>
      <c r="J16" s="37">
        <f t="shared" si="2"/>
        <v>0.25</v>
      </c>
      <c r="K16" s="38" t="s">
        <v>70</v>
      </c>
    </row>
    <row r="17" spans="1:11" x14ac:dyDescent="0.25">
      <c r="A17" s="36" t="s">
        <v>7</v>
      </c>
      <c r="B17" s="37">
        <v>6000</v>
      </c>
      <c r="C17" s="38" t="s">
        <v>74</v>
      </c>
      <c r="D17" s="37">
        <v>5.3999999999999999E-2</v>
      </c>
      <c r="E17" s="38" t="s">
        <v>43</v>
      </c>
      <c r="F17" s="39">
        <f t="shared" si="0"/>
        <v>50</v>
      </c>
      <c r="G17" s="40">
        <f t="shared" si="1"/>
        <v>2.7</v>
      </c>
      <c r="H17" s="39">
        <f>$B$7</f>
        <v>18</v>
      </c>
      <c r="I17" s="40">
        <f>PRODUCT($B$7,D17)</f>
        <v>0.97199999999999998</v>
      </c>
      <c r="J17" s="37">
        <f t="shared" si="2"/>
        <v>2.0249999999999999</v>
      </c>
      <c r="K17" s="38" t="s">
        <v>74</v>
      </c>
    </row>
    <row r="18" spans="1:11" x14ac:dyDescent="0.25">
      <c r="A18" s="36" t="s">
        <v>76</v>
      </c>
      <c r="D18" s="37">
        <f>B5</f>
        <v>5</v>
      </c>
      <c r="E18" s="38" t="s">
        <v>43</v>
      </c>
      <c r="F18" s="39"/>
      <c r="G18" s="39"/>
      <c r="H18" s="39"/>
      <c r="I18" s="39"/>
      <c r="J18" s="43"/>
      <c r="K18" s="38"/>
    </row>
    <row r="19" spans="1:11" x14ac:dyDescent="0.25">
      <c r="A19" s="36" t="s">
        <v>77</v>
      </c>
      <c r="B19" s="43"/>
      <c r="C19" s="44"/>
      <c r="D19" s="37">
        <f>(B4)-SUM(D12:D18)</f>
        <v>132.386</v>
      </c>
      <c r="E19" s="38" t="s">
        <v>43</v>
      </c>
      <c r="F19" s="39"/>
      <c r="G19" s="36">
        <f>PRODUCT(B6,D19)</f>
        <v>6619.3</v>
      </c>
      <c r="H19" s="39"/>
      <c r="I19" s="45">
        <f>PRODUCT(B7,B4)-SUM(I12:I17)-PRODUCT(B7,B5)</f>
        <v>2440.5479999999998</v>
      </c>
      <c r="J19" s="37"/>
      <c r="K19" s="38"/>
    </row>
    <row r="21" spans="1:11" x14ac:dyDescent="0.25">
      <c r="A21" t="s">
        <v>78</v>
      </c>
    </row>
    <row r="23" spans="1:11" x14ac:dyDescent="0.25">
      <c r="A23" s="7" t="s">
        <v>79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</sheetData>
  <mergeCells count="7">
    <mergeCell ref="A9:A11"/>
    <mergeCell ref="B9:C11"/>
    <mergeCell ref="D9:E11"/>
    <mergeCell ref="F9:K9"/>
    <mergeCell ref="F10:F11"/>
    <mergeCell ref="H10:H11"/>
    <mergeCell ref="J10:K1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zoomScalePageLayoutView="80" workbookViewId="0">
      <selection activeCell="B8" sqref="B8"/>
    </sheetView>
  </sheetViews>
  <sheetFormatPr defaultRowHeight="13.2" x14ac:dyDescent="0.25"/>
  <cols>
    <col min="1" max="1" width="23.109375" customWidth="1"/>
    <col min="2" max="2" width="5.88671875" customWidth="1"/>
    <col min="3" max="4" width="9" customWidth="1"/>
    <col min="5" max="5" width="11.44140625" customWidth="1"/>
    <col min="6" max="6" width="7.44140625" customWidth="1"/>
    <col min="7" max="7" width="9.77734375" customWidth="1"/>
    <col min="8" max="8" width="8.33203125" customWidth="1"/>
    <col min="9" max="1025" width="9" customWidth="1"/>
  </cols>
  <sheetData>
    <row r="1" spans="1:13" x14ac:dyDescent="0.25">
      <c r="A1" s="25" t="s">
        <v>95</v>
      </c>
      <c r="B1" s="26"/>
      <c r="F1" s="46" t="s">
        <v>21</v>
      </c>
      <c r="G1" s="47"/>
      <c r="H1" s="47"/>
      <c r="I1" s="47" t="s">
        <v>22</v>
      </c>
      <c r="J1" s="47"/>
      <c r="K1" s="47"/>
      <c r="L1" s="47" t="s">
        <v>23</v>
      </c>
      <c r="M1" s="8"/>
    </row>
    <row r="2" spans="1:13" x14ac:dyDescent="0.25">
      <c r="A2" s="27" t="s">
        <v>41</v>
      </c>
      <c r="B2" s="26"/>
      <c r="F2" s="11"/>
      <c r="G2" s="12"/>
      <c r="H2" s="12"/>
      <c r="I2" s="12"/>
      <c r="J2" s="12"/>
      <c r="K2" s="12"/>
      <c r="L2" s="12"/>
      <c r="M2" s="13"/>
    </row>
    <row r="3" spans="1:13" x14ac:dyDescent="0.25">
      <c r="A3" s="25"/>
      <c r="B3" s="26"/>
    </row>
    <row r="4" spans="1:13" x14ac:dyDescent="0.25">
      <c r="A4" s="26" t="s">
        <v>42</v>
      </c>
      <c r="B4">
        <v>160</v>
      </c>
      <c r="C4" t="s">
        <v>43</v>
      </c>
      <c r="E4" s="26" t="s">
        <v>44</v>
      </c>
      <c r="F4">
        <v>340</v>
      </c>
      <c r="G4" s="28" t="s">
        <v>45</v>
      </c>
    </row>
    <row r="5" spans="1:13" x14ac:dyDescent="0.25">
      <c r="A5" s="26" t="s">
        <v>47</v>
      </c>
      <c r="B5">
        <v>5</v>
      </c>
      <c r="C5" t="s">
        <v>43</v>
      </c>
      <c r="E5" s="26" t="s">
        <v>48</v>
      </c>
      <c r="F5">
        <v>30</v>
      </c>
      <c r="G5" s="28" t="s">
        <v>49</v>
      </c>
    </row>
    <row r="6" spans="1:13" ht="26.4" x14ac:dyDescent="0.25">
      <c r="A6" s="30" t="s">
        <v>51</v>
      </c>
      <c r="B6" s="31">
        <v>50</v>
      </c>
    </row>
    <row r="7" spans="1:13" ht="26.4" x14ac:dyDescent="0.25">
      <c r="A7" s="30" t="s">
        <v>53</v>
      </c>
      <c r="B7" s="31">
        <v>18</v>
      </c>
    </row>
    <row r="9" spans="1:13" ht="14.7" customHeight="1" x14ac:dyDescent="0.25">
      <c r="A9" s="3" t="s">
        <v>55</v>
      </c>
      <c r="B9" s="2" t="s">
        <v>56</v>
      </c>
      <c r="C9" s="2"/>
      <c r="D9" s="2" t="s">
        <v>57</v>
      </c>
      <c r="E9" s="2"/>
      <c r="F9" s="3" t="s">
        <v>58</v>
      </c>
      <c r="G9" s="3"/>
      <c r="H9" s="3"/>
      <c r="I9" s="3"/>
      <c r="J9" s="3"/>
      <c r="K9" s="3"/>
    </row>
    <row r="10" spans="1:13" ht="14.7" customHeight="1" x14ac:dyDescent="0.25">
      <c r="A10" s="3"/>
      <c r="B10" s="2"/>
      <c r="C10" s="2"/>
      <c r="D10" s="2"/>
      <c r="E10" s="2"/>
      <c r="F10" s="3" t="s">
        <v>59</v>
      </c>
      <c r="G10" s="32" t="s">
        <v>60</v>
      </c>
      <c r="H10" s="3" t="s">
        <v>61</v>
      </c>
      <c r="I10" s="33" t="s">
        <v>61</v>
      </c>
      <c r="J10" s="2" t="s">
        <v>62</v>
      </c>
      <c r="K10" s="2"/>
    </row>
    <row r="11" spans="1:13" x14ac:dyDescent="0.25">
      <c r="A11" s="3"/>
      <c r="B11" s="3"/>
      <c r="C11" s="2"/>
      <c r="D11" s="2"/>
      <c r="E11" s="2"/>
      <c r="F11" s="3"/>
      <c r="G11" s="34" t="s">
        <v>63</v>
      </c>
      <c r="H11" s="3"/>
      <c r="I11" s="35" t="s">
        <v>64</v>
      </c>
      <c r="J11" s="2"/>
      <c r="K11" s="2"/>
    </row>
    <row r="12" spans="1:13" x14ac:dyDescent="0.25">
      <c r="A12" s="36" t="s">
        <v>93</v>
      </c>
      <c r="B12" s="37">
        <v>1</v>
      </c>
      <c r="C12" s="38" t="s">
        <v>66</v>
      </c>
      <c r="D12" s="37">
        <v>3.2</v>
      </c>
      <c r="E12" s="38" t="s">
        <v>43</v>
      </c>
      <c r="F12" s="39">
        <f t="shared" ref="F12:F18" si="0">$B$6</f>
        <v>50</v>
      </c>
      <c r="G12" s="40">
        <f t="shared" ref="G12:G18" si="1">PRODUCT($B$6,D12)</f>
        <v>160</v>
      </c>
      <c r="H12" s="39">
        <f>$B$7</f>
        <v>18</v>
      </c>
      <c r="I12" s="40">
        <f>PRODUCT($B$7,D12)</f>
        <v>57.6</v>
      </c>
      <c r="J12" s="37">
        <f t="shared" ref="J12:J18" si="2">B12*D12/160</f>
        <v>0.02</v>
      </c>
      <c r="K12" s="38" t="s">
        <v>66</v>
      </c>
    </row>
    <row r="13" spans="1:13" x14ac:dyDescent="0.25">
      <c r="A13" s="36" t="s">
        <v>68</v>
      </c>
      <c r="B13" s="37">
        <v>0.5</v>
      </c>
      <c r="C13" s="38" t="s">
        <v>66</v>
      </c>
      <c r="D13" s="37">
        <v>3.2</v>
      </c>
      <c r="E13" s="38" t="s">
        <v>43</v>
      </c>
      <c r="F13" s="39">
        <f t="shared" si="0"/>
        <v>50</v>
      </c>
      <c r="G13" s="40">
        <f t="shared" si="1"/>
        <v>160</v>
      </c>
      <c r="H13" s="39">
        <f>$B$7</f>
        <v>18</v>
      </c>
      <c r="I13" s="40">
        <f>PRODUCT($B$7,D13)</f>
        <v>57.6</v>
      </c>
      <c r="J13" s="37">
        <f t="shared" si="2"/>
        <v>0.01</v>
      </c>
      <c r="K13" s="38" t="s">
        <v>66</v>
      </c>
    </row>
    <row r="14" spans="1:13" x14ac:dyDescent="0.25">
      <c r="A14" s="36" t="s">
        <v>94</v>
      </c>
      <c r="B14" s="37">
        <v>500</v>
      </c>
      <c r="C14" s="38" t="s">
        <v>70</v>
      </c>
      <c r="D14" s="37">
        <v>1.28</v>
      </c>
      <c r="E14" s="38" t="s">
        <v>43</v>
      </c>
      <c r="F14" s="39">
        <f t="shared" si="0"/>
        <v>50</v>
      </c>
      <c r="G14" s="40">
        <f t="shared" si="1"/>
        <v>64</v>
      </c>
      <c r="H14" s="39">
        <f>$B$7</f>
        <v>18</v>
      </c>
      <c r="I14" s="40">
        <f>PRODUCT($B$7,D14)</f>
        <v>23.04</v>
      </c>
      <c r="J14" s="37">
        <f t="shared" si="2"/>
        <v>4</v>
      </c>
      <c r="K14" s="38" t="s">
        <v>70</v>
      </c>
    </row>
    <row r="15" spans="1:13" x14ac:dyDescent="0.25">
      <c r="A15" s="36" t="s">
        <v>96</v>
      </c>
      <c r="B15" s="37">
        <v>10</v>
      </c>
      <c r="C15" s="38" t="s">
        <v>70</v>
      </c>
      <c r="D15" s="37">
        <v>1.6</v>
      </c>
      <c r="E15" s="38" t="s">
        <v>43</v>
      </c>
      <c r="F15" s="39">
        <f t="shared" si="0"/>
        <v>50</v>
      </c>
      <c r="G15" s="40">
        <f t="shared" si="1"/>
        <v>80</v>
      </c>
      <c r="H15" s="39">
        <f>$B$7</f>
        <v>18</v>
      </c>
      <c r="I15" s="40">
        <f>PRODUCT($B$7,D15)</f>
        <v>28.8</v>
      </c>
      <c r="J15" s="37">
        <f t="shared" si="2"/>
        <v>0.1</v>
      </c>
      <c r="K15" s="38" t="s">
        <v>70</v>
      </c>
    </row>
    <row r="16" spans="1:13" x14ac:dyDescent="0.25">
      <c r="A16" s="36" t="s">
        <v>97</v>
      </c>
      <c r="B16" s="37">
        <v>100</v>
      </c>
      <c r="C16" s="38" t="s">
        <v>70</v>
      </c>
      <c r="D16" s="37">
        <v>4.8</v>
      </c>
      <c r="E16" s="38" t="s">
        <v>43</v>
      </c>
      <c r="F16" s="39">
        <f t="shared" si="0"/>
        <v>50</v>
      </c>
      <c r="G16" s="40">
        <f t="shared" si="1"/>
        <v>240</v>
      </c>
      <c r="H16" s="39" t="s">
        <v>71</v>
      </c>
      <c r="I16" s="40" t="s">
        <v>71</v>
      </c>
      <c r="J16" s="37">
        <f t="shared" si="2"/>
        <v>3</v>
      </c>
      <c r="K16" s="38" t="s">
        <v>70</v>
      </c>
    </row>
    <row r="17" spans="1:11" x14ac:dyDescent="0.25">
      <c r="A17" s="36" t="s">
        <v>87</v>
      </c>
      <c r="B17" s="37">
        <v>50</v>
      </c>
      <c r="C17" s="38" t="s">
        <v>70</v>
      </c>
      <c r="D17" s="37">
        <v>0.8</v>
      </c>
      <c r="E17" s="38" t="s">
        <v>43</v>
      </c>
      <c r="F17" s="39">
        <f t="shared" si="0"/>
        <v>50</v>
      </c>
      <c r="G17" s="40">
        <f t="shared" si="1"/>
        <v>40</v>
      </c>
      <c r="H17" s="39">
        <f>$B$7</f>
        <v>18</v>
      </c>
      <c r="I17" s="40">
        <f>PRODUCT($B$7,D17)</f>
        <v>14.4</v>
      </c>
      <c r="J17" s="37">
        <f t="shared" si="2"/>
        <v>0.25</v>
      </c>
      <c r="K17" s="38" t="s">
        <v>70</v>
      </c>
    </row>
    <row r="18" spans="1:11" x14ac:dyDescent="0.25">
      <c r="A18" s="36" t="s">
        <v>7</v>
      </c>
      <c r="B18" s="37">
        <v>6000</v>
      </c>
      <c r="C18" s="38" t="s">
        <v>74</v>
      </c>
      <c r="D18" s="37">
        <v>0.11</v>
      </c>
      <c r="E18" s="38" t="s">
        <v>43</v>
      </c>
      <c r="F18" s="39">
        <f t="shared" si="0"/>
        <v>50</v>
      </c>
      <c r="G18" s="40">
        <f t="shared" si="1"/>
        <v>5.5</v>
      </c>
      <c r="H18" s="39">
        <f>$B$7</f>
        <v>18</v>
      </c>
      <c r="I18" s="40">
        <f>PRODUCT($B$7,D18)</f>
        <v>1.98</v>
      </c>
      <c r="J18" s="37">
        <f t="shared" si="2"/>
        <v>4.125</v>
      </c>
      <c r="K18" s="38" t="s">
        <v>74</v>
      </c>
    </row>
    <row r="19" spans="1:11" x14ac:dyDescent="0.25">
      <c r="A19" s="36" t="s">
        <v>76</v>
      </c>
      <c r="D19" s="37">
        <f>B5</f>
        <v>5</v>
      </c>
      <c r="E19" s="38" t="s">
        <v>43</v>
      </c>
      <c r="F19" s="39"/>
      <c r="G19" s="39"/>
      <c r="H19" s="39"/>
      <c r="I19" s="39"/>
      <c r="J19" s="43"/>
      <c r="K19" s="38"/>
    </row>
    <row r="20" spans="1:11" x14ac:dyDescent="0.25">
      <c r="A20" s="36" t="s">
        <v>77</v>
      </c>
      <c r="B20" s="43"/>
      <c r="C20" s="44"/>
      <c r="D20" s="37">
        <f>(B4)-SUM(D12:D19)</f>
        <v>140.01</v>
      </c>
      <c r="E20" s="38" t="s">
        <v>43</v>
      </c>
      <c r="F20" s="39"/>
      <c r="G20" s="36">
        <f>PRODUCT(B6,D20)</f>
        <v>7000.5</v>
      </c>
      <c r="H20" s="39"/>
      <c r="I20" s="45">
        <f>PRODUCT(B7,B4)-SUM(I12:I18)-PRODUCT(B7,B5)</f>
        <v>2606.58</v>
      </c>
      <c r="J20" s="37"/>
      <c r="K20" s="38"/>
    </row>
    <row r="22" spans="1:11" x14ac:dyDescent="0.25">
      <c r="A22" t="s">
        <v>78</v>
      </c>
    </row>
    <row r="24" spans="1:11" x14ac:dyDescent="0.25">
      <c r="A24" s="7" t="s">
        <v>79</v>
      </c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7">
    <mergeCell ref="A9:A11"/>
    <mergeCell ref="B9:C11"/>
    <mergeCell ref="D9:E11"/>
    <mergeCell ref="F9:K9"/>
    <mergeCell ref="F10:F11"/>
    <mergeCell ref="H10:H11"/>
    <mergeCell ref="J10:K1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Table of contents</vt:lpstr>
      <vt:lpstr>layout_96w</vt:lpstr>
      <vt:lpstr>Aldolase</vt:lpstr>
      <vt:lpstr>G6PDH</vt:lpstr>
      <vt:lpstr>HXK</vt:lpstr>
      <vt:lpstr>PFK</vt:lpstr>
      <vt:lpstr>PGI</vt:lpstr>
      <vt:lpstr>PGM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Bakkegaard Nielsen</dc:creator>
  <dc:description/>
  <cp:lastModifiedBy>ltd</cp:lastModifiedBy>
  <cp:revision>45</cp:revision>
  <cp:lastPrinted>2014-11-18T14:39:19Z</cp:lastPrinted>
  <dcterms:created xsi:type="dcterms:W3CDTF">1996-10-15T00:33:28Z</dcterms:created>
  <dcterms:modified xsi:type="dcterms:W3CDTF">2019-03-08T08:27:59Z</dcterms:modified>
  <dc:language>de-DE</dc:language>
</cp:coreProperties>
</file>