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760" windowHeight="11760"/>
  </bookViews>
  <sheets>
    <sheet name="VA inducibility" sheetId="1" r:id="rId1"/>
    <sheet name="LVEF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2" l="1"/>
  <c r="E52" i="2"/>
  <c r="D68" i="1" l="1"/>
  <c r="D69" i="1"/>
  <c r="D70" i="1"/>
  <c r="D67" i="1"/>
  <c r="B11" i="2" l="1"/>
  <c r="B28" i="2"/>
  <c r="B27" i="2"/>
  <c r="E28" i="2"/>
  <c r="E11" i="2"/>
  <c r="E27" i="2"/>
  <c r="E51" i="2" l="1"/>
  <c r="E26" i="2"/>
  <c r="K33" i="1" l="1"/>
  <c r="P53" i="1" l="1"/>
  <c r="P61" i="1" s="1"/>
  <c r="C53" i="1"/>
  <c r="C61" i="1" s="1"/>
  <c r="D53" i="1"/>
  <c r="D61" i="1" s="1"/>
  <c r="E53" i="1"/>
  <c r="E61" i="1" s="1"/>
  <c r="F53" i="1"/>
  <c r="F61" i="1" s="1"/>
  <c r="G53" i="1"/>
  <c r="G61" i="1" s="1"/>
  <c r="H53" i="1"/>
  <c r="H61" i="1" s="1"/>
  <c r="I53" i="1"/>
  <c r="I61" i="1" s="1"/>
  <c r="J53" i="1"/>
  <c r="J61" i="1" s="1"/>
  <c r="K53" i="1"/>
  <c r="K61" i="1" s="1"/>
  <c r="L53" i="1"/>
  <c r="L61" i="1" s="1"/>
  <c r="M53" i="1"/>
  <c r="M61" i="1" s="1"/>
  <c r="B53" i="1" l="1"/>
  <c r="B61" i="1" s="1"/>
  <c r="J23" i="2" l="1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K45" i="1"/>
  <c r="K56" i="1" s="1"/>
  <c r="K46" i="1"/>
  <c r="K64" i="1" s="1"/>
  <c r="H48" i="1"/>
  <c r="G48" i="1"/>
  <c r="F48" i="1"/>
  <c r="E48" i="1"/>
  <c r="H47" i="1"/>
  <c r="G47" i="1"/>
  <c r="F47" i="1"/>
  <c r="E47" i="1"/>
  <c r="H46" i="1"/>
  <c r="H64" i="1" s="1"/>
  <c r="G46" i="1"/>
  <c r="G64" i="1" s="1"/>
  <c r="F46" i="1"/>
  <c r="F64" i="1" s="1"/>
  <c r="E46" i="1"/>
  <c r="E64" i="1" s="1"/>
  <c r="H45" i="1"/>
  <c r="H56" i="1" s="1"/>
  <c r="G45" i="1"/>
  <c r="G56" i="1" s="1"/>
  <c r="F45" i="1"/>
  <c r="F56" i="1" s="1"/>
  <c r="E45" i="1"/>
  <c r="E56" i="1" s="1"/>
  <c r="H33" i="1"/>
  <c r="G33" i="1"/>
  <c r="F33" i="1"/>
  <c r="E33" i="1"/>
  <c r="H32" i="1"/>
  <c r="H65" i="1" s="1"/>
  <c r="G32" i="1"/>
  <c r="G65" i="1" s="1"/>
  <c r="F32" i="1"/>
  <c r="F65" i="1" s="1"/>
  <c r="E32" i="1"/>
  <c r="E65" i="1" s="1"/>
  <c r="H31" i="1"/>
  <c r="H57" i="1" s="1"/>
  <c r="G31" i="1"/>
  <c r="G57" i="1" s="1"/>
  <c r="F31" i="1"/>
  <c r="F57" i="1" s="1"/>
  <c r="E31" i="1"/>
  <c r="E57" i="1" s="1"/>
  <c r="H21" i="1"/>
  <c r="H63" i="1" s="1"/>
  <c r="G21" i="1"/>
  <c r="G63" i="1" s="1"/>
  <c r="F21" i="1"/>
  <c r="F63" i="1" s="1"/>
  <c r="E21" i="1"/>
  <c r="E63" i="1" s="1"/>
  <c r="H20" i="1"/>
  <c r="H55" i="1" s="1"/>
  <c r="G20" i="1"/>
  <c r="G55" i="1" s="1"/>
  <c r="F20" i="1"/>
  <c r="F55" i="1" s="1"/>
  <c r="E20" i="1"/>
  <c r="E55" i="1" s="1"/>
  <c r="H9" i="1"/>
  <c r="H62" i="1" s="1"/>
  <c r="G9" i="1"/>
  <c r="G62" i="1" s="1"/>
  <c r="F9" i="1"/>
  <c r="F62" i="1" s="1"/>
  <c r="E9" i="1"/>
  <c r="E62" i="1" s="1"/>
  <c r="H8" i="1"/>
  <c r="G8" i="1"/>
  <c r="F8" i="1"/>
  <c r="E8" i="1"/>
  <c r="G22" i="1" l="1"/>
  <c r="G54" i="1"/>
  <c r="E22" i="1"/>
  <c r="E54" i="1"/>
  <c r="H22" i="1"/>
  <c r="H54" i="1"/>
  <c r="F22" i="1"/>
  <c r="F54" i="1"/>
  <c r="J5" i="1"/>
  <c r="I5" i="1"/>
  <c r="J16" i="1"/>
  <c r="I16" i="1"/>
  <c r="J15" i="1"/>
  <c r="I15" i="1"/>
  <c r="J4" i="1"/>
  <c r="I4" i="1"/>
  <c r="J14" i="1"/>
  <c r="I14" i="1"/>
  <c r="J13" i="1"/>
  <c r="I13" i="1"/>
  <c r="J3" i="1"/>
  <c r="I3" i="1"/>
  <c r="J19" i="1"/>
  <c r="I19" i="1"/>
  <c r="J7" i="1"/>
  <c r="I7" i="1"/>
  <c r="J18" i="1" l="1"/>
  <c r="I18" i="1"/>
  <c r="J2" i="1"/>
  <c r="I2" i="1"/>
  <c r="J6" i="1"/>
  <c r="I6" i="1"/>
  <c r="J17" i="1"/>
  <c r="J21" i="1" s="1"/>
  <c r="J63" i="1" s="1"/>
  <c r="I17" i="1"/>
  <c r="I20" i="1" s="1"/>
  <c r="I55" i="1" s="1"/>
  <c r="J36" i="1"/>
  <c r="I36" i="1"/>
  <c r="J25" i="1"/>
  <c r="I25" i="1"/>
  <c r="J26" i="1"/>
  <c r="I26" i="1"/>
  <c r="J28" i="1"/>
  <c r="I28" i="1"/>
  <c r="J30" i="1"/>
  <c r="I30" i="1"/>
  <c r="J44" i="1"/>
  <c r="I44" i="1"/>
  <c r="J43" i="1"/>
  <c r="I43" i="1"/>
  <c r="I42" i="1"/>
  <c r="J42" i="1"/>
  <c r="J41" i="1"/>
  <c r="I41" i="1"/>
  <c r="J39" i="1"/>
  <c r="I39" i="1"/>
  <c r="J29" i="1"/>
  <c r="I29" i="1"/>
  <c r="J27" i="1"/>
  <c r="I27" i="1"/>
  <c r="J37" i="1"/>
  <c r="I37" i="1"/>
  <c r="J38" i="1"/>
  <c r="I38" i="1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D50" i="2"/>
  <c r="C50" i="2"/>
  <c r="B50" i="2"/>
  <c r="D49" i="2"/>
  <c r="C49" i="2"/>
  <c r="B49" i="2"/>
  <c r="P48" i="1"/>
  <c r="L48" i="1"/>
  <c r="K48" i="1"/>
  <c r="B48" i="1"/>
  <c r="P33" i="1"/>
  <c r="L33" i="1"/>
  <c r="B33" i="1"/>
  <c r="K47" i="1"/>
  <c r="B47" i="1"/>
  <c r="L47" i="1"/>
  <c r="P47" i="1"/>
  <c r="P21" i="1"/>
  <c r="P63" i="1" s="1"/>
  <c r="P20" i="1"/>
  <c r="P55" i="1" s="1"/>
  <c r="P31" i="1"/>
  <c r="P57" i="1" s="1"/>
  <c r="P46" i="1"/>
  <c r="P64" i="1" s="1"/>
  <c r="P45" i="1"/>
  <c r="P56" i="1" s="1"/>
  <c r="P32" i="1"/>
  <c r="P65" i="1" s="1"/>
  <c r="P9" i="1"/>
  <c r="P62" i="1" s="1"/>
  <c r="P8" i="1"/>
  <c r="C45" i="1"/>
  <c r="D45" i="1"/>
  <c r="L46" i="1"/>
  <c r="L64" i="1" s="1"/>
  <c r="L45" i="1"/>
  <c r="L56" i="1" s="1"/>
  <c r="B46" i="1"/>
  <c r="B64" i="1" s="1"/>
  <c r="B45" i="1"/>
  <c r="B56" i="1" s="1"/>
  <c r="L32" i="1"/>
  <c r="L65" i="1" s="1"/>
  <c r="K32" i="1"/>
  <c r="K65" i="1" s="1"/>
  <c r="B32" i="1"/>
  <c r="B65" i="1" s="1"/>
  <c r="L31" i="1"/>
  <c r="L57" i="1" s="1"/>
  <c r="K31" i="1"/>
  <c r="K57" i="1" s="1"/>
  <c r="D31" i="1"/>
  <c r="C31" i="1"/>
  <c r="B31" i="1"/>
  <c r="B57" i="1" s="1"/>
  <c r="L21" i="1"/>
  <c r="L63" i="1" s="1"/>
  <c r="L20" i="1"/>
  <c r="L55" i="1" s="1"/>
  <c r="K21" i="1"/>
  <c r="K63" i="1" s="1"/>
  <c r="K20" i="1"/>
  <c r="K55" i="1" s="1"/>
  <c r="D20" i="1"/>
  <c r="C20" i="1"/>
  <c r="C55" i="1" s="1"/>
  <c r="B21" i="1"/>
  <c r="B63" i="1" s="1"/>
  <c r="B20" i="1"/>
  <c r="B55" i="1" s="1"/>
  <c r="D8" i="1"/>
  <c r="C8" i="1"/>
  <c r="L9" i="1"/>
  <c r="L62" i="1" s="1"/>
  <c r="K9" i="1"/>
  <c r="K62" i="1" s="1"/>
  <c r="B9" i="1"/>
  <c r="B62" i="1" s="1"/>
  <c r="L8" i="1"/>
  <c r="K8" i="1"/>
  <c r="B8" i="1"/>
  <c r="D21" i="1" l="1"/>
  <c r="D63" i="1" s="1"/>
  <c r="D55" i="1"/>
  <c r="J48" i="1"/>
  <c r="L22" i="1"/>
  <c r="L54" i="1"/>
  <c r="D32" i="1"/>
  <c r="D65" i="1" s="1"/>
  <c r="D57" i="1"/>
  <c r="C46" i="1"/>
  <c r="C64" i="1" s="1"/>
  <c r="C56" i="1"/>
  <c r="D46" i="1"/>
  <c r="D64" i="1" s="1"/>
  <c r="D56" i="1"/>
  <c r="P22" i="1"/>
  <c r="P54" i="1"/>
  <c r="C9" i="1"/>
  <c r="C62" i="1" s="1"/>
  <c r="C54" i="1"/>
  <c r="D9" i="1"/>
  <c r="D62" i="1" s="1"/>
  <c r="D54" i="1"/>
  <c r="B22" i="1"/>
  <c r="B54" i="1"/>
  <c r="K22" i="1"/>
  <c r="K54" i="1"/>
  <c r="C32" i="1"/>
  <c r="C65" i="1" s="1"/>
  <c r="C57" i="1"/>
  <c r="C21" i="1"/>
  <c r="C63" i="1" s="1"/>
  <c r="J33" i="1"/>
  <c r="J20" i="1"/>
  <c r="J55" i="1" s="1"/>
  <c r="I47" i="1"/>
  <c r="I32" i="1"/>
  <c r="I65" i="1" s="1"/>
  <c r="I31" i="1"/>
  <c r="I57" i="1" s="1"/>
  <c r="I9" i="1"/>
  <c r="I62" i="1" s="1"/>
  <c r="I8" i="1"/>
  <c r="I21" i="1"/>
  <c r="I63" i="1" s="1"/>
  <c r="J47" i="1"/>
  <c r="J32" i="1"/>
  <c r="J65" i="1" s="1"/>
  <c r="J31" i="1"/>
  <c r="J57" i="1" s="1"/>
  <c r="J8" i="1"/>
  <c r="J54" i="1" s="1"/>
  <c r="J9" i="1"/>
  <c r="J62" i="1" s="1"/>
  <c r="I33" i="1"/>
  <c r="I45" i="1"/>
  <c r="I56" i="1" s="1"/>
  <c r="I46" i="1"/>
  <c r="I64" i="1" s="1"/>
  <c r="I48" i="1"/>
  <c r="J45" i="1"/>
  <c r="J56" i="1" s="1"/>
  <c r="J46" i="1"/>
  <c r="J64" i="1" s="1"/>
  <c r="F49" i="2"/>
  <c r="G49" i="2"/>
  <c r="F50" i="2"/>
  <c r="G50" i="2"/>
  <c r="E50" i="2"/>
  <c r="E49" i="2"/>
  <c r="C24" i="2"/>
  <c r="D24" i="2"/>
  <c r="E24" i="2"/>
  <c r="F24" i="2"/>
  <c r="G24" i="2"/>
  <c r="C25" i="2"/>
  <c r="D25" i="2"/>
  <c r="E25" i="2"/>
  <c r="F25" i="2"/>
  <c r="G25" i="2"/>
  <c r="B25" i="2"/>
  <c r="B24" i="2"/>
  <c r="G39" i="2"/>
  <c r="F39" i="2"/>
  <c r="E39" i="2"/>
  <c r="G38" i="2"/>
  <c r="F38" i="2"/>
  <c r="E38" i="2"/>
  <c r="G9" i="2"/>
  <c r="F9" i="2"/>
  <c r="E9" i="2"/>
  <c r="D9" i="2"/>
  <c r="C9" i="2"/>
  <c r="G8" i="2"/>
  <c r="F8" i="2"/>
  <c r="E8" i="2"/>
  <c r="D8" i="2"/>
  <c r="C8" i="2"/>
  <c r="B9" i="2"/>
  <c r="B8" i="2"/>
  <c r="M44" i="1"/>
  <c r="M36" i="1"/>
  <c r="M30" i="1"/>
  <c r="M41" i="1"/>
  <c r="M42" i="1"/>
  <c r="M43" i="1"/>
  <c r="M25" i="1"/>
  <c r="M26" i="1"/>
  <c r="M40" i="1"/>
  <c r="M39" i="1"/>
  <c r="M38" i="1"/>
  <c r="M37" i="1"/>
  <c r="M29" i="1"/>
  <c r="M28" i="1"/>
  <c r="M27" i="1"/>
  <c r="M19" i="1"/>
  <c r="M7" i="1"/>
  <c r="M18" i="1"/>
  <c r="M6" i="1"/>
  <c r="M17" i="1"/>
  <c r="M5" i="1"/>
  <c r="M16" i="1"/>
  <c r="M15" i="1"/>
  <c r="M4" i="1"/>
  <c r="M14" i="1"/>
  <c r="M13" i="1"/>
  <c r="M3" i="1"/>
  <c r="M2" i="1"/>
  <c r="J22" i="1" l="1"/>
  <c r="I22" i="1"/>
  <c r="I54" i="1"/>
  <c r="M9" i="1"/>
  <c r="M62" i="1" s="1"/>
  <c r="M8" i="1"/>
  <c r="M22" i="1" s="1"/>
  <c r="M20" i="1"/>
  <c r="M55" i="1" s="1"/>
  <c r="M48" i="1"/>
  <c r="M21" i="1"/>
  <c r="M63" i="1" s="1"/>
  <c r="M33" i="1"/>
  <c r="M45" i="1"/>
  <c r="M56" i="1" s="1"/>
  <c r="M46" i="1"/>
  <c r="M64" i="1" s="1"/>
  <c r="M32" i="1"/>
  <c r="M65" i="1" s="1"/>
  <c r="M47" i="1"/>
  <c r="M31" i="1"/>
  <c r="M57" i="1" s="1"/>
  <c r="M54" i="1" l="1"/>
</calcChain>
</file>

<file path=xl/sharedStrings.xml><?xml version="1.0" encoding="utf-8"?>
<sst xmlns="http://schemas.openxmlformats.org/spreadsheetml/2006/main" count="195" uniqueCount="93">
  <si>
    <t>Enalapril</t>
  </si>
  <si>
    <t>LVEF-pre</t>
  </si>
  <si>
    <t>LVEF-Rx</t>
  </si>
  <si>
    <t>LVEDD-pre</t>
  </si>
  <si>
    <t>LVESD-Pre</t>
  </si>
  <si>
    <t>LVEDD-Rx</t>
  </si>
  <si>
    <t>LVESD-Rx</t>
  </si>
  <si>
    <t>Ena7241</t>
  </si>
  <si>
    <t>Ena7242</t>
  </si>
  <si>
    <t>LCZ7231</t>
  </si>
  <si>
    <t>LCZ7232</t>
  </si>
  <si>
    <t>LCZ7231-1</t>
  </si>
  <si>
    <t>Control</t>
  </si>
  <si>
    <t>VERP</t>
  </si>
  <si>
    <t>Extrasti</t>
  </si>
  <si>
    <t>Burst</t>
  </si>
  <si>
    <t>C01-2311</t>
  </si>
  <si>
    <t>C01-2321</t>
  </si>
  <si>
    <t xml:space="preserve">LVEF </t>
  </si>
  <si>
    <t>BW</t>
  </si>
  <si>
    <t>Age</t>
  </si>
  <si>
    <t>BD</t>
  </si>
  <si>
    <t>Date</t>
  </si>
  <si>
    <t>C03-2333</t>
  </si>
  <si>
    <t>C04-2343</t>
  </si>
  <si>
    <t>F01-2331</t>
  </si>
  <si>
    <t>F02-2332</t>
  </si>
  <si>
    <t>F03-2341</t>
  </si>
  <si>
    <t>F04-2342</t>
  </si>
  <si>
    <t>F05-2211</t>
  </si>
  <si>
    <t>C05-2221</t>
  </si>
  <si>
    <t>F06-2231</t>
  </si>
  <si>
    <t>C06-2111</t>
  </si>
  <si>
    <t>F07-2112</t>
  </si>
  <si>
    <t>HW</t>
  </si>
  <si>
    <t>Note</t>
  </si>
  <si>
    <t>Death upon anesthesia</t>
  </si>
  <si>
    <t>Ena-R24</t>
  </si>
  <si>
    <t>Ena-R25</t>
  </si>
  <si>
    <t>Ena-R27</t>
  </si>
  <si>
    <t>LCZ-R22</t>
  </si>
  <si>
    <t>LCZ-R23</t>
  </si>
  <si>
    <t>LCZ-R28</t>
  </si>
  <si>
    <t>LCZ-R29</t>
  </si>
  <si>
    <t>Ena-R19</t>
  </si>
  <si>
    <t>Ena-R18</t>
  </si>
  <si>
    <t>LCZ-R15</t>
  </si>
  <si>
    <t>Ena-R33</t>
  </si>
  <si>
    <t>LCZ-R34</t>
  </si>
  <si>
    <t>LCZ-R32</t>
  </si>
  <si>
    <t>LCZ-R31</t>
  </si>
  <si>
    <t>AF</t>
  </si>
  <si>
    <t>LCZ-R35</t>
  </si>
  <si>
    <t>R39</t>
  </si>
  <si>
    <t>R36</t>
  </si>
  <si>
    <t>R40</t>
  </si>
  <si>
    <t>R41</t>
  </si>
  <si>
    <t>R26</t>
  </si>
  <si>
    <t>LVM</t>
  </si>
  <si>
    <t>Mean</t>
  </si>
  <si>
    <t>SD</t>
  </si>
  <si>
    <t>LCZ-696</t>
  </si>
  <si>
    <t>V1V2 VF; burst VF</t>
  </si>
  <si>
    <t>V1V2 Short run VT; burst VF</t>
  </si>
  <si>
    <t>Typical: V1V2 Short run VT; burst VT/VF</t>
  </si>
  <si>
    <t>V1V2 OK; burst VT</t>
  </si>
  <si>
    <t>V1V2 OK; burst VT/VF</t>
  </si>
  <si>
    <t>V1V2 short run of VT; burst OK</t>
  </si>
  <si>
    <t>AF; Burst VF</t>
  </si>
  <si>
    <t>TTEST</t>
  </si>
  <si>
    <t>HF vs Ctrl</t>
  </si>
  <si>
    <t>HF</t>
  </si>
  <si>
    <t>LCZ696</t>
  </si>
  <si>
    <t>Enalapril vs HF</t>
  </si>
  <si>
    <t>LCZ vs Enalapril</t>
  </si>
  <si>
    <t>LCZ vs HF</t>
  </si>
  <si>
    <t>HR</t>
  </si>
  <si>
    <t>PR</t>
  </si>
  <si>
    <t>QRS</t>
  </si>
  <si>
    <t>QT</t>
  </si>
  <si>
    <t>RR</t>
  </si>
  <si>
    <t>QTc</t>
  </si>
  <si>
    <t>C</t>
  </si>
  <si>
    <t>H</t>
  </si>
  <si>
    <t>L</t>
  </si>
  <si>
    <t>E</t>
  </si>
  <si>
    <t>enal</t>
    <phoneticPr fontId="2" type="noConversion"/>
  </si>
  <si>
    <t>LCZ</t>
    <phoneticPr fontId="2" type="noConversion"/>
  </si>
  <si>
    <t>veh</t>
    <phoneticPr fontId="2" type="noConversion"/>
  </si>
  <si>
    <t>L&amp;E</t>
    <phoneticPr fontId="2" type="noConversion"/>
  </si>
  <si>
    <t>L&amp;V</t>
    <phoneticPr fontId="2" type="noConversion"/>
  </si>
  <si>
    <t>E&amp;V</t>
    <phoneticPr fontId="2" type="noConversion"/>
  </si>
  <si>
    <t>V&amp;C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</si>
</sst>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164" fontId="0" fillId="0" borderId="0" xfId="0" applyNumberFormat="1" applyFill="1"/>
    <xf numFmtId="164" fontId="0" fillId="0" borderId="0" xfId="0" applyNumberFormat="1"/>
    <xf numFmtId="0" fontId="0" fillId="3" borderId="0" xfId="0" applyFill="1"/>
    <xf numFmtId="14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4" borderId="0" xfId="0" applyFill="1"/>
    <xf numFmtId="0" fontId="0" fillId="5" borderId="0" xfId="0" applyFill="1"/>
    <xf numFmtId="164" fontId="0" fillId="6" borderId="0" xfId="0" applyNumberFormat="1" applyFill="1"/>
    <xf numFmtId="164" fontId="0" fillId="7" borderId="0" xfId="0" applyNumberFormat="1" applyFill="1"/>
    <xf numFmtId="0" fontId="1" fillId="8" borderId="0" xfId="0" applyFont="1" applyFill="1"/>
    <xf numFmtId="0" fontId="0" fillId="0" borderId="0" xfId="0" applyFill="1"/>
    <xf numFmtId="165" fontId="0" fillId="0" borderId="0" xfId="0" applyNumberFormat="1" applyFill="1"/>
    <xf numFmtId="1" fontId="0" fillId="0" borderId="0" xfId="0" applyNumberFormat="1"/>
    <xf numFmtId="0" fontId="0" fillId="6" borderId="0" xfId="0" applyNumberFormat="1" applyFill="1"/>
    <xf numFmtId="9" fontId="0" fillId="7" borderId="0" xfId="0" applyNumberFormat="1" applyFill="1"/>
    <xf numFmtId="14" fontId="0" fillId="0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165" fontId="0" fillId="9" borderId="0" xfId="0" applyNumberFormat="1" applyFill="1"/>
    <xf numFmtId="0" fontId="0" fillId="9" borderId="0" xfId="0" applyFill="1"/>
    <xf numFmtId="166" fontId="0" fillId="0" borderId="0" xfId="0" applyNumberFormat="1"/>
    <xf numFmtId="0" fontId="0" fillId="10" borderId="0" xfId="0" applyFill="1"/>
    <xf numFmtId="1" fontId="0" fillId="10" borderId="0" xfId="0" applyNumberFormat="1" applyFill="1"/>
    <xf numFmtId="0" fontId="0" fillId="8" borderId="0" xfId="0" applyFill="1"/>
    <xf numFmtId="0" fontId="0" fillId="11" borderId="0" xfId="0" applyFill="1"/>
    <xf numFmtId="165" fontId="0" fillId="8" borderId="0" xfId="0" applyNumberFormat="1" applyFill="1"/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LVEF</a:t>
            </a:r>
            <a:endParaRPr lang="zh-TW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 inducibility'!$K$53</c:f>
              <c:strCache>
                <c:ptCount val="1"/>
                <c:pt idx="0">
                  <c:v>LVEF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'VA inducibility'!$K$62:$K$65</c:f>
                <c:numCache>
                  <c:formatCode>General</c:formatCode>
                  <c:ptCount val="4"/>
                  <c:pt idx="0">
                    <c:v>5.1907610232026684</c:v>
                  </c:pt>
                  <c:pt idx="1">
                    <c:v>2.0251984029789716</c:v>
                  </c:pt>
                  <c:pt idx="2">
                    <c:v>6.0714495797955861</c:v>
                  </c:pt>
                  <c:pt idx="3">
                    <c:v>9.1250022831047133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'VA inducibility'!$K$54:$K$57</c:f>
              <c:numCache>
                <c:formatCode>0.0</c:formatCode>
                <c:ptCount val="4"/>
                <c:pt idx="0">
                  <c:v>67.5</c:v>
                </c:pt>
                <c:pt idx="1">
                  <c:v>38.48571428571428</c:v>
                </c:pt>
                <c:pt idx="2">
                  <c:v>57.36666666666666</c:v>
                </c:pt>
                <c:pt idx="3">
                  <c:v>46.683333333333337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14E-BA86-9FC2E809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466944"/>
        <c:axId val="61654144"/>
      </c:barChart>
      <c:catAx>
        <c:axId val="884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4144"/>
        <c:crosses val="autoZero"/>
        <c:auto val="1"/>
        <c:lblAlgn val="ctr"/>
        <c:lblOffset val="100"/>
        <c:noMultiLvlLbl val="0"/>
      </c:catAx>
      <c:valAx>
        <c:axId val="61654144"/>
        <c:scaling>
          <c:orientation val="minMax"/>
          <c:max val="100"/>
        </c:scaling>
        <c:delete val="0"/>
        <c:axPos val="l"/>
        <c:numFmt formatCode="0_);[Red]\(0\)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66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VERP</a:t>
            </a:r>
            <a:endParaRPr lang="zh-TW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 inducibility'!$B$53</c:f>
              <c:strCache>
                <c:ptCount val="1"/>
                <c:pt idx="0">
                  <c:v>VERP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'VA inducibility'!$B$62:$B$65</c:f>
                <c:numCache>
                  <c:formatCode>General</c:formatCode>
                  <c:ptCount val="4"/>
                  <c:pt idx="0">
                    <c:v>5.1639777949432224</c:v>
                  </c:pt>
                  <c:pt idx="1">
                    <c:v>9.75900072948534</c:v>
                  </c:pt>
                  <c:pt idx="2">
                    <c:v>5.1754916950676568</c:v>
                  </c:pt>
                  <c:pt idx="3">
                    <c:v>6.324555320336759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'VA inducibility'!$B$54:$B$57</c:f>
              <c:numCache>
                <c:formatCode>0.0</c:formatCode>
                <c:ptCount val="4"/>
                <c:pt idx="0">
                  <c:v>56.666666666666664</c:v>
                </c:pt>
                <c:pt idx="1">
                  <c:v>65.714285714285708</c:v>
                </c:pt>
                <c:pt idx="2">
                  <c:v>53.75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14E-BA86-9FC2E809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468992"/>
        <c:axId val="61655872"/>
      </c:barChart>
      <c:catAx>
        <c:axId val="884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5872"/>
        <c:crosses val="autoZero"/>
        <c:auto val="1"/>
        <c:lblAlgn val="ctr"/>
        <c:lblOffset val="100"/>
        <c:noMultiLvlLbl val="0"/>
      </c:catAx>
      <c:valAx>
        <c:axId val="61655872"/>
        <c:scaling>
          <c:orientation val="minMax"/>
          <c:max val="80"/>
          <c:min val="0"/>
        </c:scaling>
        <c:delete val="0"/>
        <c:axPos val="l"/>
        <c:numFmt formatCode="0_);[Red]\(0\)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689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en-US" sz="1800" b="1">
                <a:solidFill>
                  <a:schemeClr val="tx1"/>
                </a:solidFill>
              </a:rPr>
              <a:t>Heart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 inducibility'!$I$53</c:f>
              <c:strCache>
                <c:ptCount val="1"/>
                <c:pt idx="0">
                  <c:v>HR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'VA inducibility'!$I$62:$I$65</c:f>
                <c:numCache>
                  <c:formatCode>General</c:formatCode>
                  <c:ptCount val="4"/>
                  <c:pt idx="0">
                    <c:v>34.327615047022341</c:v>
                  </c:pt>
                  <c:pt idx="1">
                    <c:v>50.854003893305872</c:v>
                  </c:pt>
                  <c:pt idx="2">
                    <c:v>28.018385006364632</c:v>
                  </c:pt>
                  <c:pt idx="3">
                    <c:v>24.305499301856354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'VA inducibility'!$I$54:$I$57</c:f>
              <c:numCache>
                <c:formatCode>0.0</c:formatCode>
                <c:ptCount val="4"/>
                <c:pt idx="0">
                  <c:v>213.37438373688826</c:v>
                </c:pt>
                <c:pt idx="1">
                  <c:v>210.13254695227752</c:v>
                </c:pt>
                <c:pt idx="2">
                  <c:v>214.2119036606114</c:v>
                </c:pt>
                <c:pt idx="3">
                  <c:v>224.13543090552216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14E-BA86-9FC2E809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390656"/>
        <c:axId val="61657600"/>
      </c:barChart>
      <c:catAx>
        <c:axId val="1123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7600"/>
        <c:crosses val="autoZero"/>
        <c:auto val="1"/>
        <c:lblAlgn val="ctr"/>
        <c:lblOffset val="100"/>
        <c:noMultiLvlLbl val="0"/>
      </c:catAx>
      <c:valAx>
        <c:axId val="61657600"/>
        <c:scaling>
          <c:orientation val="minMax"/>
          <c:max val="300"/>
          <c:min val="0"/>
        </c:scaling>
        <c:delete val="0"/>
        <c:axPos val="l"/>
        <c:numFmt formatCode="0_);[Red]\(0\)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Heart</a:t>
            </a:r>
            <a:r>
              <a:rPr lang="en-US" altLang="zh-TW" baseline="0"/>
              <a:t> weight</a:t>
            </a:r>
            <a:endParaRPr lang="zh-TW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 inducibility'!$P$53</c:f>
              <c:strCache>
                <c:ptCount val="1"/>
                <c:pt idx="0">
                  <c:v>HW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'VA inducibility'!$P$62:$P$65</c:f>
                <c:numCache>
                  <c:formatCode>General</c:formatCode>
                  <c:ptCount val="4"/>
                  <c:pt idx="0">
                    <c:v>0.18093276836069977</c:v>
                  </c:pt>
                  <c:pt idx="1">
                    <c:v>0.252435753259734</c:v>
                  </c:pt>
                  <c:pt idx="2">
                    <c:v>0.11111183233892906</c:v>
                  </c:pt>
                  <c:pt idx="3">
                    <c:v>0.17608719431009176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'VA inducibility'!$P$54:$P$57</c:f>
              <c:numCache>
                <c:formatCode>0.0</c:formatCode>
                <c:ptCount val="4"/>
                <c:pt idx="0">
                  <c:v>1.2916666666666667</c:v>
                </c:pt>
                <c:pt idx="1">
                  <c:v>1.657142857142857</c:v>
                </c:pt>
                <c:pt idx="2">
                  <c:v>1.453125</c:v>
                </c:pt>
                <c:pt idx="3">
                  <c:v>1.5485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14E-BA86-9FC2E809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391680"/>
        <c:axId val="61659328"/>
      </c:barChart>
      <c:catAx>
        <c:axId val="1123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9328"/>
        <c:crosses val="autoZero"/>
        <c:auto val="1"/>
        <c:lblAlgn val="ctr"/>
        <c:lblOffset val="100"/>
        <c:noMultiLvlLbl val="0"/>
      </c:catAx>
      <c:valAx>
        <c:axId val="61659328"/>
        <c:scaling>
          <c:orientation val="minMax"/>
          <c:max val="2.5"/>
        </c:scaling>
        <c:delete val="0"/>
        <c:axPos val="l"/>
        <c:numFmt formatCode="0.0_);[Red]\(0.0\)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QTc</a:t>
            </a:r>
            <a:endParaRPr lang="zh-TW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 inducibility'!$J$53</c:f>
              <c:strCache>
                <c:ptCount val="1"/>
                <c:pt idx="0">
                  <c:v>QTc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'VA inducibility'!$J$62:$J$65</c:f>
                <c:numCache>
                  <c:formatCode>General</c:formatCode>
                  <c:ptCount val="4"/>
                  <c:pt idx="0">
                    <c:v>12.635685529703947</c:v>
                  </c:pt>
                  <c:pt idx="1">
                    <c:v>35.387148669135023</c:v>
                  </c:pt>
                  <c:pt idx="2">
                    <c:v>24.618730147015309</c:v>
                  </c:pt>
                  <c:pt idx="3">
                    <c:v>22.60958573289804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'VA inducibility'!$J$54:$J$57</c:f>
              <c:numCache>
                <c:formatCode>0.0</c:formatCode>
                <c:ptCount val="4"/>
                <c:pt idx="0">
                  <c:v>227.06727415587321</c:v>
                </c:pt>
                <c:pt idx="1">
                  <c:v>260.21267154564237</c:v>
                </c:pt>
                <c:pt idx="2">
                  <c:v>243.59636563205666</c:v>
                </c:pt>
                <c:pt idx="3">
                  <c:v>253.43768908313336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14E-BA86-9FC2E809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392704"/>
        <c:axId val="112607232"/>
      </c:barChart>
      <c:catAx>
        <c:axId val="1123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07232"/>
        <c:crosses val="autoZero"/>
        <c:auto val="1"/>
        <c:lblAlgn val="ctr"/>
        <c:lblOffset val="100"/>
        <c:noMultiLvlLbl val="0"/>
      </c:catAx>
      <c:valAx>
        <c:axId val="112607232"/>
        <c:scaling>
          <c:orientation val="minMax"/>
          <c:min val="0"/>
        </c:scaling>
        <c:delete val="0"/>
        <c:axPos val="l"/>
        <c:numFmt formatCode="0_);[Red]\(0\)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</a:t>
            </a:r>
            <a:r>
              <a:rPr lang="en-US" baseline="0"/>
              <a:t> inducibility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Inducibility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'VA inducibility'!$D$67:$D$70</c:f>
              <c:numCache>
                <c:formatCode>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14.285714285714285</c:v>
                </c:pt>
                <c:pt idx="3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14E-BA86-9FC2E809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393728"/>
        <c:axId val="112608960"/>
      </c:barChart>
      <c:catAx>
        <c:axId val="112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08960"/>
        <c:crosses val="autoZero"/>
        <c:auto val="1"/>
        <c:lblAlgn val="ctr"/>
        <c:lblOffset val="100"/>
        <c:noMultiLvlLbl val="0"/>
      </c:catAx>
      <c:valAx>
        <c:axId val="112608960"/>
        <c:scaling>
          <c:orientation val="minMax"/>
          <c:max val="14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372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1990725</xdr:colOff>
      <xdr:row>49</xdr:row>
      <xdr:rowOff>104775</xdr:rowOff>
    </xdr:from>
    <xdr:to>
      <xdr:col>20</xdr:col>
      <xdr:colOff>413025</xdr:colOff>
      <xdr:row>63</xdr:row>
      <xdr:rowOff>184425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1990725</xdr:colOff>
      <xdr:row>65</xdr:row>
      <xdr:rowOff>76200</xdr:rowOff>
    </xdr:from>
    <xdr:to>
      <xdr:col>20</xdr:col>
      <xdr:colOff>413025</xdr:colOff>
      <xdr:row>79</xdr:row>
      <xdr:rowOff>155850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34</xdr:row>
      <xdr:rowOff>28575</xdr:rowOff>
    </xdr:from>
    <xdr:to>
      <xdr:col>21</xdr:col>
      <xdr:colOff>136800</xdr:colOff>
      <xdr:row>48</xdr:row>
      <xdr:rowOff>89175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571500</xdr:colOff>
      <xdr:row>49</xdr:row>
      <xdr:rowOff>57150</xdr:rowOff>
    </xdr:from>
    <xdr:to>
      <xdr:col>26</xdr:col>
      <xdr:colOff>22500</xdr:colOff>
      <xdr:row>63</xdr:row>
      <xdr:rowOff>136800</xdr:rowOff>
    </xdr:to>
    <xdr:graphicFrame macro="">
      <xdr:nvGraphicFramePr>
        <xdr:cNvPr id="6" name="圖表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19050</xdr:colOff>
      <xdr:row>67</xdr:row>
      <xdr:rowOff>57150</xdr:rowOff>
    </xdr:from>
    <xdr:to>
      <xdr:col>25</xdr:col>
      <xdr:colOff>155850</xdr:colOff>
      <xdr:row>81</xdr:row>
      <xdr:rowOff>136800</xdr:rowOff>
    </xdr:to>
    <xdr:graphicFrame macro="">
      <xdr:nvGraphicFramePr>
        <xdr:cNvPr id="8" name="圖表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571500</xdr:colOff>
      <xdr:row>19</xdr:row>
      <xdr:rowOff>9525</xdr:rowOff>
    </xdr:from>
    <xdr:to>
      <xdr:col>23</xdr:col>
      <xdr:colOff>22500</xdr:colOff>
      <xdr:row>33</xdr:row>
      <xdr:rowOff>89175</xdr:rowOff>
    </xdr:to>
    <xdr:graphicFrame macro="">
      <xdr:nvGraphicFramePr>
        <xdr:cNvPr id="10" name="圖表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="55" zoomScaleNormal="55" workbookViewId="0">
      <selection activeCell="A53" sqref="A53:P65"/>
    </sheetView>
  </sheetViews>
  <sheetFormatPr defaultRowHeight="15.75"/>
  <cols>
    <col min="11" max="11" width="9" style="3"/>
    <col min="14" max="15" width="10.625" customWidth="1"/>
    <col min="16" max="16" width="9" style="8"/>
    <col min="17" max="17" width="31.5" customWidth="1"/>
  </cols>
  <sheetData>
    <row r="1" spans="1:17">
      <c r="A1" t="s">
        <v>12</v>
      </c>
      <c r="B1" s="1" t="s">
        <v>13</v>
      </c>
      <c r="C1" s="1" t="s">
        <v>14</v>
      </c>
      <c r="D1" s="1" t="s">
        <v>15</v>
      </c>
      <c r="E1" s="1" t="s">
        <v>80</v>
      </c>
      <c r="F1" s="1" t="s">
        <v>77</v>
      </c>
      <c r="G1" s="1" t="s">
        <v>78</v>
      </c>
      <c r="H1" s="1" t="s">
        <v>79</v>
      </c>
      <c r="I1" s="1" t="s">
        <v>76</v>
      </c>
      <c r="J1" s="1" t="s">
        <v>81</v>
      </c>
      <c r="K1" s="6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7" t="s">
        <v>34</v>
      </c>
      <c r="Q1" s="1" t="s">
        <v>35</v>
      </c>
    </row>
    <row r="2" spans="1:17">
      <c r="A2" s="4" t="s">
        <v>16</v>
      </c>
      <c r="B2" s="16">
        <v>60</v>
      </c>
      <c r="C2">
        <v>0</v>
      </c>
      <c r="D2">
        <v>0</v>
      </c>
      <c r="E2" s="16">
        <v>229</v>
      </c>
      <c r="F2" s="16">
        <v>50</v>
      </c>
      <c r="G2" s="16">
        <v>30</v>
      </c>
      <c r="H2" s="16">
        <v>113</v>
      </c>
      <c r="I2" s="16">
        <f t="shared" ref="I2:I7" si="0">60000/E2</f>
        <v>262.00873362445412</v>
      </c>
      <c r="J2" s="16">
        <f t="shared" ref="J2:J7" si="1">H2/SQRT(E2/1000)</f>
        <v>236.13518443364367</v>
      </c>
      <c r="K2" s="3">
        <v>70</v>
      </c>
      <c r="L2">
        <v>540</v>
      </c>
      <c r="M2">
        <f t="shared" ref="M2:M44" si="2">O2-N2</f>
        <v>182</v>
      </c>
      <c r="N2" s="5">
        <v>42352</v>
      </c>
      <c r="O2" s="5">
        <v>42534</v>
      </c>
      <c r="P2" s="8">
        <v>1.49</v>
      </c>
    </row>
    <row r="3" spans="1:17">
      <c r="A3" s="4" t="s">
        <v>17</v>
      </c>
      <c r="B3" s="16">
        <v>60</v>
      </c>
      <c r="C3">
        <v>0</v>
      </c>
      <c r="D3">
        <v>0</v>
      </c>
      <c r="E3" s="16">
        <v>366</v>
      </c>
      <c r="F3" s="16">
        <v>47</v>
      </c>
      <c r="G3" s="16">
        <v>45</v>
      </c>
      <c r="H3" s="16">
        <v>135</v>
      </c>
      <c r="I3" s="16">
        <f t="shared" si="0"/>
        <v>163.9344262295082</v>
      </c>
      <c r="J3" s="16">
        <f t="shared" si="1"/>
        <v>223.14811665620911</v>
      </c>
      <c r="K3" s="3">
        <v>60.9</v>
      </c>
      <c r="L3">
        <v>585</v>
      </c>
      <c r="M3">
        <f t="shared" si="2"/>
        <v>182</v>
      </c>
      <c r="N3" s="5">
        <v>42352</v>
      </c>
      <c r="O3" s="5">
        <v>42534</v>
      </c>
      <c r="P3" s="8">
        <v>1.26</v>
      </c>
    </row>
    <row r="4" spans="1:17">
      <c r="A4" s="4" t="s">
        <v>23</v>
      </c>
      <c r="B4" s="16">
        <v>60</v>
      </c>
      <c r="C4">
        <v>0</v>
      </c>
      <c r="D4">
        <v>0</v>
      </c>
      <c r="E4" s="16">
        <v>323</v>
      </c>
      <c r="F4" s="16">
        <v>51</v>
      </c>
      <c r="G4" s="16">
        <v>43</v>
      </c>
      <c r="H4" s="16">
        <v>128</v>
      </c>
      <c r="I4" s="16">
        <f t="shared" si="0"/>
        <v>185.75851393188856</v>
      </c>
      <c r="J4" s="16">
        <f t="shared" si="1"/>
        <v>225.2209097848918</v>
      </c>
      <c r="K4" s="3">
        <v>62.4</v>
      </c>
      <c r="L4">
        <v>545</v>
      </c>
      <c r="M4">
        <f t="shared" si="2"/>
        <v>182</v>
      </c>
      <c r="N4" s="5">
        <v>42352</v>
      </c>
      <c r="O4" s="5">
        <v>42534</v>
      </c>
      <c r="P4" s="8">
        <v>1.24</v>
      </c>
    </row>
    <row r="5" spans="1:17">
      <c r="A5" s="4" t="s">
        <v>24</v>
      </c>
      <c r="B5" s="16">
        <v>60</v>
      </c>
      <c r="C5">
        <v>0</v>
      </c>
      <c r="D5">
        <v>0</v>
      </c>
      <c r="E5" s="16">
        <v>264</v>
      </c>
      <c r="F5" s="16">
        <v>53</v>
      </c>
      <c r="G5" s="16">
        <v>43</v>
      </c>
      <c r="H5" s="16">
        <v>111</v>
      </c>
      <c r="I5" s="16">
        <f t="shared" si="0"/>
        <v>227.27272727272728</v>
      </c>
      <c r="J5" s="16">
        <f t="shared" si="1"/>
        <v>216.03345700482259</v>
      </c>
      <c r="K5" s="3">
        <v>66.3</v>
      </c>
      <c r="L5">
        <v>545</v>
      </c>
      <c r="M5">
        <f t="shared" si="2"/>
        <v>182</v>
      </c>
      <c r="N5" s="5">
        <v>42352</v>
      </c>
      <c r="O5" s="5">
        <v>42534</v>
      </c>
      <c r="P5" s="8">
        <v>1.28</v>
      </c>
      <c r="Q5" t="s">
        <v>65</v>
      </c>
    </row>
    <row r="6" spans="1:17">
      <c r="A6" s="4" t="s">
        <v>30</v>
      </c>
      <c r="B6" s="16">
        <v>50</v>
      </c>
      <c r="C6">
        <v>0</v>
      </c>
      <c r="D6">
        <v>0</v>
      </c>
      <c r="E6" s="16">
        <v>276</v>
      </c>
      <c r="F6" s="16">
        <v>49</v>
      </c>
      <c r="G6" s="16">
        <v>36</v>
      </c>
      <c r="H6" s="16">
        <v>130</v>
      </c>
      <c r="I6" s="16">
        <f t="shared" si="0"/>
        <v>217.39130434782609</v>
      </c>
      <c r="J6" s="16">
        <f t="shared" si="1"/>
        <v>247.4507709787363</v>
      </c>
      <c r="K6" s="3">
        <v>71.400000000000006</v>
      </c>
      <c r="L6">
        <v>650</v>
      </c>
      <c r="M6">
        <f t="shared" si="2"/>
        <v>189</v>
      </c>
      <c r="N6" s="5">
        <v>42352</v>
      </c>
      <c r="O6" s="5">
        <v>42541</v>
      </c>
      <c r="P6" s="8">
        <v>1.48</v>
      </c>
    </row>
    <row r="7" spans="1:17">
      <c r="A7" s="4" t="s">
        <v>32</v>
      </c>
      <c r="B7" s="16">
        <v>50</v>
      </c>
      <c r="C7">
        <v>0</v>
      </c>
      <c r="D7">
        <v>0</v>
      </c>
      <c r="E7" s="16">
        <v>268</v>
      </c>
      <c r="F7" s="16">
        <v>54</v>
      </c>
      <c r="G7" s="16">
        <v>41</v>
      </c>
      <c r="H7" s="16">
        <v>111</v>
      </c>
      <c r="I7" s="16">
        <f t="shared" si="0"/>
        <v>223.88059701492537</v>
      </c>
      <c r="J7" s="16">
        <f t="shared" si="1"/>
        <v>214.41520607693599</v>
      </c>
      <c r="K7" s="3">
        <v>74</v>
      </c>
      <c r="L7">
        <v>600</v>
      </c>
      <c r="M7">
        <f t="shared" si="2"/>
        <v>133</v>
      </c>
      <c r="N7" s="5">
        <v>42408</v>
      </c>
      <c r="O7" s="5">
        <v>42541</v>
      </c>
      <c r="P7" s="8">
        <v>1</v>
      </c>
    </row>
    <row r="8" spans="1:17">
      <c r="A8" s="10" t="s">
        <v>59</v>
      </c>
      <c r="B8" s="11">
        <f>AVERAGE(B2:B7)</f>
        <v>56.666666666666664</v>
      </c>
      <c r="C8" s="17">
        <f>COUNTIF(C2:C7,"1")</f>
        <v>0</v>
      </c>
      <c r="D8" s="17">
        <f>COUNTIF(D2:D7,"1")</f>
        <v>0</v>
      </c>
      <c r="E8" s="11">
        <f t="shared" ref="E8:J8" si="3">AVERAGE(E2:E7)</f>
        <v>287.66666666666669</v>
      </c>
      <c r="F8" s="11">
        <f t="shared" si="3"/>
        <v>50.666666666666664</v>
      </c>
      <c r="G8" s="11">
        <f t="shared" si="3"/>
        <v>39.666666666666664</v>
      </c>
      <c r="H8" s="11">
        <f t="shared" si="3"/>
        <v>121.33333333333333</v>
      </c>
      <c r="I8" s="11">
        <f t="shared" si="3"/>
        <v>213.37438373688826</v>
      </c>
      <c r="J8" s="11">
        <f t="shared" si="3"/>
        <v>227.06727415587321</v>
      </c>
      <c r="K8" s="11">
        <f t="shared" ref="K8:M8" si="4">AVERAGE(K2:K7)</f>
        <v>67.5</v>
      </c>
      <c r="L8" s="11">
        <f t="shared" si="4"/>
        <v>577.5</v>
      </c>
      <c r="M8" s="11">
        <f t="shared" si="4"/>
        <v>175</v>
      </c>
      <c r="N8" s="5"/>
      <c r="O8" s="5"/>
      <c r="P8" s="20">
        <f t="shared" ref="P8" si="5">AVERAGE(P2:P7)</f>
        <v>1.2916666666666667</v>
      </c>
    </row>
    <row r="9" spans="1:17">
      <c r="A9" s="9" t="s">
        <v>60</v>
      </c>
      <c r="B9" s="12">
        <f>STDEV(B2:B7)</f>
        <v>5.1639777949432224</v>
      </c>
      <c r="C9" s="18">
        <f>C8/ (COUNT(C2:C7))</f>
        <v>0</v>
      </c>
      <c r="D9" s="18">
        <f>D8/ (COUNT(D2:D7))</f>
        <v>0</v>
      </c>
      <c r="E9" s="12">
        <f t="shared" ref="E9:J9" si="6">STDEV(E2:E7)</f>
        <v>48.804371388910056</v>
      </c>
      <c r="F9" s="12">
        <f t="shared" si="6"/>
        <v>2.5819888974716112</v>
      </c>
      <c r="G9" s="12">
        <f t="shared" si="6"/>
        <v>5.6450568346710899</v>
      </c>
      <c r="H9" s="12">
        <f t="shared" si="6"/>
        <v>10.856641592438551</v>
      </c>
      <c r="I9" s="12">
        <f t="shared" si="6"/>
        <v>34.327615047022341</v>
      </c>
      <c r="J9" s="12">
        <f t="shared" si="6"/>
        <v>12.635685529703947</v>
      </c>
      <c r="K9" s="12">
        <f t="shared" ref="K9:M9" si="7">STDEV(K2:K7)</f>
        <v>5.1907610232026684</v>
      </c>
      <c r="L9" s="12">
        <f t="shared" si="7"/>
        <v>43.214580872663802</v>
      </c>
      <c r="M9" s="12">
        <f t="shared" si="7"/>
        <v>20.765355763867856</v>
      </c>
      <c r="N9" s="5"/>
      <c r="O9" s="5"/>
      <c r="P9" s="21">
        <f t="shared" ref="P9" si="8">STDEV(P2:P7)</f>
        <v>0.18093276836069977</v>
      </c>
    </row>
    <row r="10" spans="1:17" s="14" customFormat="1">
      <c r="K10" s="2"/>
      <c r="N10" s="19"/>
      <c r="O10" s="19"/>
      <c r="P10" s="15"/>
    </row>
    <row r="11" spans="1:17" s="14" customFormat="1">
      <c r="K11" s="2"/>
      <c r="N11" s="19"/>
      <c r="O11" s="19"/>
      <c r="P11" s="15"/>
    </row>
    <row r="12" spans="1:17">
      <c r="A12" t="s">
        <v>71</v>
      </c>
      <c r="B12" s="1" t="s">
        <v>13</v>
      </c>
      <c r="C12" s="1" t="s">
        <v>14</v>
      </c>
      <c r="D12" s="1" t="s">
        <v>15</v>
      </c>
      <c r="E12" s="1" t="s">
        <v>80</v>
      </c>
      <c r="F12" s="1" t="s">
        <v>77</v>
      </c>
      <c r="G12" s="1" t="s">
        <v>78</v>
      </c>
      <c r="H12" s="1" t="s">
        <v>79</v>
      </c>
      <c r="I12" s="1" t="s">
        <v>76</v>
      </c>
      <c r="J12" s="1" t="s">
        <v>81</v>
      </c>
      <c r="K12" s="6" t="s">
        <v>18</v>
      </c>
      <c r="L12" s="1" t="s">
        <v>19</v>
      </c>
      <c r="M12" s="1" t="s">
        <v>20</v>
      </c>
      <c r="N12" s="1" t="s">
        <v>21</v>
      </c>
      <c r="O12" s="1" t="s">
        <v>22</v>
      </c>
      <c r="P12" s="7" t="s">
        <v>34</v>
      </c>
      <c r="Q12" s="1" t="s">
        <v>35</v>
      </c>
    </row>
    <row r="13" spans="1:17">
      <c r="A13" s="4" t="s">
        <v>25</v>
      </c>
      <c r="B13">
        <v>70</v>
      </c>
      <c r="C13">
        <v>1</v>
      </c>
      <c r="D13">
        <v>1</v>
      </c>
      <c r="E13" s="16">
        <v>374</v>
      </c>
      <c r="F13" s="16">
        <v>47</v>
      </c>
      <c r="G13" s="16">
        <v>47</v>
      </c>
      <c r="H13" s="16">
        <v>134</v>
      </c>
      <c r="I13" s="16">
        <f t="shared" ref="I13:I19" si="9">60000/E13</f>
        <v>160.42780748663102</v>
      </c>
      <c r="J13" s="16">
        <f t="shared" ref="J13:J19" si="10">H13/SQRT(E13/1000)</f>
        <v>219.11342995618907</v>
      </c>
      <c r="K13" s="3">
        <v>38</v>
      </c>
      <c r="L13">
        <v>550</v>
      </c>
      <c r="M13">
        <f t="shared" si="2"/>
        <v>182</v>
      </c>
      <c r="N13" s="5">
        <v>42352</v>
      </c>
      <c r="O13" s="5">
        <v>42534</v>
      </c>
      <c r="P13" s="8">
        <v>2</v>
      </c>
      <c r="Q13" t="s">
        <v>62</v>
      </c>
    </row>
    <row r="14" spans="1:17">
      <c r="A14" s="4" t="s">
        <v>26</v>
      </c>
      <c r="B14">
        <v>70</v>
      </c>
      <c r="C14">
        <v>1</v>
      </c>
      <c r="D14">
        <v>1</v>
      </c>
      <c r="E14" s="16">
        <v>308</v>
      </c>
      <c r="F14" s="16">
        <v>44</v>
      </c>
      <c r="G14" s="16">
        <v>45</v>
      </c>
      <c r="H14" s="16">
        <v>136</v>
      </c>
      <c r="I14" s="16">
        <f t="shared" si="9"/>
        <v>194.80519480519482</v>
      </c>
      <c r="J14" s="16">
        <f t="shared" si="10"/>
        <v>245.05498985319204</v>
      </c>
      <c r="K14" s="3">
        <v>37.299999999999997</v>
      </c>
      <c r="L14">
        <v>535</v>
      </c>
      <c r="M14">
        <f t="shared" si="2"/>
        <v>182</v>
      </c>
      <c r="N14" s="5">
        <v>42352</v>
      </c>
      <c r="O14" s="5">
        <v>42534</v>
      </c>
      <c r="P14" s="8">
        <v>1.99</v>
      </c>
      <c r="Q14" t="s">
        <v>63</v>
      </c>
    </row>
    <row r="15" spans="1:17">
      <c r="A15" s="4" t="s">
        <v>27</v>
      </c>
      <c r="B15">
        <v>60</v>
      </c>
      <c r="C15">
        <v>1</v>
      </c>
      <c r="D15">
        <v>1</v>
      </c>
      <c r="E15" s="16">
        <v>245</v>
      </c>
      <c r="F15" s="16">
        <v>61</v>
      </c>
      <c r="G15" s="16">
        <v>51</v>
      </c>
      <c r="H15" s="16">
        <v>111</v>
      </c>
      <c r="I15" s="16">
        <f t="shared" si="9"/>
        <v>244.89795918367346</v>
      </c>
      <c r="J15" s="16">
        <f t="shared" si="10"/>
        <v>224.25386489059076</v>
      </c>
      <c r="K15" s="3">
        <v>35</v>
      </c>
      <c r="L15">
        <v>525</v>
      </c>
      <c r="M15">
        <f t="shared" si="2"/>
        <v>182</v>
      </c>
      <c r="N15" s="5">
        <v>42352</v>
      </c>
      <c r="O15" s="5">
        <v>42534</v>
      </c>
      <c r="P15" s="8">
        <v>1.68</v>
      </c>
      <c r="Q15" s="1" t="s">
        <v>64</v>
      </c>
    </row>
    <row r="16" spans="1:17">
      <c r="A16" s="4" t="s">
        <v>28</v>
      </c>
      <c r="B16">
        <v>80</v>
      </c>
      <c r="C16">
        <v>1</v>
      </c>
      <c r="D16">
        <v>1</v>
      </c>
      <c r="E16" s="16">
        <v>283</v>
      </c>
      <c r="F16" s="16">
        <v>49</v>
      </c>
      <c r="G16" s="16">
        <v>38</v>
      </c>
      <c r="H16" s="16">
        <v>144</v>
      </c>
      <c r="I16" s="16">
        <f t="shared" si="9"/>
        <v>212.01413427561837</v>
      </c>
      <c r="J16" s="16">
        <f t="shared" si="10"/>
        <v>270.68816894288847</v>
      </c>
      <c r="K16" s="3">
        <v>40.200000000000003</v>
      </c>
      <c r="L16">
        <v>530</v>
      </c>
      <c r="M16">
        <f t="shared" si="2"/>
        <v>182</v>
      </c>
      <c r="N16" s="5">
        <v>42352</v>
      </c>
      <c r="O16" s="5">
        <v>42534</v>
      </c>
      <c r="P16" s="8">
        <v>1.37</v>
      </c>
      <c r="Q16" t="s">
        <v>63</v>
      </c>
    </row>
    <row r="17" spans="1:17">
      <c r="A17" s="4" t="s">
        <v>29</v>
      </c>
      <c r="B17">
        <v>60</v>
      </c>
      <c r="C17">
        <v>0</v>
      </c>
      <c r="D17">
        <v>1</v>
      </c>
      <c r="E17" s="16">
        <v>202</v>
      </c>
      <c r="F17" s="16">
        <v>53</v>
      </c>
      <c r="G17" s="16">
        <v>38</v>
      </c>
      <c r="H17" s="16">
        <v>144</v>
      </c>
      <c r="I17" s="16">
        <f t="shared" si="9"/>
        <v>297.02970297029702</v>
      </c>
      <c r="J17" s="16">
        <f t="shared" si="10"/>
        <v>320.39579483278902</v>
      </c>
      <c r="K17" s="3">
        <v>39.200000000000003</v>
      </c>
      <c r="L17">
        <v>620</v>
      </c>
      <c r="M17">
        <f t="shared" si="2"/>
        <v>189</v>
      </c>
      <c r="N17" s="5">
        <v>42352</v>
      </c>
      <c r="O17" s="5">
        <v>42541</v>
      </c>
      <c r="P17" s="8">
        <v>1.61</v>
      </c>
      <c r="Q17" t="s">
        <v>66</v>
      </c>
    </row>
    <row r="18" spans="1:17">
      <c r="A18" s="4" t="s">
        <v>31</v>
      </c>
      <c r="B18">
        <v>50</v>
      </c>
      <c r="C18">
        <v>0</v>
      </c>
      <c r="D18">
        <v>1</v>
      </c>
      <c r="E18" s="16">
        <v>279</v>
      </c>
      <c r="F18" s="16">
        <v>51</v>
      </c>
      <c r="G18" s="16">
        <v>37</v>
      </c>
      <c r="H18" s="16">
        <v>150</v>
      </c>
      <c r="I18" s="16">
        <f t="shared" si="9"/>
        <v>215.05376344086022</v>
      </c>
      <c r="J18" s="16">
        <f t="shared" si="10"/>
        <v>283.98091712353238</v>
      </c>
      <c r="K18" s="3">
        <v>41.2</v>
      </c>
      <c r="L18">
        <v>660</v>
      </c>
      <c r="M18">
        <f t="shared" si="2"/>
        <v>189</v>
      </c>
      <c r="N18" s="5">
        <v>42352</v>
      </c>
      <c r="O18" s="5">
        <v>42541</v>
      </c>
      <c r="P18" s="8">
        <v>1.51</v>
      </c>
      <c r="Q18" t="s">
        <v>67</v>
      </c>
    </row>
    <row r="19" spans="1:17">
      <c r="A19" s="4" t="s">
        <v>33</v>
      </c>
      <c r="B19">
        <v>70</v>
      </c>
      <c r="C19">
        <v>0</v>
      </c>
      <c r="D19">
        <v>1</v>
      </c>
      <c r="E19">
        <v>409</v>
      </c>
      <c r="F19">
        <v>46</v>
      </c>
      <c r="G19">
        <v>34</v>
      </c>
      <c r="H19">
        <v>165</v>
      </c>
      <c r="I19" s="16">
        <f t="shared" si="9"/>
        <v>146.69926650366747</v>
      </c>
      <c r="J19" s="16">
        <f t="shared" si="10"/>
        <v>258.00153522031439</v>
      </c>
      <c r="K19">
        <v>38.5</v>
      </c>
      <c r="L19">
        <v>515</v>
      </c>
      <c r="M19">
        <f t="shared" si="2"/>
        <v>133</v>
      </c>
      <c r="N19" s="5">
        <v>42408</v>
      </c>
      <c r="O19" s="5">
        <v>42541</v>
      </c>
      <c r="P19" s="8">
        <v>1.44</v>
      </c>
      <c r="Q19" t="s">
        <v>68</v>
      </c>
    </row>
    <row r="20" spans="1:17">
      <c r="A20" s="10" t="s">
        <v>59</v>
      </c>
      <c r="B20" s="11">
        <f>AVERAGE(B13:B19)</f>
        <v>65.714285714285708</v>
      </c>
      <c r="C20" s="17">
        <f>COUNTIF(C13:C19,"1")</f>
        <v>4</v>
      </c>
      <c r="D20" s="17">
        <f>COUNTIF(D13:D19,"1")</f>
        <v>7</v>
      </c>
      <c r="E20" s="11">
        <f t="shared" ref="E20:J20" si="11">AVERAGE(E13:E19)</f>
        <v>300</v>
      </c>
      <c r="F20" s="11">
        <f t="shared" si="11"/>
        <v>50.142857142857146</v>
      </c>
      <c r="G20" s="11">
        <f t="shared" si="11"/>
        <v>41.428571428571431</v>
      </c>
      <c r="H20" s="11">
        <f t="shared" si="11"/>
        <v>140.57142857142858</v>
      </c>
      <c r="I20" s="11">
        <f t="shared" si="11"/>
        <v>210.13254695227752</v>
      </c>
      <c r="J20" s="11">
        <f t="shared" si="11"/>
        <v>260.21267154564237</v>
      </c>
      <c r="K20" s="11">
        <f>AVERAGE(K13:K19)</f>
        <v>38.48571428571428</v>
      </c>
      <c r="L20" s="11">
        <f t="shared" ref="L20:M20" si="12">AVERAGE(L13:L19)</f>
        <v>562.14285714285711</v>
      </c>
      <c r="M20" s="11">
        <f t="shared" si="12"/>
        <v>177</v>
      </c>
      <c r="N20" s="5"/>
      <c r="O20" s="5"/>
      <c r="P20" s="20">
        <f>AVERAGE(P13:P19)</f>
        <v>1.657142857142857</v>
      </c>
    </row>
    <row r="21" spans="1:17">
      <c r="A21" s="9" t="s">
        <v>60</v>
      </c>
      <c r="B21" s="12">
        <f>STDEV(B13:B19)</f>
        <v>9.75900072948534</v>
      </c>
      <c r="C21" s="18">
        <f>C20/ (COUNT(C13:C19))</f>
        <v>0.5714285714285714</v>
      </c>
      <c r="D21" s="18">
        <f>D20/ (COUNT(D13:D19))</f>
        <v>1</v>
      </c>
      <c r="E21" s="12">
        <f t="shared" ref="E21:J21" si="13">STDEV(E13:E19)</f>
        <v>71.62401831787993</v>
      </c>
      <c r="F21" s="12">
        <f t="shared" si="13"/>
        <v>5.6694670951383852</v>
      </c>
      <c r="G21" s="12">
        <f t="shared" si="13"/>
        <v>6.2411842588070607</v>
      </c>
      <c r="H21" s="12">
        <f t="shared" si="13"/>
        <v>16.571633824673061</v>
      </c>
      <c r="I21" s="12">
        <f t="shared" si="13"/>
        <v>50.854003893305872</v>
      </c>
      <c r="J21" s="12">
        <f t="shared" si="13"/>
        <v>35.387148669135023</v>
      </c>
      <c r="K21" s="12">
        <f>STDEV(K13:K19)</f>
        <v>2.0251984029789716</v>
      </c>
      <c r="L21" s="12">
        <f t="shared" ref="L21:M21" si="14">STDEV(L13:L19)</f>
        <v>55.441947330604499</v>
      </c>
      <c r="M21" s="12">
        <f t="shared" si="14"/>
        <v>19.680785892167346</v>
      </c>
      <c r="N21" s="5"/>
      <c r="O21" s="5"/>
      <c r="P21" s="21">
        <f>STDEV(P13:P19)</f>
        <v>0.252435753259734</v>
      </c>
    </row>
    <row r="22" spans="1:17" s="14" customFormat="1">
      <c r="A22" s="4" t="s">
        <v>92</v>
      </c>
      <c r="B22" s="22">
        <f>TTEST(B2:B8,B13:B19,2,2)</f>
        <v>4.7390494353547433E-2</v>
      </c>
      <c r="C22" s="22"/>
      <c r="D22" s="22">
        <v>5.9999999999999995E-4</v>
      </c>
      <c r="E22" s="22">
        <f t="shared" ref="E22:J22" si="15">TTEST(E2:E8,E13:E19,2,2)</f>
        <v>0.70563817070195767</v>
      </c>
      <c r="F22" s="22">
        <f t="shared" si="15"/>
        <v>0.8252214137647832</v>
      </c>
      <c r="G22" s="22">
        <f t="shared" si="15"/>
        <v>0.57529198423404648</v>
      </c>
      <c r="H22" s="22">
        <f t="shared" si="15"/>
        <v>2.1732748811253495E-2</v>
      </c>
      <c r="I22" s="22">
        <f t="shared" si="15"/>
        <v>0.88820824939762377</v>
      </c>
      <c r="J22" s="22">
        <f t="shared" si="15"/>
        <v>3.6305547100984575E-2</v>
      </c>
      <c r="K22" s="22">
        <f t="shared" ref="K22:L22" si="16">TTEST(K2:K8,K13:K19,2,2)</f>
        <v>4.2059528217140722E-9</v>
      </c>
      <c r="L22" s="22">
        <f t="shared" si="16"/>
        <v>0.56152106067805163</v>
      </c>
      <c r="M22" s="22">
        <f>TTEST(M2:M8,M13:M19,2,2)</f>
        <v>0.84968980795549776</v>
      </c>
      <c r="N22" s="22"/>
      <c r="O22" s="22"/>
      <c r="P22" s="22">
        <f>TTEST(P2:P8,P13:P19,2,2)</f>
        <v>7.5569767431241629E-3</v>
      </c>
      <c r="Q22" s="14" t="s">
        <v>70</v>
      </c>
    </row>
    <row r="23" spans="1:17" s="14" customFormat="1">
      <c r="K23" s="2"/>
      <c r="N23" s="19"/>
      <c r="O23" s="19"/>
      <c r="P23" s="15"/>
    </row>
    <row r="24" spans="1:17">
      <c r="A24" t="s">
        <v>0</v>
      </c>
      <c r="B24" s="1" t="s">
        <v>13</v>
      </c>
      <c r="C24" s="1" t="s">
        <v>14</v>
      </c>
      <c r="D24" s="1" t="s">
        <v>15</v>
      </c>
      <c r="E24" s="1" t="s">
        <v>80</v>
      </c>
      <c r="F24" s="1" t="s">
        <v>77</v>
      </c>
      <c r="G24" s="1" t="s">
        <v>78</v>
      </c>
      <c r="H24" s="1" t="s">
        <v>79</v>
      </c>
      <c r="I24" s="1" t="s">
        <v>76</v>
      </c>
      <c r="J24" s="1" t="s">
        <v>81</v>
      </c>
      <c r="K24" s="6" t="s">
        <v>18</v>
      </c>
      <c r="L24" s="1" t="s">
        <v>19</v>
      </c>
      <c r="M24" s="1" t="s">
        <v>20</v>
      </c>
      <c r="N24" s="1" t="s">
        <v>21</v>
      </c>
      <c r="O24" s="1" t="s">
        <v>22</v>
      </c>
      <c r="P24" s="7" t="s">
        <v>34</v>
      </c>
      <c r="Q24" s="1" t="s">
        <v>35</v>
      </c>
    </row>
    <row r="25" spans="1:17">
      <c r="A25" s="4" t="s">
        <v>45</v>
      </c>
      <c r="B25">
        <v>70</v>
      </c>
      <c r="C25">
        <v>0</v>
      </c>
      <c r="D25">
        <v>1</v>
      </c>
      <c r="E25" s="16">
        <v>245</v>
      </c>
      <c r="F25" s="16">
        <v>52</v>
      </c>
      <c r="G25" s="16">
        <v>40</v>
      </c>
      <c r="H25" s="16">
        <v>123</v>
      </c>
      <c r="I25" s="16">
        <f t="shared" ref="I25:I30" si="17">60000/E25</f>
        <v>244.89795918367346</v>
      </c>
      <c r="J25" s="16">
        <f t="shared" ref="J25:J30" si="18">H25/SQRT(E25/1000)</f>
        <v>248.49752595984384</v>
      </c>
      <c r="K25" s="3">
        <v>38.299999999999997</v>
      </c>
      <c r="L25">
        <v>550</v>
      </c>
      <c r="M25">
        <f t="shared" si="2"/>
        <v>113</v>
      </c>
      <c r="N25" s="5">
        <v>42478</v>
      </c>
      <c r="O25" s="5">
        <v>42591</v>
      </c>
      <c r="P25" s="8">
        <v>1.5509999999999999</v>
      </c>
    </row>
    <row r="26" spans="1:17">
      <c r="A26" s="4" t="s">
        <v>44</v>
      </c>
      <c r="B26">
        <v>60</v>
      </c>
      <c r="C26">
        <v>0</v>
      </c>
      <c r="D26">
        <v>0</v>
      </c>
      <c r="E26" s="16">
        <v>277</v>
      </c>
      <c r="F26" s="16">
        <v>53</v>
      </c>
      <c r="G26" s="16">
        <v>40</v>
      </c>
      <c r="H26" s="16">
        <v>131</v>
      </c>
      <c r="I26" s="16">
        <f t="shared" si="17"/>
        <v>216.60649819494586</v>
      </c>
      <c r="J26" s="16">
        <f t="shared" si="18"/>
        <v>248.90373358400583</v>
      </c>
      <c r="K26" s="3">
        <v>48.2</v>
      </c>
      <c r="L26">
        <v>540</v>
      </c>
      <c r="M26">
        <f t="shared" si="2"/>
        <v>105</v>
      </c>
      <c r="N26" s="5">
        <v>42478</v>
      </c>
      <c r="O26" s="5">
        <v>42583</v>
      </c>
      <c r="P26" s="8">
        <v>1.67</v>
      </c>
    </row>
    <row r="27" spans="1:17">
      <c r="A27" s="4" t="s">
        <v>37</v>
      </c>
      <c r="B27">
        <v>50</v>
      </c>
      <c r="C27">
        <v>0</v>
      </c>
      <c r="D27">
        <v>0</v>
      </c>
      <c r="E27" s="16">
        <v>325</v>
      </c>
      <c r="F27" s="16">
        <v>46</v>
      </c>
      <c r="G27" s="16">
        <v>44</v>
      </c>
      <c r="H27" s="16">
        <v>126</v>
      </c>
      <c r="I27" s="16">
        <f t="shared" si="17"/>
        <v>184.61538461538461</v>
      </c>
      <c r="J27" s="16">
        <f t="shared" si="18"/>
        <v>221.01862086537136</v>
      </c>
      <c r="K27" s="3">
        <v>47.3</v>
      </c>
      <c r="L27">
        <v>510</v>
      </c>
      <c r="M27">
        <f t="shared" si="2"/>
        <v>133</v>
      </c>
      <c r="N27" s="5">
        <v>42478</v>
      </c>
      <c r="O27" s="5">
        <v>42611</v>
      </c>
      <c r="P27" s="8">
        <v>1.431</v>
      </c>
    </row>
    <row r="28" spans="1:17">
      <c r="A28" s="4" t="s">
        <v>38</v>
      </c>
      <c r="B28">
        <v>60</v>
      </c>
      <c r="C28">
        <v>0</v>
      </c>
      <c r="D28">
        <v>1</v>
      </c>
      <c r="E28" s="16">
        <v>263</v>
      </c>
      <c r="F28" s="16">
        <v>49</v>
      </c>
      <c r="G28" s="16">
        <v>44</v>
      </c>
      <c r="H28" s="16">
        <v>126</v>
      </c>
      <c r="I28" s="16">
        <f t="shared" si="17"/>
        <v>228.13688212927758</v>
      </c>
      <c r="J28" s="16">
        <f t="shared" si="18"/>
        <v>245.69293642961503</v>
      </c>
      <c r="K28" s="3">
        <v>60.9</v>
      </c>
      <c r="L28">
        <v>450</v>
      </c>
      <c r="M28">
        <f t="shared" si="2"/>
        <v>133</v>
      </c>
      <c r="N28" s="5">
        <v>42478</v>
      </c>
      <c r="O28" s="5">
        <v>42611</v>
      </c>
      <c r="P28" s="8">
        <v>1.661</v>
      </c>
    </row>
    <row r="29" spans="1:17">
      <c r="A29" s="4" t="s">
        <v>39</v>
      </c>
      <c r="B29">
        <v>60</v>
      </c>
      <c r="C29">
        <v>1</v>
      </c>
      <c r="D29">
        <v>1</v>
      </c>
      <c r="E29" s="16">
        <v>237</v>
      </c>
      <c r="F29" s="16">
        <v>50</v>
      </c>
      <c r="G29" s="16">
        <v>41</v>
      </c>
      <c r="H29" s="16">
        <v>131</v>
      </c>
      <c r="I29" s="16">
        <f t="shared" si="17"/>
        <v>253.16455696202533</v>
      </c>
      <c r="J29" s="16">
        <f t="shared" si="18"/>
        <v>269.08972983081674</v>
      </c>
      <c r="K29" s="3">
        <v>35.299999999999997</v>
      </c>
      <c r="L29">
        <v>430</v>
      </c>
      <c r="M29">
        <f t="shared" si="2"/>
        <v>133</v>
      </c>
      <c r="N29" s="5">
        <v>42478</v>
      </c>
      <c r="O29" s="5">
        <v>42611</v>
      </c>
      <c r="P29" s="8">
        <v>1.258</v>
      </c>
    </row>
    <row r="30" spans="1:17">
      <c r="A30" s="4" t="s">
        <v>47</v>
      </c>
      <c r="B30">
        <v>60</v>
      </c>
      <c r="C30">
        <v>1</v>
      </c>
      <c r="D30">
        <v>1</v>
      </c>
      <c r="E30" s="16">
        <v>276</v>
      </c>
      <c r="F30" s="16">
        <v>41</v>
      </c>
      <c r="G30" s="16">
        <v>40</v>
      </c>
      <c r="H30" s="16">
        <v>151</v>
      </c>
      <c r="I30" s="16">
        <f t="shared" si="17"/>
        <v>217.39130434782609</v>
      </c>
      <c r="J30" s="16">
        <f t="shared" si="18"/>
        <v>287.42358782914755</v>
      </c>
      <c r="K30" s="3">
        <v>50.1</v>
      </c>
      <c r="L30">
        <v>520</v>
      </c>
      <c r="M30">
        <f t="shared" si="2"/>
        <v>174</v>
      </c>
      <c r="N30" s="5">
        <v>42478</v>
      </c>
      <c r="O30" s="5">
        <v>42652</v>
      </c>
      <c r="P30" s="8">
        <v>1.72</v>
      </c>
      <c r="Q30" s="1" t="s">
        <v>64</v>
      </c>
    </row>
    <row r="31" spans="1:17">
      <c r="A31" s="10" t="s">
        <v>59</v>
      </c>
      <c r="B31" s="11">
        <f>AVERAGE(B25:B30)</f>
        <v>60</v>
      </c>
      <c r="C31" s="17">
        <f>COUNTIF(C25:C30,"1")</f>
        <v>2</v>
      </c>
      <c r="D31" s="17">
        <f>COUNTIF(D25:D30,"1")</f>
        <v>4</v>
      </c>
      <c r="E31" s="11">
        <f t="shared" ref="E31:J31" si="19">AVERAGE(E25:E30)</f>
        <v>270.5</v>
      </c>
      <c r="F31" s="11">
        <f t="shared" si="19"/>
        <v>48.5</v>
      </c>
      <c r="G31" s="11">
        <f t="shared" si="19"/>
        <v>41.5</v>
      </c>
      <c r="H31" s="11">
        <f t="shared" si="19"/>
        <v>131.33333333333334</v>
      </c>
      <c r="I31" s="11">
        <f t="shared" si="19"/>
        <v>224.13543090552216</v>
      </c>
      <c r="J31" s="11">
        <f t="shared" si="19"/>
        <v>253.43768908313336</v>
      </c>
      <c r="K31" s="11">
        <f t="shared" ref="K31:M31" si="20">AVERAGE(K25:K30)</f>
        <v>46.683333333333337</v>
      </c>
      <c r="L31" s="11">
        <f t="shared" si="20"/>
        <v>500</v>
      </c>
      <c r="M31" s="11">
        <f t="shared" si="20"/>
        <v>131.83333333333334</v>
      </c>
      <c r="N31" s="5"/>
      <c r="O31" s="5"/>
      <c r="P31" s="20">
        <f>AVERAGE(P25:P30)</f>
        <v>1.5485</v>
      </c>
    </row>
    <row r="32" spans="1:17">
      <c r="A32" s="9" t="s">
        <v>60</v>
      </c>
      <c r="B32" s="12">
        <f>STDEV(B25:B30)</f>
        <v>6.324555320336759</v>
      </c>
      <c r="C32" s="18">
        <f>C31/ (COUNT(C25:C30))</f>
        <v>0.33333333333333331</v>
      </c>
      <c r="D32" s="18">
        <f>D31/ (COUNT(D25:D30))</f>
        <v>0.66666666666666663</v>
      </c>
      <c r="E32" s="12">
        <f t="shared" ref="E32:J32" si="21">STDEV(E25:E30)</f>
        <v>31.213779008636553</v>
      </c>
      <c r="F32" s="12">
        <f t="shared" si="21"/>
        <v>4.4158804331639239</v>
      </c>
      <c r="G32" s="12">
        <f t="shared" si="21"/>
        <v>1.9748417658131499</v>
      </c>
      <c r="H32" s="12">
        <f t="shared" si="21"/>
        <v>10.132456102380443</v>
      </c>
      <c r="I32" s="12">
        <f t="shared" si="21"/>
        <v>24.305499301856354</v>
      </c>
      <c r="J32" s="12">
        <f t="shared" si="21"/>
        <v>22.60958573289804</v>
      </c>
      <c r="K32" s="12">
        <f t="shared" ref="K32:M32" si="22">STDEV(K25:K30)</f>
        <v>9.1250022831047133</v>
      </c>
      <c r="L32" s="12">
        <f t="shared" si="22"/>
        <v>48.989794855663561</v>
      </c>
      <c r="M32" s="12">
        <f t="shared" si="22"/>
        <v>23.903277320624166</v>
      </c>
      <c r="N32" s="5"/>
      <c r="O32" s="5"/>
      <c r="P32" s="21">
        <f t="shared" ref="P32" si="23">STDEV(P25:P30)</f>
        <v>0.17608719431009176</v>
      </c>
    </row>
    <row r="33" spans="1:17" s="14" customFormat="1">
      <c r="A33" s="4" t="s">
        <v>91</v>
      </c>
      <c r="B33" s="22">
        <f>TTEST(B13:B19,B25:B30,2,2)</f>
        <v>0.24562121741991191</v>
      </c>
      <c r="C33" s="22"/>
      <c r="D33" s="22">
        <v>0.1923</v>
      </c>
      <c r="E33" s="22">
        <f t="shared" ref="E33:J33" si="24">TTEST(E13:E19,E25:E30,2,2)</f>
        <v>0.37164193658728606</v>
      </c>
      <c r="F33" s="22">
        <f t="shared" si="24"/>
        <v>0.57702277966417448</v>
      </c>
      <c r="G33" s="22">
        <f t="shared" si="24"/>
        <v>0.97913089463749592</v>
      </c>
      <c r="H33" s="22">
        <f t="shared" si="24"/>
        <v>0.26111042815947383</v>
      </c>
      <c r="I33" s="22">
        <f t="shared" si="24"/>
        <v>0.551559377013916</v>
      </c>
      <c r="J33" s="22">
        <f t="shared" si="24"/>
        <v>0.69503515810181349</v>
      </c>
      <c r="K33" s="22">
        <f>TTEST(K13:K19,K25:K30,2,2)</f>
        <v>4.0060590119072467E-2</v>
      </c>
      <c r="L33" s="22">
        <f t="shared" ref="L33:M33" si="25">TTEST(L13:L19,L25:L30,2,2)</f>
        <v>5.7247941656954376E-2</v>
      </c>
      <c r="M33" s="22">
        <f t="shared" si="25"/>
        <v>3.2614945416805626E-3</v>
      </c>
      <c r="N33" s="22"/>
      <c r="O33" s="22"/>
      <c r="P33" s="22">
        <f>TTEST(P13:P19,P25:P30,2,2)</f>
        <v>0.39586029719750382</v>
      </c>
      <c r="Q33" s="14" t="s">
        <v>73</v>
      </c>
    </row>
    <row r="34" spans="1:17" s="14" customFormat="1">
      <c r="K34" s="2"/>
      <c r="N34" s="19"/>
      <c r="O34" s="19"/>
      <c r="P34" s="15"/>
    </row>
    <row r="35" spans="1:17">
      <c r="A35" t="s">
        <v>72</v>
      </c>
      <c r="B35" s="1" t="s">
        <v>13</v>
      </c>
      <c r="C35" s="1" t="s">
        <v>14</v>
      </c>
      <c r="D35" s="1" t="s">
        <v>15</v>
      </c>
      <c r="E35" s="1" t="s">
        <v>80</v>
      </c>
      <c r="F35" s="1" t="s">
        <v>77</v>
      </c>
      <c r="G35" s="1" t="s">
        <v>78</v>
      </c>
      <c r="H35" s="1" t="s">
        <v>79</v>
      </c>
      <c r="I35" s="1" t="s">
        <v>76</v>
      </c>
      <c r="J35" s="1" t="s">
        <v>81</v>
      </c>
      <c r="K35" s="6" t="s">
        <v>18</v>
      </c>
      <c r="L35" s="1" t="s">
        <v>19</v>
      </c>
      <c r="M35" s="1" t="s">
        <v>20</v>
      </c>
      <c r="N35" s="1" t="s">
        <v>21</v>
      </c>
      <c r="O35" s="1" t="s">
        <v>22</v>
      </c>
      <c r="P35" s="7" t="s">
        <v>34</v>
      </c>
      <c r="Q35" s="1" t="s">
        <v>35</v>
      </c>
    </row>
    <row r="36" spans="1:17">
      <c r="A36" s="4" t="s">
        <v>46</v>
      </c>
      <c r="B36">
        <v>50</v>
      </c>
      <c r="C36">
        <v>0</v>
      </c>
      <c r="D36">
        <v>0</v>
      </c>
      <c r="E36" s="16">
        <v>264</v>
      </c>
      <c r="F36" s="16">
        <v>49</v>
      </c>
      <c r="G36" s="16">
        <v>36</v>
      </c>
      <c r="H36" s="16">
        <v>117</v>
      </c>
      <c r="I36" s="16">
        <f>60000/E36</f>
        <v>227.27272727272728</v>
      </c>
      <c r="J36" s="16">
        <f>H36/SQRT(E36/1000)</f>
        <v>227.71094116724544</v>
      </c>
      <c r="K36" s="3">
        <v>52.5</v>
      </c>
      <c r="L36">
        <v>520</v>
      </c>
      <c r="M36">
        <f t="shared" si="2"/>
        <v>105</v>
      </c>
      <c r="N36" s="5">
        <v>42478</v>
      </c>
      <c r="O36" s="5">
        <v>42583</v>
      </c>
      <c r="P36" s="8">
        <v>1.4450000000000001</v>
      </c>
    </row>
    <row r="37" spans="1:17" ht="17.25" customHeight="1">
      <c r="A37" s="4" t="s">
        <v>40</v>
      </c>
      <c r="B37">
        <v>50</v>
      </c>
      <c r="C37">
        <v>0</v>
      </c>
      <c r="D37">
        <v>0</v>
      </c>
      <c r="E37" s="16">
        <v>351</v>
      </c>
      <c r="F37" s="16">
        <v>41</v>
      </c>
      <c r="G37" s="16">
        <v>43</v>
      </c>
      <c r="H37" s="16">
        <v>120</v>
      </c>
      <c r="I37" s="16">
        <f>60000/E37</f>
        <v>170.94017094017093</v>
      </c>
      <c r="J37" s="16">
        <f>H37/SQRT(E37/1000)</f>
        <v>202.54787341673335</v>
      </c>
      <c r="K37" s="3">
        <v>54</v>
      </c>
      <c r="L37">
        <v>550</v>
      </c>
      <c r="M37">
        <f t="shared" si="2"/>
        <v>161</v>
      </c>
      <c r="N37" s="5">
        <v>42450</v>
      </c>
      <c r="O37" s="5">
        <v>42611</v>
      </c>
      <c r="P37" s="8">
        <v>1.367</v>
      </c>
    </row>
    <row r="38" spans="1:17">
      <c r="A38" s="4" t="s">
        <v>41</v>
      </c>
      <c r="B38">
        <v>60</v>
      </c>
      <c r="C38">
        <v>0</v>
      </c>
      <c r="D38">
        <v>0</v>
      </c>
      <c r="E38" s="16">
        <v>229</v>
      </c>
      <c r="F38" s="16">
        <v>50</v>
      </c>
      <c r="G38" s="16">
        <v>42</v>
      </c>
      <c r="H38" s="16">
        <v>127</v>
      </c>
      <c r="I38" s="16">
        <f>60000/E38</f>
        <v>262.00873362445412</v>
      </c>
      <c r="J38" s="16">
        <f>H38/SQRT(E38/1000)</f>
        <v>265.39087100064376</v>
      </c>
      <c r="K38" s="3">
        <v>57.2</v>
      </c>
      <c r="L38">
        <v>530</v>
      </c>
      <c r="M38">
        <f t="shared" si="2"/>
        <v>161</v>
      </c>
      <c r="N38" s="5">
        <v>42450</v>
      </c>
      <c r="O38" s="5">
        <v>42611</v>
      </c>
      <c r="P38" s="8">
        <v>1.46</v>
      </c>
      <c r="Q38" t="s">
        <v>36</v>
      </c>
    </row>
    <row r="39" spans="1:17">
      <c r="A39" s="4" t="s">
        <v>42</v>
      </c>
      <c r="B39">
        <v>50</v>
      </c>
      <c r="E39" s="16">
        <v>259</v>
      </c>
      <c r="F39" s="16">
        <v>47</v>
      </c>
      <c r="G39" s="16">
        <v>51</v>
      </c>
      <c r="H39" s="16">
        <v>145</v>
      </c>
      <c r="I39" s="16">
        <f>60000/E39</f>
        <v>231.66023166023166</v>
      </c>
      <c r="J39" s="16">
        <f>H39/SQRT(E39/1000)</f>
        <v>284.91684081079899</v>
      </c>
      <c r="K39" s="3">
        <v>60.4</v>
      </c>
      <c r="L39">
        <v>540</v>
      </c>
      <c r="M39">
        <f t="shared" si="2"/>
        <v>143</v>
      </c>
      <c r="N39" s="5">
        <v>42468</v>
      </c>
      <c r="O39" s="5">
        <v>42611</v>
      </c>
      <c r="P39" s="8">
        <v>1.42</v>
      </c>
      <c r="Q39" t="s">
        <v>36</v>
      </c>
    </row>
    <row r="40" spans="1:17">
      <c r="A40" s="4" t="s">
        <v>43</v>
      </c>
      <c r="B40" s="25"/>
      <c r="C40" s="25"/>
      <c r="D40" s="25"/>
      <c r="E40" s="26"/>
      <c r="F40" s="26"/>
      <c r="G40" s="26"/>
      <c r="H40" s="26"/>
      <c r="I40" s="26"/>
      <c r="J40" s="26"/>
      <c r="K40" s="3">
        <v>58.3</v>
      </c>
      <c r="L40">
        <v>480</v>
      </c>
      <c r="M40">
        <f t="shared" si="2"/>
        <v>143</v>
      </c>
      <c r="N40" s="5">
        <v>42468</v>
      </c>
      <c r="O40" s="5">
        <v>42611</v>
      </c>
      <c r="Q40" t="s">
        <v>36</v>
      </c>
    </row>
    <row r="41" spans="1:17">
      <c r="A41" s="4" t="s">
        <v>50</v>
      </c>
      <c r="B41">
        <v>60</v>
      </c>
      <c r="C41">
        <v>0</v>
      </c>
      <c r="D41">
        <v>0</v>
      </c>
      <c r="E41" s="16">
        <v>273</v>
      </c>
      <c r="F41" s="16">
        <v>53</v>
      </c>
      <c r="G41" s="16">
        <v>38</v>
      </c>
      <c r="H41" s="16">
        <v>125</v>
      </c>
      <c r="I41" s="16">
        <f>60000/E41</f>
        <v>219.78021978021977</v>
      </c>
      <c r="J41" s="16">
        <f>H41/SQRT(E41/1000)</f>
        <v>239.23718823467271</v>
      </c>
      <c r="K41" s="2">
        <v>52.6</v>
      </c>
      <c r="L41">
        <v>530</v>
      </c>
      <c r="M41">
        <f t="shared" si="2"/>
        <v>174</v>
      </c>
      <c r="N41" s="5">
        <v>42478</v>
      </c>
      <c r="O41" s="5">
        <v>42652</v>
      </c>
      <c r="P41" s="8">
        <v>1.37</v>
      </c>
    </row>
    <row r="42" spans="1:17">
      <c r="A42" s="4" t="s">
        <v>49</v>
      </c>
      <c r="B42">
        <v>50</v>
      </c>
      <c r="C42">
        <v>0</v>
      </c>
      <c r="D42">
        <v>0</v>
      </c>
      <c r="E42" s="16">
        <v>307</v>
      </c>
      <c r="F42" s="16">
        <v>51</v>
      </c>
      <c r="G42" s="16">
        <v>46</v>
      </c>
      <c r="H42" s="16">
        <v>131</v>
      </c>
      <c r="I42" s="16">
        <f>60000/E42</f>
        <v>195.43973941368077</v>
      </c>
      <c r="J42" s="16">
        <f>H42/SQRT(E42/1000)</f>
        <v>236.42974178665202</v>
      </c>
      <c r="K42" s="3">
        <v>49.4</v>
      </c>
      <c r="L42">
        <v>540</v>
      </c>
      <c r="M42">
        <f t="shared" si="2"/>
        <v>174</v>
      </c>
      <c r="N42" s="5">
        <v>42478</v>
      </c>
      <c r="O42" s="5">
        <v>42652</v>
      </c>
      <c r="P42" s="8">
        <v>1.56</v>
      </c>
    </row>
    <row r="43" spans="1:17">
      <c r="A43" s="4" t="s">
        <v>48</v>
      </c>
      <c r="B43">
        <v>50</v>
      </c>
      <c r="C43">
        <v>0</v>
      </c>
      <c r="D43">
        <v>1</v>
      </c>
      <c r="E43" s="16">
        <v>280</v>
      </c>
      <c r="F43" s="16">
        <v>53</v>
      </c>
      <c r="G43" s="16">
        <v>41</v>
      </c>
      <c r="H43" s="16">
        <v>128</v>
      </c>
      <c r="I43" s="16">
        <f>60000/E43</f>
        <v>214.28571428571428</v>
      </c>
      <c r="J43" s="16">
        <f>H43/SQRT(E43/1000)</f>
        <v>241.89726272590539</v>
      </c>
      <c r="K43" s="3">
        <v>68.8</v>
      </c>
      <c r="L43">
        <v>530</v>
      </c>
      <c r="M43">
        <f t="shared" si="2"/>
        <v>174</v>
      </c>
      <c r="N43" s="5">
        <v>42478</v>
      </c>
      <c r="O43" s="5">
        <v>42652</v>
      </c>
      <c r="P43" s="8">
        <v>1.667</v>
      </c>
      <c r="Q43" t="s">
        <v>51</v>
      </c>
    </row>
    <row r="44" spans="1:17">
      <c r="A44" s="4" t="s">
        <v>52</v>
      </c>
      <c r="B44">
        <v>60</v>
      </c>
      <c r="C44">
        <v>0</v>
      </c>
      <c r="D44">
        <v>0</v>
      </c>
      <c r="E44" s="16">
        <v>312</v>
      </c>
      <c r="F44" s="16">
        <v>63</v>
      </c>
      <c r="G44" s="16">
        <v>43</v>
      </c>
      <c r="H44" s="16">
        <v>140</v>
      </c>
      <c r="I44" s="16">
        <f>60000/E44</f>
        <v>192.30769230769232</v>
      </c>
      <c r="J44" s="16">
        <f>H44/SQRT(E44/1000)</f>
        <v>250.64020591380151</v>
      </c>
      <c r="K44" s="3">
        <v>63.1</v>
      </c>
      <c r="L44">
        <v>520</v>
      </c>
      <c r="M44">
        <f t="shared" si="2"/>
        <v>174</v>
      </c>
      <c r="N44" s="5">
        <v>42478</v>
      </c>
      <c r="O44" s="5">
        <v>42652</v>
      </c>
      <c r="P44" s="8">
        <v>1.3360000000000001</v>
      </c>
    </row>
    <row r="45" spans="1:17">
      <c r="A45" s="10" t="s">
        <v>59</v>
      </c>
      <c r="B45" s="11">
        <f>AVERAGE(B36:B44)</f>
        <v>53.75</v>
      </c>
      <c r="C45" s="17">
        <f>COUNTIF(C36:C44,"1")</f>
        <v>0</v>
      </c>
      <c r="D45" s="17">
        <f>COUNTIF(D36:D44,"1")</f>
        <v>1</v>
      </c>
      <c r="E45" s="11">
        <f t="shared" ref="E45:J45" si="26">AVERAGE(E36:E44)</f>
        <v>284.375</v>
      </c>
      <c r="F45" s="11">
        <f t="shared" si="26"/>
        <v>50.875</v>
      </c>
      <c r="G45" s="11">
        <f t="shared" si="26"/>
        <v>42.5</v>
      </c>
      <c r="H45" s="11">
        <f t="shared" si="26"/>
        <v>129.125</v>
      </c>
      <c r="I45" s="11">
        <f t="shared" si="26"/>
        <v>214.2119036606114</v>
      </c>
      <c r="J45" s="11">
        <f t="shared" si="26"/>
        <v>243.59636563205666</v>
      </c>
      <c r="K45" s="11">
        <f t="shared" ref="K45:M45" si="27">AVERAGE(K36:K44)</f>
        <v>57.36666666666666</v>
      </c>
      <c r="L45" s="11">
        <f t="shared" si="27"/>
        <v>526.66666666666663</v>
      </c>
      <c r="M45" s="11">
        <f t="shared" si="27"/>
        <v>156.55555555555554</v>
      </c>
      <c r="P45" s="20">
        <f>AVERAGE(P36:P44)</f>
        <v>1.453125</v>
      </c>
    </row>
    <row r="46" spans="1:17">
      <c r="A46" s="9" t="s">
        <v>60</v>
      </c>
      <c r="B46" s="12">
        <f>STDEV(B36:B44)</f>
        <v>5.1754916950676568</v>
      </c>
      <c r="C46" s="18">
        <f>C45/ (COUNT(C36:C44))</f>
        <v>0</v>
      </c>
      <c r="D46" s="18">
        <f>D45/ (COUNT(D36:D44))</f>
        <v>0.14285714285714285</v>
      </c>
      <c r="E46" s="12">
        <f t="shared" ref="E46:J46" si="28">STDEV(E36:E44)</f>
        <v>37.773526254697032</v>
      </c>
      <c r="F46" s="12">
        <f t="shared" si="28"/>
        <v>6.243568119044018</v>
      </c>
      <c r="G46" s="12">
        <f t="shared" si="28"/>
        <v>4.6291004988627575</v>
      </c>
      <c r="H46" s="12">
        <f t="shared" si="28"/>
        <v>9.4632748786332641</v>
      </c>
      <c r="I46" s="12">
        <f t="shared" si="28"/>
        <v>28.018385006364632</v>
      </c>
      <c r="J46" s="12">
        <f t="shared" si="28"/>
        <v>24.618730147015309</v>
      </c>
      <c r="K46" s="12">
        <f t="shared" ref="K46:M46" si="29">STDEV(K36:K44)</f>
        <v>6.0714495797955861</v>
      </c>
      <c r="L46" s="12">
        <f t="shared" si="29"/>
        <v>20</v>
      </c>
      <c r="M46" s="12">
        <f t="shared" si="29"/>
        <v>23.136070923511998</v>
      </c>
      <c r="P46" s="21">
        <f>STDEV(P36:P44)</f>
        <v>0.11111183233892906</v>
      </c>
    </row>
    <row r="47" spans="1:17">
      <c r="A47" s="4" t="s">
        <v>89</v>
      </c>
      <c r="B47" s="22">
        <f>TTEST(B25:B30,B36:B44, 2, 2)</f>
        <v>6.4383154112630264E-2</v>
      </c>
      <c r="C47" s="22"/>
      <c r="D47" s="22">
        <v>8.6199999999999999E-2</v>
      </c>
      <c r="E47" s="22">
        <f t="shared" ref="E47:J47" si="30">TTEST(E25:E30,E36:E44, 2, 2)</f>
        <v>0.47934259995695316</v>
      </c>
      <c r="F47" s="22">
        <f t="shared" si="30"/>
        <v>0.44397632816063892</v>
      </c>
      <c r="G47" s="22">
        <f t="shared" si="30"/>
        <v>0.63113188341696125</v>
      </c>
      <c r="H47" s="22">
        <f t="shared" si="30"/>
        <v>0.68227145728865279</v>
      </c>
      <c r="I47" s="22">
        <f t="shared" si="30"/>
        <v>0.50181362159926191</v>
      </c>
      <c r="J47" s="22">
        <f t="shared" si="30"/>
        <v>0.45871784841655816</v>
      </c>
      <c r="K47" s="22">
        <f>TTEST(K25:K30,K36:K44, 2, 2)</f>
        <v>1.6841657536334487E-2</v>
      </c>
      <c r="L47" s="22">
        <f>TTEST(L25:L30,L36:L44, 2, 2)</f>
        <v>0.16277844997930907</v>
      </c>
      <c r="M47" s="22">
        <f>TTEST(M25:M30,M36:M44, 2, 2)</f>
        <v>6.6642086319541938E-2</v>
      </c>
      <c r="N47" s="22"/>
      <c r="O47" s="22"/>
      <c r="P47" s="22">
        <f>TTEST(P25:P30,P36:P44, 2, 2)</f>
        <v>0.23690173653406832</v>
      </c>
      <c r="Q47" t="s">
        <v>74</v>
      </c>
    </row>
    <row r="48" spans="1:17">
      <c r="A48" s="4" t="s">
        <v>90</v>
      </c>
      <c r="B48" s="22">
        <f>TTEST(B13:B19,B36:B44, 2, 2)</f>
        <v>9.7476339933132497E-3</v>
      </c>
      <c r="C48" s="23"/>
      <c r="D48" s="22">
        <v>2.3E-3</v>
      </c>
      <c r="E48" s="22">
        <f t="shared" ref="E48:J48" si="31">TTEST(E13:E19,E36:E44, 2, 2)</f>
        <v>0.59891974902326384</v>
      </c>
      <c r="F48" s="22">
        <f t="shared" si="31"/>
        <v>0.81684746911820927</v>
      </c>
      <c r="G48" s="22">
        <f t="shared" si="31"/>
        <v>0.70932240367223043</v>
      </c>
      <c r="H48" s="22">
        <f t="shared" si="31"/>
        <v>0.11840433277526372</v>
      </c>
      <c r="I48" s="22">
        <f t="shared" si="31"/>
        <v>0.84759849112571817</v>
      </c>
      <c r="J48" s="22">
        <f t="shared" si="31"/>
        <v>0.3051101799299849</v>
      </c>
      <c r="K48" s="22">
        <f t="shared" ref="K48:M48" si="32">TTEST(K13:K19,K36:K44, 2, 2)</f>
        <v>1.7246798304562057E-6</v>
      </c>
      <c r="L48" s="22">
        <f t="shared" si="32"/>
        <v>9.5028574187759354E-2</v>
      </c>
      <c r="M48" s="22">
        <f t="shared" si="32"/>
        <v>8.2900668539565056E-2</v>
      </c>
      <c r="N48" s="23"/>
      <c r="O48" s="23"/>
      <c r="P48" s="22">
        <f>TTEST(P13:P19,P36:P44, 2, 2)</f>
        <v>5.8301764045104509E-2</v>
      </c>
      <c r="Q48" t="s">
        <v>75</v>
      </c>
    </row>
    <row r="53" spans="1:17">
      <c r="A53" t="s">
        <v>59</v>
      </c>
      <c r="B53" s="1" t="str">
        <f>B1</f>
        <v>VERP</v>
      </c>
      <c r="C53" s="1" t="str">
        <f t="shared" ref="C53:M53" si="33">C1</f>
        <v>Extrasti</v>
      </c>
      <c r="D53" s="1" t="str">
        <f t="shared" si="33"/>
        <v>Burst</v>
      </c>
      <c r="E53" s="1" t="str">
        <f t="shared" si="33"/>
        <v>RR</v>
      </c>
      <c r="F53" s="1" t="str">
        <f t="shared" si="33"/>
        <v>PR</v>
      </c>
      <c r="G53" s="1" t="str">
        <f t="shared" si="33"/>
        <v>QRS</v>
      </c>
      <c r="H53" s="1" t="str">
        <f t="shared" si="33"/>
        <v>QT</v>
      </c>
      <c r="I53" s="1" t="str">
        <f t="shared" si="33"/>
        <v>HR</v>
      </c>
      <c r="J53" s="1" t="str">
        <f t="shared" si="33"/>
        <v>QTc</v>
      </c>
      <c r="K53" s="1" t="str">
        <f t="shared" si="33"/>
        <v xml:space="preserve">LVEF </v>
      </c>
      <c r="L53" s="1" t="str">
        <f t="shared" si="33"/>
        <v>BW</v>
      </c>
      <c r="M53" s="1" t="str">
        <f t="shared" si="33"/>
        <v>Age</v>
      </c>
      <c r="N53" s="1"/>
      <c r="O53" s="1"/>
      <c r="P53" s="1" t="str">
        <f t="shared" ref="P53" si="34">P1</f>
        <v>HW</v>
      </c>
    </row>
    <row r="54" spans="1:17">
      <c r="A54" s="4" t="s">
        <v>82</v>
      </c>
      <c r="B54" s="3">
        <f>B8</f>
        <v>56.666666666666664</v>
      </c>
      <c r="C54" s="3">
        <f t="shared" ref="C54:M54" si="35">C8</f>
        <v>0</v>
      </c>
      <c r="D54" s="3">
        <f t="shared" si="35"/>
        <v>0</v>
      </c>
      <c r="E54" s="3">
        <f t="shared" si="35"/>
        <v>287.66666666666669</v>
      </c>
      <c r="F54" s="3">
        <f t="shared" si="35"/>
        <v>50.666666666666664</v>
      </c>
      <c r="G54" s="3">
        <f t="shared" si="35"/>
        <v>39.666666666666664</v>
      </c>
      <c r="H54" s="3">
        <f t="shared" si="35"/>
        <v>121.33333333333333</v>
      </c>
      <c r="I54" s="3">
        <f t="shared" si="35"/>
        <v>213.37438373688826</v>
      </c>
      <c r="J54" s="3">
        <f t="shared" si="35"/>
        <v>227.06727415587321</v>
      </c>
      <c r="K54" s="3">
        <f t="shared" si="35"/>
        <v>67.5</v>
      </c>
      <c r="L54" s="3">
        <f t="shared" si="35"/>
        <v>577.5</v>
      </c>
      <c r="M54" s="3">
        <f t="shared" si="35"/>
        <v>175</v>
      </c>
      <c r="N54" s="3"/>
      <c r="O54" s="3"/>
      <c r="P54" s="3">
        <f>P8</f>
        <v>1.2916666666666667</v>
      </c>
    </row>
    <row r="55" spans="1:17">
      <c r="A55" s="4" t="s">
        <v>83</v>
      </c>
      <c r="B55" s="3">
        <f>B20</f>
        <v>65.714285714285708</v>
      </c>
      <c r="C55" s="3">
        <f t="shared" ref="C55:M55" si="36">C20</f>
        <v>4</v>
      </c>
      <c r="D55" s="3">
        <f t="shared" si="36"/>
        <v>7</v>
      </c>
      <c r="E55" s="3">
        <f t="shared" si="36"/>
        <v>300</v>
      </c>
      <c r="F55" s="3">
        <f t="shared" si="36"/>
        <v>50.142857142857146</v>
      </c>
      <c r="G55" s="3">
        <f t="shared" si="36"/>
        <v>41.428571428571431</v>
      </c>
      <c r="H55" s="3">
        <f t="shared" si="36"/>
        <v>140.57142857142858</v>
      </c>
      <c r="I55" s="3">
        <f t="shared" si="36"/>
        <v>210.13254695227752</v>
      </c>
      <c r="J55" s="3">
        <f t="shared" si="36"/>
        <v>260.21267154564237</v>
      </c>
      <c r="K55" s="3">
        <f t="shared" si="36"/>
        <v>38.48571428571428</v>
      </c>
      <c r="L55" s="3">
        <f t="shared" si="36"/>
        <v>562.14285714285711</v>
      </c>
      <c r="M55" s="3">
        <f t="shared" si="36"/>
        <v>177</v>
      </c>
      <c r="N55" s="3"/>
      <c r="O55" s="3"/>
      <c r="P55" s="3">
        <f>P20</f>
        <v>1.657142857142857</v>
      </c>
    </row>
    <row r="56" spans="1:17">
      <c r="A56" s="4" t="s">
        <v>84</v>
      </c>
      <c r="B56" s="3">
        <f>B45</f>
        <v>53.75</v>
      </c>
      <c r="C56" s="3">
        <f t="shared" ref="C56:M56" si="37">C45</f>
        <v>0</v>
      </c>
      <c r="D56" s="3">
        <f t="shared" si="37"/>
        <v>1</v>
      </c>
      <c r="E56" s="3">
        <f t="shared" si="37"/>
        <v>284.375</v>
      </c>
      <c r="F56" s="3">
        <f t="shared" si="37"/>
        <v>50.875</v>
      </c>
      <c r="G56" s="3">
        <f t="shared" si="37"/>
        <v>42.5</v>
      </c>
      <c r="H56" s="3">
        <f t="shared" si="37"/>
        <v>129.125</v>
      </c>
      <c r="I56" s="3">
        <f t="shared" si="37"/>
        <v>214.2119036606114</v>
      </c>
      <c r="J56" s="3">
        <f t="shared" si="37"/>
        <v>243.59636563205666</v>
      </c>
      <c r="K56" s="3">
        <f t="shared" si="37"/>
        <v>57.36666666666666</v>
      </c>
      <c r="L56" s="3">
        <f t="shared" si="37"/>
        <v>526.66666666666663</v>
      </c>
      <c r="M56" s="3">
        <f t="shared" si="37"/>
        <v>156.55555555555554</v>
      </c>
      <c r="N56" s="3"/>
      <c r="O56" s="3"/>
      <c r="P56" s="3">
        <f>P45</f>
        <v>1.453125</v>
      </c>
    </row>
    <row r="57" spans="1:17">
      <c r="A57" s="4" t="s">
        <v>85</v>
      </c>
      <c r="B57" s="3">
        <f>B31</f>
        <v>60</v>
      </c>
      <c r="C57" s="3">
        <f t="shared" ref="C57:M57" si="38">C31</f>
        <v>2</v>
      </c>
      <c r="D57" s="3">
        <f t="shared" si="38"/>
        <v>4</v>
      </c>
      <c r="E57" s="3">
        <f t="shared" si="38"/>
        <v>270.5</v>
      </c>
      <c r="F57" s="3">
        <f t="shared" si="38"/>
        <v>48.5</v>
      </c>
      <c r="G57" s="3">
        <f t="shared" si="38"/>
        <v>41.5</v>
      </c>
      <c r="H57" s="3">
        <f t="shared" si="38"/>
        <v>131.33333333333334</v>
      </c>
      <c r="I57" s="3">
        <f t="shared" si="38"/>
        <v>224.13543090552216</v>
      </c>
      <c r="J57" s="3">
        <f t="shared" si="38"/>
        <v>253.43768908313336</v>
      </c>
      <c r="K57" s="3">
        <f t="shared" si="38"/>
        <v>46.683333333333337</v>
      </c>
      <c r="L57" s="3">
        <f t="shared" si="38"/>
        <v>500</v>
      </c>
      <c r="M57" s="3">
        <f t="shared" si="38"/>
        <v>131.83333333333334</v>
      </c>
      <c r="N57" s="3"/>
      <c r="O57" s="3"/>
      <c r="P57" s="3">
        <f>P31</f>
        <v>1.5485</v>
      </c>
    </row>
    <row r="58" spans="1:17">
      <c r="K58"/>
      <c r="P58"/>
    </row>
    <row r="59" spans="1:17" ht="16.5" thickBot="1">
      <c r="K59"/>
      <c r="P59"/>
      <c r="Q59" s="31"/>
    </row>
    <row r="60" spans="1:17">
      <c r="K60"/>
      <c r="P60"/>
      <c r="Q60" s="32"/>
    </row>
    <row r="61" spans="1:17">
      <c r="A61" t="s">
        <v>60</v>
      </c>
      <c r="B61" s="1" t="str">
        <f>B53</f>
        <v>VERP</v>
      </c>
      <c r="C61" s="1" t="str">
        <f t="shared" ref="C61:M61" si="39">C53</f>
        <v>Extrasti</v>
      </c>
      <c r="D61" s="1" t="str">
        <f t="shared" si="39"/>
        <v>Burst</v>
      </c>
      <c r="E61" s="1" t="str">
        <f t="shared" si="39"/>
        <v>RR</v>
      </c>
      <c r="F61" s="1" t="str">
        <f t="shared" si="39"/>
        <v>PR</v>
      </c>
      <c r="G61" s="1" t="str">
        <f t="shared" si="39"/>
        <v>QRS</v>
      </c>
      <c r="H61" s="1" t="str">
        <f t="shared" si="39"/>
        <v>QT</v>
      </c>
      <c r="I61" s="1" t="str">
        <f t="shared" si="39"/>
        <v>HR</v>
      </c>
      <c r="J61" s="1" t="str">
        <f t="shared" si="39"/>
        <v>QTc</v>
      </c>
      <c r="K61" s="1" t="str">
        <f t="shared" si="39"/>
        <v xml:space="preserve">LVEF </v>
      </c>
      <c r="L61" s="1" t="str">
        <f t="shared" si="39"/>
        <v>BW</v>
      </c>
      <c r="M61" s="1" t="str">
        <f t="shared" si="39"/>
        <v>Age</v>
      </c>
      <c r="N61" s="1"/>
      <c r="O61" s="1"/>
      <c r="P61" s="1" t="str">
        <f>P53</f>
        <v>HW</v>
      </c>
      <c r="Q61" s="33"/>
    </row>
    <row r="62" spans="1:17">
      <c r="A62" s="4" t="s">
        <v>82</v>
      </c>
      <c r="B62" s="3">
        <f>B9</f>
        <v>5.1639777949432224</v>
      </c>
      <c r="C62" s="3">
        <f t="shared" ref="C62:M62" si="40">C9</f>
        <v>0</v>
      </c>
      <c r="D62" s="30">
        <f t="shared" si="40"/>
        <v>0</v>
      </c>
      <c r="E62" s="3">
        <f t="shared" si="40"/>
        <v>48.804371388910056</v>
      </c>
      <c r="F62" s="3">
        <f t="shared" si="40"/>
        <v>2.5819888974716112</v>
      </c>
      <c r="G62" s="3">
        <f t="shared" si="40"/>
        <v>5.6450568346710899</v>
      </c>
      <c r="H62" s="3">
        <f t="shared" si="40"/>
        <v>10.856641592438551</v>
      </c>
      <c r="I62" s="3">
        <f t="shared" si="40"/>
        <v>34.327615047022341</v>
      </c>
      <c r="J62" s="3">
        <f t="shared" si="40"/>
        <v>12.635685529703947</v>
      </c>
      <c r="K62" s="3">
        <f t="shared" si="40"/>
        <v>5.1907610232026684</v>
      </c>
      <c r="L62" s="3">
        <f t="shared" si="40"/>
        <v>43.214580872663802</v>
      </c>
      <c r="M62" s="3">
        <f t="shared" si="40"/>
        <v>20.765355763867856</v>
      </c>
      <c r="N62" s="3"/>
      <c r="O62" s="3"/>
      <c r="P62" s="3">
        <f>P9</f>
        <v>0.18093276836069977</v>
      </c>
      <c r="Q62" s="32"/>
    </row>
    <row r="63" spans="1:17">
      <c r="A63" s="4" t="s">
        <v>83</v>
      </c>
      <c r="B63" s="3">
        <f>B21</f>
        <v>9.75900072948534</v>
      </c>
      <c r="C63" s="3">
        <f t="shared" ref="C63:M63" si="41">C21</f>
        <v>0.5714285714285714</v>
      </c>
      <c r="D63" s="30">
        <f t="shared" si="41"/>
        <v>1</v>
      </c>
      <c r="E63" s="3">
        <f t="shared" si="41"/>
        <v>71.62401831787993</v>
      </c>
      <c r="F63" s="3">
        <f t="shared" si="41"/>
        <v>5.6694670951383852</v>
      </c>
      <c r="G63" s="3">
        <f t="shared" si="41"/>
        <v>6.2411842588070607</v>
      </c>
      <c r="H63" s="3">
        <f t="shared" si="41"/>
        <v>16.571633824673061</v>
      </c>
      <c r="I63" s="3">
        <f t="shared" si="41"/>
        <v>50.854003893305872</v>
      </c>
      <c r="J63" s="3">
        <f t="shared" si="41"/>
        <v>35.387148669135023</v>
      </c>
      <c r="K63" s="3">
        <f t="shared" si="41"/>
        <v>2.0251984029789716</v>
      </c>
      <c r="L63" s="3">
        <f t="shared" si="41"/>
        <v>55.441947330604499</v>
      </c>
      <c r="M63" s="3">
        <f t="shared" si="41"/>
        <v>19.680785892167346</v>
      </c>
      <c r="N63" s="3"/>
      <c r="O63" s="3"/>
      <c r="P63" s="3">
        <f>P21</f>
        <v>0.252435753259734</v>
      </c>
    </row>
    <row r="64" spans="1:17">
      <c r="A64" s="4" t="s">
        <v>84</v>
      </c>
      <c r="B64" s="3">
        <f>B46</f>
        <v>5.1754916950676568</v>
      </c>
      <c r="C64" s="3">
        <f t="shared" ref="C64:M64" si="42">C46</f>
        <v>0</v>
      </c>
      <c r="D64" s="30">
        <f t="shared" si="42"/>
        <v>0.14285714285714285</v>
      </c>
      <c r="E64" s="3">
        <f t="shared" si="42"/>
        <v>37.773526254697032</v>
      </c>
      <c r="F64" s="3">
        <f t="shared" si="42"/>
        <v>6.243568119044018</v>
      </c>
      <c r="G64" s="3">
        <f t="shared" si="42"/>
        <v>4.6291004988627575</v>
      </c>
      <c r="H64" s="3">
        <f t="shared" si="42"/>
        <v>9.4632748786332641</v>
      </c>
      <c r="I64" s="3">
        <f t="shared" si="42"/>
        <v>28.018385006364632</v>
      </c>
      <c r="J64" s="3">
        <f t="shared" si="42"/>
        <v>24.618730147015309</v>
      </c>
      <c r="K64" s="3">
        <f t="shared" si="42"/>
        <v>6.0714495797955861</v>
      </c>
      <c r="L64" s="3">
        <f t="shared" si="42"/>
        <v>20</v>
      </c>
      <c r="M64" s="3">
        <f t="shared" si="42"/>
        <v>23.136070923511998</v>
      </c>
      <c r="N64" s="3"/>
      <c r="O64" s="3"/>
      <c r="P64" s="3">
        <f>P46</f>
        <v>0.11111183233892906</v>
      </c>
    </row>
    <row r="65" spans="1:16">
      <c r="A65" s="4" t="s">
        <v>85</v>
      </c>
      <c r="B65" s="3">
        <f>B32</f>
        <v>6.324555320336759</v>
      </c>
      <c r="C65" s="3">
        <f t="shared" ref="C65:M65" si="43">C32</f>
        <v>0.33333333333333331</v>
      </c>
      <c r="D65" s="30">
        <f t="shared" si="43"/>
        <v>0.66666666666666663</v>
      </c>
      <c r="E65" s="3">
        <f t="shared" si="43"/>
        <v>31.213779008636553</v>
      </c>
      <c r="F65" s="3">
        <f t="shared" si="43"/>
        <v>4.4158804331639239</v>
      </c>
      <c r="G65" s="3">
        <f t="shared" si="43"/>
        <v>1.9748417658131499</v>
      </c>
      <c r="H65" s="3">
        <f t="shared" si="43"/>
        <v>10.132456102380443</v>
      </c>
      <c r="I65" s="3">
        <f t="shared" si="43"/>
        <v>24.305499301856354</v>
      </c>
      <c r="J65" s="3">
        <f t="shared" si="43"/>
        <v>22.60958573289804</v>
      </c>
      <c r="K65" s="3">
        <f t="shared" si="43"/>
        <v>9.1250022831047133</v>
      </c>
      <c r="L65" s="3">
        <f t="shared" si="43"/>
        <v>48.989794855663561</v>
      </c>
      <c r="M65" s="3">
        <f t="shared" si="43"/>
        <v>23.903277320624166</v>
      </c>
      <c r="N65" s="3"/>
      <c r="O65" s="3"/>
      <c r="P65" s="3">
        <f>P32</f>
        <v>0.17608719431009176</v>
      </c>
    </row>
    <row r="66" spans="1:16">
      <c r="K66"/>
      <c r="P66"/>
    </row>
    <row r="67" spans="1:16">
      <c r="D67" s="16">
        <f>D62*100</f>
        <v>0</v>
      </c>
    </row>
    <row r="68" spans="1:16">
      <c r="D68" s="16">
        <f t="shared" ref="D68:D70" si="44">D63*100</f>
        <v>100</v>
      </c>
    </row>
    <row r="69" spans="1:16">
      <c r="D69" s="16">
        <f t="shared" si="44"/>
        <v>14.285714285714285</v>
      </c>
    </row>
    <row r="70" spans="1:16">
      <c r="D70" s="16">
        <f t="shared" si="44"/>
        <v>66.666666666666657</v>
      </c>
    </row>
  </sheetData>
  <sortState ref="A2:K29">
    <sortCondition ref="A2:A29"/>
  </sortState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58" workbookViewId="0">
      <selection activeCell="E11" sqref="E11"/>
    </sheetView>
  </sheetViews>
  <sheetFormatPr defaultRowHeight="15.75"/>
  <cols>
    <col min="5" max="5" width="11.875" bestFit="1" customWidth="1"/>
    <col min="8" max="8" width="9" style="8"/>
  </cols>
  <sheetData>
    <row r="1" spans="1:10">
      <c r="A1" s="13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7" t="s">
        <v>58</v>
      </c>
    </row>
    <row r="2" spans="1:10">
      <c r="A2" t="s">
        <v>7</v>
      </c>
      <c r="B2" s="3">
        <v>32.700000000000003</v>
      </c>
      <c r="C2" s="3">
        <v>8.6999999999999993</v>
      </c>
      <c r="D2" s="3">
        <v>7.6</v>
      </c>
      <c r="E2" s="3">
        <v>38.299999999999997</v>
      </c>
      <c r="F2" s="3">
        <v>5.4</v>
      </c>
      <c r="G2" s="3">
        <v>4.5999999999999996</v>
      </c>
    </row>
    <row r="3" spans="1:10">
      <c r="A3" t="s">
        <v>8</v>
      </c>
      <c r="B3" s="3">
        <v>40</v>
      </c>
      <c r="C3" s="3">
        <v>7.2</v>
      </c>
      <c r="D3" s="3">
        <v>6</v>
      </c>
      <c r="E3" s="3">
        <v>48.2</v>
      </c>
      <c r="F3" s="3">
        <v>5.6</v>
      </c>
      <c r="G3" s="3">
        <v>4.5</v>
      </c>
    </row>
    <row r="4" spans="1:10">
      <c r="A4" t="s">
        <v>37</v>
      </c>
      <c r="B4" s="3">
        <v>38.9</v>
      </c>
      <c r="C4" s="3">
        <v>6</v>
      </c>
      <c r="D4" s="3">
        <v>5</v>
      </c>
      <c r="E4" s="3">
        <v>47.3</v>
      </c>
      <c r="F4" s="3">
        <v>6.9</v>
      </c>
      <c r="G4" s="3">
        <v>5.5</v>
      </c>
      <c r="H4" s="8">
        <v>1.28</v>
      </c>
    </row>
    <row r="5" spans="1:10">
      <c r="A5" t="s">
        <v>38</v>
      </c>
      <c r="B5" s="3">
        <v>38.299999999999997</v>
      </c>
      <c r="C5" s="3">
        <v>7.3</v>
      </c>
      <c r="D5" s="3">
        <v>6.2</v>
      </c>
      <c r="E5" s="3">
        <v>60.9</v>
      </c>
      <c r="F5" s="3">
        <v>6.6</v>
      </c>
      <c r="G5" s="3">
        <v>4.7</v>
      </c>
    </row>
    <row r="6" spans="1:10">
      <c r="A6" t="s">
        <v>39</v>
      </c>
      <c r="B6" s="3">
        <v>40</v>
      </c>
      <c r="C6" s="3">
        <v>7.6</v>
      </c>
      <c r="D6" s="3">
        <v>6.3</v>
      </c>
      <c r="E6" s="3">
        <v>35.299999999999997</v>
      </c>
      <c r="F6" s="3">
        <v>8.6999999999999993</v>
      </c>
      <c r="G6" s="3">
        <v>7.4</v>
      </c>
    </row>
    <row r="7" spans="1:10">
      <c r="A7" t="s">
        <v>47</v>
      </c>
      <c r="B7" s="3">
        <v>36.299999999999997</v>
      </c>
      <c r="C7" s="3">
        <v>7.4</v>
      </c>
      <c r="D7" s="3">
        <v>6.3</v>
      </c>
      <c r="E7" s="3">
        <v>50.1</v>
      </c>
      <c r="F7" s="3">
        <v>9</v>
      </c>
      <c r="G7" s="3">
        <v>7</v>
      </c>
    </row>
    <row r="8" spans="1:10">
      <c r="A8" s="10" t="s">
        <v>59</v>
      </c>
      <c r="B8" s="11">
        <f>AVERAGE(B2:B7)</f>
        <v>37.699999999999996</v>
      </c>
      <c r="C8" s="11">
        <f t="shared" ref="C8:G8" si="0">AVERAGE(C2:C7)</f>
        <v>7.3666666666666663</v>
      </c>
      <c r="D8" s="11">
        <f t="shared" si="0"/>
        <v>6.2333333333333334</v>
      </c>
      <c r="E8" s="11">
        <f t="shared" si="0"/>
        <v>46.683333333333337</v>
      </c>
      <c r="F8" s="11">
        <f t="shared" si="0"/>
        <v>7.0333333333333341</v>
      </c>
      <c r="G8" s="11">
        <f t="shared" si="0"/>
        <v>5.6166666666666671</v>
      </c>
    </row>
    <row r="9" spans="1:10">
      <c r="A9" s="9" t="s">
        <v>60</v>
      </c>
      <c r="B9" s="12">
        <f>STDEV(B2:B7)</f>
        <v>2.8049955436684733</v>
      </c>
      <c r="C9" s="12">
        <f t="shared" ref="C9:G9" si="1">STDEV(C2:C7)</f>
        <v>0.86409875978771644</v>
      </c>
      <c r="D9" s="12">
        <f t="shared" si="1"/>
        <v>0.83106357558652744</v>
      </c>
      <c r="E9" s="12">
        <f t="shared" si="1"/>
        <v>9.1250022831047133</v>
      </c>
      <c r="F9" s="12">
        <f t="shared" si="1"/>
        <v>1.5214028613968966</v>
      </c>
      <c r="G9" s="12">
        <f t="shared" si="1"/>
        <v>1.2828354012369059</v>
      </c>
    </row>
    <row r="10" spans="1:10">
      <c r="A10" s="28" t="s">
        <v>69</v>
      </c>
      <c r="B10" s="27"/>
      <c r="C10" s="27"/>
      <c r="D10" s="27"/>
      <c r="E10" s="29">
        <f>TTEST(E2:E7,B2:B7, 2,1)</f>
        <v>5.9000908707820647E-2</v>
      </c>
      <c r="F10" s="27"/>
      <c r="G10" s="27"/>
    </row>
    <row r="11" spans="1:10">
      <c r="A11" s="14"/>
      <c r="B11" s="15">
        <f>TTEST(B2:B7,B42:B48,2,2)</f>
        <v>0.61820749423215327</v>
      </c>
      <c r="C11" s="2"/>
      <c r="D11" s="2"/>
      <c r="E11" s="15">
        <f>TTEST(E2:E7,E42:E48,2,2)</f>
        <v>4.0060590119072467E-2</v>
      </c>
      <c r="F11" s="2"/>
      <c r="G11" s="2"/>
      <c r="H11" s="15"/>
    </row>
    <row r="12" spans="1:10">
      <c r="A12" s="13" t="s">
        <v>61</v>
      </c>
      <c r="B12" s="3"/>
      <c r="C12" s="3"/>
      <c r="D12" s="3"/>
      <c r="E12" s="3"/>
      <c r="F12" s="3"/>
      <c r="G12" s="3"/>
    </row>
    <row r="13" spans="1:10">
      <c r="A13" t="s">
        <v>9</v>
      </c>
      <c r="B13" s="3">
        <v>27</v>
      </c>
      <c r="C13" s="3">
        <v>8.1999999999999993</v>
      </c>
      <c r="D13" s="3">
        <v>7.3</v>
      </c>
      <c r="E13" s="3">
        <v>52.5</v>
      </c>
      <c r="F13" s="3">
        <v>6.5</v>
      </c>
      <c r="G13" s="3">
        <v>5</v>
      </c>
      <c r="I13" s="24">
        <f>(C13^3- D13^3)/C13^3</f>
        <v>0.29445125578560954</v>
      </c>
      <c r="J13" s="24">
        <f>(F13^3- G13^3)/F13^3</f>
        <v>0.54483386436049153</v>
      </c>
    </row>
    <row r="14" spans="1:10">
      <c r="A14" t="s">
        <v>11</v>
      </c>
      <c r="B14" s="3">
        <v>39.299999999999997</v>
      </c>
      <c r="C14" s="3">
        <v>7.1</v>
      </c>
      <c r="D14" s="3">
        <v>6</v>
      </c>
      <c r="E14" s="3">
        <v>57.6</v>
      </c>
      <c r="F14" s="3">
        <v>6.7</v>
      </c>
      <c r="G14" s="3">
        <v>5</v>
      </c>
      <c r="I14" s="24">
        <f>(C14^3- D14^3)/C14^3</f>
        <v>0.39649801207562763</v>
      </c>
      <c r="J14" s="24">
        <f>(F14^3- G14^3)/F14^3</f>
        <v>0.5843903671661741</v>
      </c>
    </row>
    <row r="15" spans="1:10">
      <c r="A15" t="s">
        <v>10</v>
      </c>
      <c r="B15" s="3">
        <v>43.3</v>
      </c>
      <c r="C15" s="3">
        <v>6.4</v>
      </c>
      <c r="D15" s="3">
        <v>5.2</v>
      </c>
      <c r="E15" s="3">
        <v>59.3</v>
      </c>
      <c r="F15" s="3">
        <v>5.2</v>
      </c>
      <c r="G15" s="3">
        <v>3.8</v>
      </c>
      <c r="I15" s="24">
        <f t="shared" ref="I15:I16" si="2">(C15^3- D15^3)/C15^3</f>
        <v>0.463623046875</v>
      </c>
      <c r="J15" s="24">
        <f t="shared" ref="J15:J16" si="3">(F15^3- G15^3)/F15^3</f>
        <v>0.60975193445607667</v>
      </c>
    </row>
    <row r="16" spans="1:10">
      <c r="A16" t="s">
        <v>40</v>
      </c>
      <c r="B16" s="3">
        <v>35.4</v>
      </c>
      <c r="C16" s="3">
        <v>9</v>
      </c>
      <c r="D16" s="3">
        <v>7.7</v>
      </c>
      <c r="E16" s="3">
        <v>54</v>
      </c>
      <c r="F16" s="3">
        <v>7.4</v>
      </c>
      <c r="G16" s="3">
        <v>5.6</v>
      </c>
      <c r="I16" s="24">
        <f t="shared" si="2"/>
        <v>0.37375445816186548</v>
      </c>
      <c r="J16" s="24">
        <f t="shared" si="3"/>
        <v>0.56661994353740164</v>
      </c>
    </row>
    <row r="17" spans="1:10">
      <c r="A17" t="s">
        <v>41</v>
      </c>
      <c r="B17" s="3">
        <v>36.6</v>
      </c>
      <c r="C17" s="3">
        <v>8.1999999999999993</v>
      </c>
      <c r="D17" s="3">
        <v>6.9</v>
      </c>
      <c r="E17" s="3">
        <v>57.2</v>
      </c>
      <c r="F17" s="3">
        <v>8.1</v>
      </c>
      <c r="G17" s="3">
        <v>6</v>
      </c>
      <c r="I17" s="24">
        <f>(C17^3- D17^3)/C17^3</f>
        <v>0.40419284398078942</v>
      </c>
      <c r="J17" s="24">
        <f>(F17^3- G17^3)/F17^3</f>
        <v>0.59355789259767311</v>
      </c>
    </row>
    <row r="18" spans="1:10">
      <c r="A18" t="s">
        <v>42</v>
      </c>
      <c r="B18" s="3">
        <v>40</v>
      </c>
      <c r="C18" s="3">
        <v>6.8</v>
      </c>
      <c r="D18" s="3">
        <v>5.7</v>
      </c>
      <c r="E18" s="3">
        <v>60.4</v>
      </c>
      <c r="F18" s="3">
        <v>7.5</v>
      </c>
      <c r="G18" s="3">
        <v>5.4</v>
      </c>
      <c r="I18" s="24">
        <f>(C18^3- D18^3)/C18^3</f>
        <v>0.41102368715652338</v>
      </c>
      <c r="J18" s="24">
        <f>(F18^3- G18^3)/F18^3</f>
        <v>0.62675199999999986</v>
      </c>
    </row>
    <row r="19" spans="1:10">
      <c r="A19" t="s">
        <v>43</v>
      </c>
      <c r="B19" s="3">
        <v>39.9</v>
      </c>
      <c r="C19" s="3">
        <v>7</v>
      </c>
      <c r="D19" s="3">
        <v>5.9</v>
      </c>
      <c r="E19" s="3">
        <v>58.3</v>
      </c>
      <c r="F19" s="3">
        <v>7.1</v>
      </c>
      <c r="G19" s="3">
        <v>5.2</v>
      </c>
      <c r="I19" s="24">
        <f t="shared" ref="I19:I23" si="4">(C19^3- D19^3)/C19^3</f>
        <v>0.40122740524781336</v>
      </c>
      <c r="J19" s="24">
        <f t="shared" ref="J19:J23" si="5">(F19^3- G19^3)/F19^3</f>
        <v>0.60714255778671222</v>
      </c>
    </row>
    <row r="20" spans="1:10">
      <c r="A20" t="s">
        <v>50</v>
      </c>
      <c r="B20" s="2">
        <v>37.700000000000003</v>
      </c>
      <c r="C20" s="2">
        <v>6.2</v>
      </c>
      <c r="D20" s="2">
        <v>5.2</v>
      </c>
      <c r="E20" s="2">
        <v>52.6</v>
      </c>
      <c r="F20" s="2">
        <v>6.9</v>
      </c>
      <c r="G20" s="2">
        <v>5.4</v>
      </c>
      <c r="I20" s="24">
        <f t="shared" si="4"/>
        <v>0.41002316135745687</v>
      </c>
      <c r="J20" s="24">
        <f t="shared" si="5"/>
        <v>0.52067066655708061</v>
      </c>
    </row>
    <row r="21" spans="1:10">
      <c r="A21" t="s">
        <v>49</v>
      </c>
      <c r="B21" s="3">
        <v>33.299999999999997</v>
      </c>
      <c r="C21" s="3">
        <v>7.3</v>
      </c>
      <c r="D21" s="3">
        <v>6.3</v>
      </c>
      <c r="E21" s="3">
        <v>49.4</v>
      </c>
      <c r="F21" s="3">
        <v>7.9</v>
      </c>
      <c r="G21" s="3">
        <v>6.2</v>
      </c>
      <c r="I21" s="24">
        <f t="shared" si="4"/>
        <v>0.35723374556895976</v>
      </c>
      <c r="J21" s="24">
        <f t="shared" si="5"/>
        <v>0.51661430434509237</v>
      </c>
    </row>
    <row r="22" spans="1:10">
      <c r="A22" t="s">
        <v>48</v>
      </c>
      <c r="B22" s="3">
        <v>39.799999999999997</v>
      </c>
      <c r="C22" s="3">
        <v>10</v>
      </c>
      <c r="D22" s="3">
        <v>8.3000000000000007</v>
      </c>
      <c r="E22" s="3">
        <v>68.8</v>
      </c>
      <c r="F22" s="3">
        <v>8.1</v>
      </c>
      <c r="G22" s="3">
        <v>5.3</v>
      </c>
      <c r="I22" s="24">
        <f t="shared" si="4"/>
        <v>0.42821299999999984</v>
      </c>
      <c r="J22" s="24">
        <f t="shared" si="5"/>
        <v>0.71986165914936939</v>
      </c>
    </row>
    <row r="23" spans="1:10">
      <c r="A23" t="s">
        <v>52</v>
      </c>
      <c r="B23" s="3">
        <v>33.1</v>
      </c>
      <c r="C23" s="3">
        <v>7.9</v>
      </c>
      <c r="D23" s="3">
        <v>6.8</v>
      </c>
      <c r="E23" s="3">
        <v>63.1</v>
      </c>
      <c r="F23" s="3">
        <v>7.4</v>
      </c>
      <c r="G23" s="3">
        <v>5.2</v>
      </c>
      <c r="I23" s="24">
        <f t="shared" si="4"/>
        <v>0.36225734678189769</v>
      </c>
      <c r="J23" s="24">
        <f t="shared" si="5"/>
        <v>0.65301166762087126</v>
      </c>
    </row>
    <row r="24" spans="1:10">
      <c r="A24" s="10" t="s">
        <v>59</v>
      </c>
      <c r="B24" s="11">
        <f>AVERAGE(B13:B23)</f>
        <v>36.854545454545459</v>
      </c>
      <c r="C24" s="11">
        <f t="shared" ref="C24:G24" si="6">AVERAGE(C13:C23)</f>
        <v>7.6454545454545464</v>
      </c>
      <c r="D24" s="11">
        <f t="shared" si="6"/>
        <v>6.4818181818181815</v>
      </c>
      <c r="E24" s="11">
        <f t="shared" si="6"/>
        <v>57.563636363636355</v>
      </c>
      <c r="F24" s="11">
        <f t="shared" si="6"/>
        <v>7.1636363636363631</v>
      </c>
      <c r="G24" s="11">
        <f t="shared" si="6"/>
        <v>5.2818181818181822</v>
      </c>
      <c r="J24" s="3"/>
    </row>
    <row r="25" spans="1:10">
      <c r="A25" s="9" t="s">
        <v>60</v>
      </c>
      <c r="B25" s="12">
        <f>STDEV(B13:B23)</f>
        <v>4.4956342458797476</v>
      </c>
      <c r="C25" s="12">
        <f t="shared" ref="C25:G25" si="7">STDEV(C13:C23)</f>
        <v>1.1509679720684072</v>
      </c>
      <c r="D25" s="12">
        <f t="shared" si="7"/>
        <v>1.0117491604327509</v>
      </c>
      <c r="E25" s="12">
        <f t="shared" si="7"/>
        <v>5.4613684598775656</v>
      </c>
      <c r="F25" s="12">
        <f t="shared" si="7"/>
        <v>0.84293858290237045</v>
      </c>
      <c r="G25" s="12">
        <f t="shared" si="7"/>
        <v>0.62099626700678756</v>
      </c>
      <c r="J25" s="3"/>
    </row>
    <row r="26" spans="1:10">
      <c r="A26" s="28" t="s">
        <v>69</v>
      </c>
      <c r="B26" s="27"/>
      <c r="C26" s="27"/>
      <c r="D26" s="27"/>
      <c r="E26" s="29">
        <f>TTEST(E13:E23,B13:B23, 1,1)</f>
        <v>5.9446595176619462E-8</v>
      </c>
      <c r="F26" s="27"/>
      <c r="G26" s="27"/>
      <c r="J26" s="3"/>
    </row>
    <row r="27" spans="1:10">
      <c r="B27" s="8">
        <f>TTEST(B13:B23,B42:B48,2,2)</f>
        <v>0.79655563299838739</v>
      </c>
      <c r="E27" s="8">
        <f>TTEST(E13:E23,E42:E48,2,2)</f>
        <v>1.6159463699733528E-7</v>
      </c>
    </row>
    <row r="28" spans="1:10">
      <c r="B28" s="8">
        <f>TTEST(B13:B23,B2:B7,2,2)</f>
        <v>0.6838633574933255</v>
      </c>
      <c r="E28" s="8">
        <f>TTEST(E13:E23,E2:E7,2,2)</f>
        <v>7.2277677425537021E-3</v>
      </c>
    </row>
    <row r="29" spans="1:10">
      <c r="B29" s="3"/>
      <c r="C29" s="3"/>
      <c r="D29" s="3"/>
      <c r="E29" s="3"/>
      <c r="F29" s="3"/>
      <c r="G29" s="3"/>
    </row>
    <row r="30" spans="1:10">
      <c r="B30" s="3"/>
      <c r="C30" s="3"/>
      <c r="D30" s="3"/>
      <c r="E30" s="3"/>
      <c r="F30" s="3"/>
      <c r="G30" s="3"/>
    </row>
    <row r="31" spans="1:10">
      <c r="B31" s="3"/>
      <c r="C31" s="3"/>
      <c r="D31" s="3"/>
      <c r="E31" s="3"/>
      <c r="F31" s="3"/>
      <c r="G31" s="3"/>
    </row>
    <row r="32" spans="1:10">
      <c r="A32" s="4" t="s">
        <v>16</v>
      </c>
      <c r="B32" s="3"/>
      <c r="C32" s="3"/>
      <c r="D32" s="3"/>
      <c r="E32" s="3">
        <v>70.2</v>
      </c>
      <c r="F32" s="3">
        <v>5.7</v>
      </c>
      <c r="G32" s="3">
        <v>3.7</v>
      </c>
    </row>
    <row r="33" spans="1:10">
      <c r="A33" s="4" t="s">
        <v>17</v>
      </c>
      <c r="B33" s="3"/>
      <c r="C33" s="3"/>
      <c r="D33" s="3"/>
      <c r="E33" s="3">
        <v>71.5</v>
      </c>
      <c r="F33" s="3">
        <v>5.9</v>
      </c>
      <c r="G33" s="3">
        <v>3.8</v>
      </c>
    </row>
    <row r="34" spans="1:10">
      <c r="A34" s="4" t="s">
        <v>23</v>
      </c>
      <c r="B34" s="3"/>
      <c r="C34" s="3"/>
      <c r="D34" s="3"/>
      <c r="E34" s="3">
        <v>62.4</v>
      </c>
      <c r="F34" s="3">
        <v>6.2</v>
      </c>
      <c r="G34" s="3">
        <v>4.4000000000000004</v>
      </c>
    </row>
    <row r="35" spans="1:10">
      <c r="A35" s="4" t="s">
        <v>24</v>
      </c>
      <c r="B35" s="3"/>
      <c r="C35" s="3"/>
      <c r="D35" s="3"/>
      <c r="E35" s="3">
        <v>66.3</v>
      </c>
      <c r="F35" s="3">
        <v>5.8</v>
      </c>
      <c r="G35" s="3">
        <v>4</v>
      </c>
    </row>
    <row r="36" spans="1:10">
      <c r="A36" s="4" t="s">
        <v>30</v>
      </c>
      <c r="B36" s="3"/>
      <c r="C36" s="3"/>
      <c r="D36" s="3"/>
      <c r="E36" s="3">
        <v>71.400000000000006</v>
      </c>
      <c r="F36" s="3">
        <v>6.6</v>
      </c>
      <c r="G36" s="3">
        <v>4.2</v>
      </c>
    </row>
    <row r="37" spans="1:10">
      <c r="A37" s="4" t="s">
        <v>32</v>
      </c>
      <c r="B37" s="3"/>
      <c r="C37" s="3"/>
      <c r="D37" s="3"/>
      <c r="E37" s="3">
        <v>72.900000000000006</v>
      </c>
      <c r="F37" s="3">
        <v>5.4</v>
      </c>
      <c r="G37" s="3">
        <v>3.4</v>
      </c>
    </row>
    <row r="38" spans="1:10">
      <c r="A38" s="10" t="s">
        <v>59</v>
      </c>
      <c r="B38" s="11"/>
      <c r="C38" s="11"/>
      <c r="D38" s="11"/>
      <c r="E38" s="11">
        <f t="shared" ref="E38" si="8">AVERAGE(E32:E37)</f>
        <v>69.11666666666666</v>
      </c>
      <c r="F38" s="11">
        <f t="shared" ref="F38" si="9">AVERAGE(F32:F37)</f>
        <v>5.9333333333333336</v>
      </c>
      <c r="G38" s="11">
        <f t="shared" ref="G38" si="10">AVERAGE(G32:G37)</f>
        <v>3.9166666666666665</v>
      </c>
    </row>
    <row r="39" spans="1:10">
      <c r="A39" s="9" t="s">
        <v>60</v>
      </c>
      <c r="B39" s="12"/>
      <c r="C39" s="12"/>
      <c r="D39" s="12"/>
      <c r="E39" s="12">
        <f t="shared" ref="E39:G39" si="11">STDEV(E32:E37)</f>
        <v>3.9856827102350594</v>
      </c>
      <c r="F39" s="12">
        <f t="shared" si="11"/>
        <v>0.41793141383086585</v>
      </c>
      <c r="G39" s="12">
        <f t="shared" si="11"/>
        <v>0.36009258068817074</v>
      </c>
    </row>
    <row r="40" spans="1:10">
      <c r="B40" s="3"/>
      <c r="C40" s="3"/>
      <c r="D40" s="3"/>
      <c r="E40" s="3"/>
      <c r="F40" s="3"/>
      <c r="G40" s="3"/>
    </row>
    <row r="41" spans="1:10">
      <c r="B41" s="3"/>
      <c r="C41" s="3"/>
      <c r="D41" s="3"/>
      <c r="E41" s="3"/>
      <c r="F41" s="3"/>
      <c r="G41" s="3"/>
    </row>
    <row r="42" spans="1:10">
      <c r="A42" s="4" t="s">
        <v>25</v>
      </c>
      <c r="B42" s="3">
        <v>38.1</v>
      </c>
      <c r="C42" s="3">
        <v>7.8</v>
      </c>
      <c r="D42" s="3">
        <v>6.6</v>
      </c>
      <c r="E42" s="3">
        <v>38</v>
      </c>
      <c r="F42" s="3">
        <v>7.4</v>
      </c>
      <c r="G42" s="3">
        <v>6.3</v>
      </c>
      <c r="I42" s="24">
        <f>(C42^3- D42^3)/C42^3</f>
        <v>0.39417387346381427</v>
      </c>
      <c r="J42" s="24">
        <f>(F42^3- G42^3)/F42^3</f>
        <v>0.38294128679446443</v>
      </c>
    </row>
    <row r="43" spans="1:10">
      <c r="A43" s="4" t="s">
        <v>26</v>
      </c>
      <c r="B43" s="3">
        <v>40.299999999999997</v>
      </c>
      <c r="C43" s="3">
        <v>8.6999999999999993</v>
      </c>
      <c r="D43" s="3">
        <v>7.2</v>
      </c>
      <c r="E43" s="3">
        <v>37.299999999999997</v>
      </c>
      <c r="F43" s="3">
        <v>8.8000000000000007</v>
      </c>
      <c r="G43" s="3">
        <v>7.5</v>
      </c>
      <c r="I43" s="24">
        <f>(C43^3- D43^3)/C43^3</f>
        <v>0.43318709254171939</v>
      </c>
      <c r="J43" s="24">
        <f>(F43^3- G43^3)/F43^3</f>
        <v>0.38093568040946674</v>
      </c>
    </row>
    <row r="44" spans="1:10">
      <c r="A44" s="4" t="s">
        <v>27</v>
      </c>
      <c r="B44" s="3">
        <v>23.4</v>
      </c>
      <c r="C44" s="3">
        <v>8.1</v>
      </c>
      <c r="D44" s="3">
        <v>7.3</v>
      </c>
      <c r="E44" s="3">
        <v>35</v>
      </c>
      <c r="F44" s="3">
        <v>7.7</v>
      </c>
      <c r="G44" s="3">
        <v>7</v>
      </c>
      <c r="I44" s="24">
        <f t="shared" ref="I44:I48" si="12">(C44^3- D44^3)/C44^3</f>
        <v>0.267995882891986</v>
      </c>
      <c r="J44" s="24">
        <f t="shared" ref="J44:J48" si="13">(F44^3- G44^3)/F44^3</f>
        <v>0.24868519909842235</v>
      </c>
    </row>
    <row r="45" spans="1:10">
      <c r="A45" s="4" t="s">
        <v>28</v>
      </c>
      <c r="B45" s="3">
        <v>38.299999999999997</v>
      </c>
      <c r="C45" s="3">
        <v>7.3</v>
      </c>
      <c r="D45" s="3">
        <v>6.2</v>
      </c>
      <c r="E45" s="3">
        <v>40.200000000000003</v>
      </c>
      <c r="F45" s="3">
        <v>6.9</v>
      </c>
      <c r="G45" s="3">
        <v>5.8</v>
      </c>
      <c r="I45" s="24">
        <f t="shared" si="12"/>
        <v>0.3873583930779374</v>
      </c>
      <c r="J45" s="24">
        <f t="shared" si="13"/>
        <v>0.40606802248949053</v>
      </c>
    </row>
    <row r="46" spans="1:10">
      <c r="A46" s="4" t="s">
        <v>29</v>
      </c>
      <c r="B46" s="3">
        <v>39.299999999999997</v>
      </c>
      <c r="C46" s="3">
        <v>7.1</v>
      </c>
      <c r="D46" s="3">
        <v>6</v>
      </c>
      <c r="E46" s="3">
        <v>39.200000000000003</v>
      </c>
      <c r="F46" s="3">
        <v>6.5</v>
      </c>
      <c r="G46" s="3">
        <v>5.5</v>
      </c>
      <c r="I46" s="24">
        <f t="shared" si="12"/>
        <v>0.39649801207562763</v>
      </c>
      <c r="J46" s="24">
        <f t="shared" si="13"/>
        <v>0.39417387346381427</v>
      </c>
    </row>
    <row r="47" spans="1:10">
      <c r="A47" s="4" t="s">
        <v>31</v>
      </c>
      <c r="B47" s="3">
        <v>30.4</v>
      </c>
      <c r="C47" s="3">
        <v>8.6</v>
      </c>
      <c r="D47" s="3">
        <v>7.6</v>
      </c>
      <c r="E47" s="3">
        <v>41.2</v>
      </c>
      <c r="F47" s="3">
        <v>7.9</v>
      </c>
      <c r="G47" s="3">
        <v>6.6</v>
      </c>
      <c r="I47" s="24">
        <f t="shared" si="12"/>
        <v>0.30984693171670419</v>
      </c>
      <c r="J47" s="24">
        <f t="shared" si="13"/>
        <v>0.41688994176931243</v>
      </c>
    </row>
    <row r="48" spans="1:10">
      <c r="A48" s="4" t="s">
        <v>33</v>
      </c>
      <c r="B48">
        <v>43.3</v>
      </c>
      <c r="C48">
        <v>6.4</v>
      </c>
      <c r="D48">
        <v>5.2</v>
      </c>
      <c r="E48">
        <v>38.5</v>
      </c>
      <c r="F48">
        <v>6.6</v>
      </c>
      <c r="G48">
        <v>5.6</v>
      </c>
      <c r="I48" s="24">
        <f t="shared" si="12"/>
        <v>0.463623046875</v>
      </c>
      <c r="J48" s="24">
        <f t="shared" si="13"/>
        <v>0.38915324039290994</v>
      </c>
    </row>
    <row r="49" spans="1:10">
      <c r="A49" s="10" t="s">
        <v>59</v>
      </c>
      <c r="B49" s="11">
        <f>AVERAGE(B42:B48)</f>
        <v>36.157142857142858</v>
      </c>
      <c r="C49" s="11">
        <f>AVERAGE(C42:C48)</f>
        <v>7.7142857142857144</v>
      </c>
      <c r="D49" s="11">
        <f t="shared" ref="D49" si="14">AVERAGE(D42:D48)</f>
        <v>6.5857142857142863</v>
      </c>
      <c r="E49" s="11">
        <f>AVERAGE(E42:E48)</f>
        <v>38.48571428571428</v>
      </c>
      <c r="F49" s="11">
        <f>AVERAGE(F42:F48)</f>
        <v>7.4</v>
      </c>
      <c r="G49" s="11">
        <f t="shared" ref="G49" si="15">AVERAGE(G42:G48)</f>
        <v>6.3285714285714292</v>
      </c>
    </row>
    <row r="50" spans="1:10">
      <c r="A50" s="9" t="s">
        <v>60</v>
      </c>
      <c r="B50" s="12">
        <f>STDEV(B42:B48)</f>
        <v>6.8595085205032316</v>
      </c>
      <c r="C50" s="12">
        <f t="shared" ref="C50:D50" si="16">STDEV(C42:C48)</f>
        <v>0.83552093815489603</v>
      </c>
      <c r="D50" s="12">
        <f t="shared" si="16"/>
        <v>0.84936951406827066</v>
      </c>
      <c r="E50" s="12">
        <f>STDEV(E42:E48)</f>
        <v>2.0251984029789716</v>
      </c>
      <c r="F50" s="12">
        <f t="shared" ref="F50:G50" si="17">STDEV(F42:F48)</f>
        <v>0.81649658092772603</v>
      </c>
      <c r="G50" s="12">
        <f t="shared" si="17"/>
        <v>0.75213980463360586</v>
      </c>
    </row>
    <row r="51" spans="1:10">
      <c r="A51" s="28" t="s">
        <v>69</v>
      </c>
      <c r="B51" s="27"/>
      <c r="C51" s="27"/>
      <c r="D51" s="27"/>
      <c r="E51" s="29">
        <f>TTEST(E42:E48,B42:B48, 1,1)</f>
        <v>0.18787524620102469</v>
      </c>
      <c r="F51" s="27"/>
      <c r="G51" s="27"/>
      <c r="J51" s="3"/>
    </row>
    <row r="52" spans="1:10">
      <c r="B52" s="8"/>
      <c r="E52" s="8">
        <f>TTEST(E32:E37,E42:E48,2,2)</f>
        <v>1.7480443183094193E-9</v>
      </c>
    </row>
    <row r="53" spans="1:10">
      <c r="B53" s="8"/>
      <c r="E53" s="8"/>
    </row>
    <row r="54" spans="1:10">
      <c r="A54" t="s">
        <v>57</v>
      </c>
      <c r="B54" s="3">
        <v>34.1</v>
      </c>
      <c r="C54" s="3">
        <v>5.7</v>
      </c>
      <c r="D54" s="3">
        <v>4.4000000000000004</v>
      </c>
      <c r="E54" s="3" t="s">
        <v>86</v>
      </c>
      <c r="F54" s="3"/>
      <c r="G54" s="3"/>
    </row>
    <row r="55" spans="1:10">
      <c r="A55" t="s">
        <v>54</v>
      </c>
      <c r="B55" s="3">
        <v>27.3</v>
      </c>
      <c r="C55" s="3">
        <v>10.5</v>
      </c>
      <c r="D55" s="3">
        <v>9.4</v>
      </c>
      <c r="E55" s="3" t="s">
        <v>87</v>
      </c>
      <c r="F55" s="3"/>
      <c r="G55" s="3"/>
    </row>
    <row r="56" spans="1:10">
      <c r="A56" t="s">
        <v>53</v>
      </c>
      <c r="B56" s="3">
        <v>36.6</v>
      </c>
      <c r="C56" s="3">
        <v>9.6999999999999993</v>
      </c>
      <c r="D56" s="3">
        <v>8.1999999999999993</v>
      </c>
      <c r="E56" s="3" t="s">
        <v>88</v>
      </c>
      <c r="F56" s="3"/>
      <c r="G56" s="3"/>
    </row>
    <row r="57" spans="1:10">
      <c r="A57" t="s">
        <v>55</v>
      </c>
      <c r="B57" s="3">
        <v>34.200000000000003</v>
      </c>
      <c r="C57" s="3">
        <v>10.4</v>
      </c>
      <c r="D57" s="3">
        <v>8.9</v>
      </c>
      <c r="E57" s="3" t="s">
        <v>88</v>
      </c>
      <c r="F57" s="3"/>
      <c r="G57" s="3"/>
    </row>
    <row r="58" spans="1:10">
      <c r="A58" t="s">
        <v>56</v>
      </c>
      <c r="B58" s="3">
        <v>37.4</v>
      </c>
      <c r="C58" s="3">
        <v>8.8000000000000007</v>
      </c>
      <c r="D58" s="3">
        <v>7.4</v>
      </c>
      <c r="E58" s="3" t="s">
        <v>86</v>
      </c>
      <c r="F58" s="3"/>
      <c r="G58" s="3"/>
    </row>
  </sheetData>
  <sortState ref="A2:H23">
    <sortCondition ref="A2:A23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 inducibility</vt:lpstr>
      <vt:lpstr>LVEF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2016-11-28T01:36:36Z</dcterms:created>
  <dcterms:modified xsi:type="dcterms:W3CDTF">2019-04-06T06:56:01Z</dcterms:modified>
</cp:coreProperties>
</file>