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hD Miscellaneous\Papers in Progress\Figures for paper\Paper Data\Figure 1\Figure 1 D\"/>
    </mc:Choice>
  </mc:AlternateContent>
  <bookViews>
    <workbookView minimized="1" xWindow="480" yWindow="120" windowWidth="11475" windowHeight="12015"/>
  </bookViews>
  <sheets>
    <sheet name="DA RFU" sheetId="1" r:id="rId1"/>
    <sheet name="DA % Cell Counts" sheetId="2" r:id="rId2"/>
  </sheets>
  <calcPr calcId="171027"/>
</workbook>
</file>

<file path=xl/calcChain.xml><?xml version="1.0" encoding="utf-8"?>
<calcChain xmlns="http://schemas.openxmlformats.org/spreadsheetml/2006/main">
  <c r="J54" i="1" l="1"/>
  <c r="J36" i="1"/>
  <c r="J18" i="1"/>
  <c r="P12" i="1" l="1"/>
  <c r="P9" i="1"/>
  <c r="P10" i="1"/>
  <c r="P11" i="1"/>
  <c r="P8" i="1"/>
  <c r="C39" i="2" l="1"/>
  <c r="B39" i="2" s="1"/>
  <c r="D39" i="2" s="1"/>
  <c r="C38" i="2"/>
  <c r="C37" i="2"/>
  <c r="B37" i="2" s="1"/>
  <c r="D37" i="2" s="1"/>
  <c r="C36" i="2"/>
  <c r="B36" i="2" s="1"/>
  <c r="D36" i="2" s="1"/>
  <c r="B35" i="2"/>
  <c r="D35" i="2" s="1"/>
  <c r="B38" i="2"/>
  <c r="D38" i="2" s="1"/>
  <c r="B34" i="2"/>
  <c r="D34" i="2" s="1"/>
  <c r="C35" i="2"/>
  <c r="B31" i="2"/>
  <c r="D31" i="2" s="1"/>
  <c r="C33" i="2"/>
  <c r="B33" i="2" s="1"/>
  <c r="D33" i="2" s="1"/>
  <c r="C32" i="2"/>
  <c r="B32" i="2" s="1"/>
  <c r="D32" i="2" s="1"/>
  <c r="C31" i="2"/>
  <c r="D26" i="2"/>
  <c r="B22" i="2"/>
  <c r="C22" i="2" s="1"/>
  <c r="B21" i="2"/>
  <c r="D21" i="2" s="1"/>
  <c r="D20" i="2"/>
  <c r="D22" i="2"/>
  <c r="D23" i="2"/>
  <c r="D24" i="2"/>
  <c r="D25" i="2"/>
  <c r="B19" i="2"/>
  <c r="C19" i="2" s="1"/>
  <c r="C20" i="2"/>
  <c r="C21" i="2"/>
  <c r="C23" i="2"/>
  <c r="C24" i="2"/>
  <c r="C25" i="2"/>
  <c r="B18" i="2"/>
  <c r="C18" i="2" s="1"/>
  <c r="D7" i="2"/>
  <c r="D8" i="2"/>
  <c r="D9" i="2"/>
  <c r="D10" i="2"/>
  <c r="D11" i="2"/>
  <c r="D12" i="2"/>
  <c r="D5" i="2"/>
  <c r="D6" i="2"/>
  <c r="D4" i="2"/>
  <c r="D18" i="2" l="1"/>
  <c r="D19" i="2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39" i="1"/>
  <c r="G26" i="1"/>
  <c r="G27" i="1"/>
  <c r="G28" i="1"/>
  <c r="G29" i="1"/>
  <c r="G30" i="1"/>
  <c r="G31" i="1"/>
  <c r="G32" i="1"/>
  <c r="G33" i="1"/>
  <c r="G34" i="1"/>
  <c r="G35" i="1"/>
  <c r="G22" i="1"/>
  <c r="G23" i="1"/>
  <c r="G24" i="1"/>
  <c r="G25" i="1"/>
  <c r="G21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I21" i="1" l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J21" i="1" l="1"/>
  <c r="I45" i="1"/>
  <c r="E10" i="2"/>
  <c r="E31" i="2" l="1"/>
  <c r="E34" i="2"/>
  <c r="E21" i="2"/>
  <c r="E24" i="2"/>
  <c r="E18" i="2"/>
  <c r="E7" i="2"/>
  <c r="E4" i="2"/>
  <c r="I41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I53" i="1"/>
  <c r="I52" i="1"/>
  <c r="I51" i="1"/>
  <c r="I50" i="1"/>
  <c r="I49" i="1"/>
  <c r="I48" i="1"/>
  <c r="I47" i="1"/>
  <c r="I46" i="1"/>
  <c r="I44" i="1"/>
  <c r="I43" i="1"/>
  <c r="I42" i="1"/>
  <c r="I40" i="1"/>
  <c r="I39" i="1"/>
  <c r="J31" i="1"/>
  <c r="P22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1" i="1"/>
  <c r="I4" i="1"/>
  <c r="I5" i="1"/>
  <c r="I9" i="1"/>
  <c r="I15" i="1"/>
  <c r="I6" i="1"/>
  <c r="I7" i="1"/>
  <c r="I8" i="1"/>
  <c r="I10" i="1"/>
  <c r="I11" i="1"/>
  <c r="I12" i="1"/>
  <c r="I13" i="1"/>
  <c r="I14" i="1"/>
  <c r="I16" i="1"/>
  <c r="I17" i="1"/>
  <c r="P4" i="1"/>
  <c r="P5" i="1"/>
  <c r="P6" i="1"/>
  <c r="P13" i="1"/>
  <c r="P14" i="1"/>
  <c r="P15" i="1"/>
  <c r="P16" i="1"/>
  <c r="P17" i="1"/>
  <c r="I3" i="1"/>
  <c r="J3" i="1" s="1"/>
  <c r="P3" i="1"/>
  <c r="J8" i="1" l="1"/>
  <c r="J13" i="1"/>
  <c r="E37" i="2"/>
  <c r="J39" i="1"/>
  <c r="J49" i="1"/>
  <c r="J44" i="1"/>
  <c r="J26" i="1"/>
</calcChain>
</file>

<file path=xl/sharedStrings.xml><?xml version="1.0" encoding="utf-8"?>
<sst xmlns="http://schemas.openxmlformats.org/spreadsheetml/2006/main" count="63" uniqueCount="23">
  <si>
    <t>Area</t>
  </si>
  <si>
    <t>Mean</t>
  </si>
  <si>
    <t>IntDen</t>
  </si>
  <si>
    <t xml:space="preserve">Mean of Mean Background Fluorescence </t>
  </si>
  <si>
    <t>CTCF</t>
  </si>
  <si>
    <t>Cell Number</t>
  </si>
  <si>
    <t>Fluorescence/Cell</t>
  </si>
  <si>
    <t>WT</t>
  </si>
  <si>
    <t>Image</t>
  </si>
  <si>
    <t xml:space="preserve">Repeat Number </t>
  </si>
  <si>
    <t>Average RFU</t>
  </si>
  <si>
    <t>Background readings</t>
  </si>
  <si>
    <t>Image No.</t>
  </si>
  <si>
    <t xml:space="preserve">Average Background Reading </t>
  </si>
  <si>
    <t>RA</t>
  </si>
  <si>
    <t xml:space="preserve">Mean Background RFU </t>
  </si>
  <si>
    <t xml:space="preserve">RA + BDNF </t>
  </si>
  <si>
    <t xml:space="preserve">WT </t>
  </si>
  <si>
    <t>Stained</t>
  </si>
  <si>
    <t xml:space="preserve">No Stain </t>
  </si>
  <si>
    <t>%</t>
  </si>
  <si>
    <t>Average %</t>
  </si>
  <si>
    <t xml:space="preserve">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</si>
</sst>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1" xfId="0" applyNumberFormat="1" applyBorder="1"/>
    <xf numFmtId="0" fontId="0" fillId="0" borderId="0" xfId="0" applyNumberFormat="1"/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/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center" vertical="center" wrapText="1"/>
    </xf>
    <xf numFmtId="0" fontId="0" fillId="0" borderId="0" xfId="0" applyNumberForma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Font="1"/>
    <xf numFmtId="0" fontId="0" fillId="0" borderId="0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4"/>
  <sheetViews>
    <sheetView tabSelected="1" topLeftCell="C10" zoomScale="70" zoomScaleNormal="70" workbookViewId="0">
      <selection activeCell="J36" sqref="J36"/>
    </sheetView>
  </sheetViews>
  <sheetFormatPr defaultRowHeight="15" x14ac:dyDescent="0.25"/>
  <cols>
    <col min="1" max="1" width="15.42578125" bestFit="1" customWidth="1"/>
    <col min="3" max="3" width="9.85546875" bestFit="1" customWidth="1"/>
    <col min="4" max="4" width="13.85546875" bestFit="1" customWidth="1"/>
    <col min="5" max="5" width="11.5703125" bestFit="1" customWidth="1"/>
    <col min="6" max="6" width="27.140625" bestFit="1" customWidth="1"/>
    <col min="7" max="7" width="10" bestFit="1" customWidth="1"/>
    <col min="8" max="8" width="13.42578125" customWidth="1"/>
    <col min="9" max="9" width="20.85546875" bestFit="1" customWidth="1"/>
    <col min="10" max="10" width="10.140625" customWidth="1"/>
    <col min="12" max="12" width="19.5703125" bestFit="1" customWidth="1"/>
    <col min="16" max="16" width="22.42578125" customWidth="1"/>
    <col min="17" max="17" width="10.7109375" customWidth="1"/>
    <col min="18" max="18" width="12.5703125" customWidth="1"/>
    <col min="19" max="20" width="9.28515625" bestFit="1" customWidth="1"/>
    <col min="21" max="21" width="14" bestFit="1" customWidth="1"/>
    <col min="22" max="24" width="9.42578125" bestFit="1" customWidth="1"/>
    <col min="25" max="26" width="11.5703125" bestFit="1" customWidth="1"/>
  </cols>
  <sheetData>
    <row r="1" spans="1:26" ht="45" customHeight="1" x14ac:dyDescent="0.25">
      <c r="A1" s="9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 t="s">
        <v>11</v>
      </c>
      <c r="M1" s="5"/>
      <c r="N1" s="5"/>
      <c r="O1" s="5"/>
      <c r="P1" s="5"/>
      <c r="Q1" s="5"/>
    </row>
    <row r="2" spans="1:26" ht="45" customHeight="1" x14ac:dyDescent="0.25">
      <c r="A2" s="5" t="s">
        <v>9</v>
      </c>
      <c r="B2" s="10" t="s">
        <v>8</v>
      </c>
      <c r="C2" s="14" t="s">
        <v>0</v>
      </c>
      <c r="D2" s="14" t="s">
        <v>1</v>
      </c>
      <c r="E2" s="14" t="s">
        <v>2</v>
      </c>
      <c r="F2" s="10" t="s">
        <v>3</v>
      </c>
      <c r="G2" s="14" t="s">
        <v>4</v>
      </c>
      <c r="H2" s="10" t="s">
        <v>5</v>
      </c>
      <c r="I2" s="10" t="s">
        <v>6</v>
      </c>
      <c r="J2" s="11" t="s">
        <v>10</v>
      </c>
      <c r="K2" s="5"/>
      <c r="L2" s="11" t="s">
        <v>12</v>
      </c>
      <c r="M2" s="18" t="s">
        <v>15</v>
      </c>
      <c r="N2" s="19"/>
      <c r="O2" s="20"/>
      <c r="P2" s="11" t="s">
        <v>13</v>
      </c>
      <c r="Q2" s="12"/>
      <c r="R2" s="16"/>
      <c r="S2" s="5"/>
      <c r="T2" s="5"/>
      <c r="U2" s="5"/>
      <c r="V2" s="5"/>
      <c r="W2" s="5"/>
      <c r="X2" s="5"/>
      <c r="Y2" s="5"/>
      <c r="Z2" s="5"/>
    </row>
    <row r="3" spans="1:26" x14ac:dyDescent="0.25">
      <c r="A3" s="21">
        <v>1</v>
      </c>
      <c r="B3" s="13">
        <v>1</v>
      </c>
      <c r="C3" s="4">
        <v>142647.77160000001</v>
      </c>
      <c r="D3" s="4">
        <v>102.5350136</v>
      </c>
      <c r="E3" s="4">
        <v>14626391.199999999</v>
      </c>
      <c r="F3" s="4">
        <v>45.531270186666667</v>
      </c>
      <c r="G3" s="4">
        <f>E3-(F3*C3)</f>
        <v>8131456.9697544826</v>
      </c>
      <c r="H3" s="4">
        <v>256</v>
      </c>
      <c r="I3" s="4">
        <f>G3/H3</f>
        <v>31763.503788103448</v>
      </c>
      <c r="J3" s="21">
        <f>AVERAGE(I3:I6)</f>
        <v>25427.91113761815</v>
      </c>
      <c r="K3" s="5"/>
      <c r="L3" s="4">
        <v>1</v>
      </c>
      <c r="M3" s="4">
        <v>51.883818339999998</v>
      </c>
      <c r="N3" s="4">
        <v>49.647977939999997</v>
      </c>
      <c r="O3" s="4">
        <v>35.06201428</v>
      </c>
      <c r="P3" s="4">
        <f>AVERAGE(M3:O3)</f>
        <v>45.531270186666667</v>
      </c>
      <c r="Q3" s="7"/>
      <c r="R3" s="7"/>
      <c r="S3" s="5"/>
      <c r="T3" s="5"/>
      <c r="U3" s="5"/>
      <c r="V3" s="5"/>
      <c r="W3" s="5"/>
      <c r="X3" s="5"/>
      <c r="Y3" s="5"/>
      <c r="Z3" s="5"/>
    </row>
    <row r="4" spans="1:26" x14ac:dyDescent="0.25">
      <c r="A4" s="22"/>
      <c r="B4" s="13">
        <v>2</v>
      </c>
      <c r="C4" s="4">
        <v>142647.77160000001</v>
      </c>
      <c r="D4" s="4">
        <v>54.469258629999999</v>
      </c>
      <c r="E4" s="4">
        <v>7769918.3619999997</v>
      </c>
      <c r="F4" s="4">
        <v>29.39498011666667</v>
      </c>
      <c r="G4" s="4">
        <f t="shared" ref="G4:G17" si="0">E4-(F4*C4)</f>
        <v>3576789.9521311913</v>
      </c>
      <c r="H4" s="4">
        <v>139</v>
      </c>
      <c r="I4" s="4">
        <f t="shared" ref="I4:I17" si="1">G4/H4</f>
        <v>25732.301813893464</v>
      </c>
      <c r="J4" s="22"/>
      <c r="K4" s="5"/>
      <c r="L4" s="4">
        <v>2</v>
      </c>
      <c r="M4" s="4">
        <v>28.95295754</v>
      </c>
      <c r="N4" s="4">
        <v>31.24878498</v>
      </c>
      <c r="O4" s="4">
        <v>27.983197830000002</v>
      </c>
      <c r="P4" s="4">
        <f t="shared" ref="P4:P17" si="2">AVERAGE(M4:O4)</f>
        <v>29.39498011666667</v>
      </c>
      <c r="Q4" s="7"/>
      <c r="R4" s="7"/>
      <c r="S4" s="5"/>
      <c r="T4" s="5"/>
      <c r="U4" s="5"/>
      <c r="V4" s="5"/>
      <c r="W4" s="5"/>
      <c r="X4" s="5"/>
      <c r="Y4" s="5"/>
      <c r="Z4" s="5"/>
    </row>
    <row r="5" spans="1:26" x14ac:dyDescent="0.25">
      <c r="A5" s="22"/>
      <c r="B5" s="13">
        <v>3</v>
      </c>
      <c r="C5" s="4">
        <v>142647.77160000001</v>
      </c>
      <c r="D5" s="4">
        <v>45.746333010000001</v>
      </c>
      <c r="E5" s="4">
        <v>6525612.4610000001</v>
      </c>
      <c r="F5" s="4">
        <v>28.298216913333334</v>
      </c>
      <c r="G5" s="4">
        <f t="shared" si="0"/>
        <v>2488934.8780595693</v>
      </c>
      <c r="H5" s="4">
        <v>91</v>
      </c>
      <c r="I5" s="4">
        <f t="shared" si="1"/>
        <v>27350.932725929331</v>
      </c>
      <c r="J5" s="22"/>
      <c r="K5" s="5"/>
      <c r="L5" s="4">
        <v>3</v>
      </c>
      <c r="M5" s="4">
        <v>29.714975849999998</v>
      </c>
      <c r="N5" s="4">
        <v>27.352341020000001</v>
      </c>
      <c r="O5" s="4">
        <v>27.82733387</v>
      </c>
      <c r="P5" s="4">
        <f t="shared" si="2"/>
        <v>28.298216913333334</v>
      </c>
      <c r="Q5" s="7"/>
      <c r="R5" s="7"/>
      <c r="S5" s="5"/>
      <c r="T5" s="5"/>
      <c r="U5" s="5"/>
      <c r="V5" s="5"/>
      <c r="W5" s="5"/>
      <c r="X5" s="5"/>
      <c r="Y5" s="5"/>
      <c r="Z5" s="5"/>
    </row>
    <row r="6" spans="1:26" x14ac:dyDescent="0.25">
      <c r="A6" s="22"/>
      <c r="B6" s="13">
        <v>4</v>
      </c>
      <c r="C6" s="4">
        <v>142647.77160000001</v>
      </c>
      <c r="D6" s="4">
        <v>41.703810220000001</v>
      </c>
      <c r="E6" s="4">
        <v>5948955.5939999996</v>
      </c>
      <c r="F6" s="4">
        <v>26.68890275</v>
      </c>
      <c r="G6" s="4">
        <f t="shared" si="0"/>
        <v>2141843.0902633872</v>
      </c>
      <c r="H6" s="4">
        <v>127</v>
      </c>
      <c r="I6" s="4">
        <f t="shared" si="1"/>
        <v>16864.906222546357</v>
      </c>
      <c r="J6" s="22"/>
      <c r="K6" s="5"/>
      <c r="L6" s="4">
        <v>4</v>
      </c>
      <c r="M6" s="4">
        <v>25.408454460000002</v>
      </c>
      <c r="N6" s="4">
        <v>27.773468439999998</v>
      </c>
      <c r="O6" s="4">
        <v>26.884785350000001</v>
      </c>
      <c r="P6" s="4">
        <f t="shared" si="2"/>
        <v>26.68890275</v>
      </c>
      <c r="Q6" s="7"/>
      <c r="R6" s="7"/>
      <c r="S6" s="5"/>
      <c r="T6" s="5"/>
      <c r="U6" s="5"/>
      <c r="V6" s="5"/>
      <c r="W6" s="5"/>
      <c r="X6" s="5"/>
      <c r="Y6" s="5"/>
      <c r="Z6" s="5"/>
    </row>
    <row r="7" spans="1:26" x14ac:dyDescent="0.25">
      <c r="A7" s="23"/>
      <c r="B7" s="13"/>
      <c r="C7" s="4"/>
      <c r="D7" s="4"/>
      <c r="E7" s="4"/>
      <c r="F7" s="4"/>
      <c r="G7" s="4">
        <f t="shared" si="0"/>
        <v>0</v>
      </c>
      <c r="H7" s="4"/>
      <c r="I7" s="4" t="e">
        <f t="shared" si="1"/>
        <v>#DIV/0!</v>
      </c>
      <c r="J7" s="23"/>
      <c r="K7" s="5"/>
      <c r="L7" s="4"/>
      <c r="M7" s="2"/>
      <c r="N7" s="2"/>
      <c r="O7" s="2"/>
      <c r="P7" s="4"/>
      <c r="Q7" s="7"/>
      <c r="R7" s="7"/>
      <c r="S7" s="5"/>
      <c r="T7" s="5"/>
      <c r="U7" s="5"/>
      <c r="V7" s="5"/>
      <c r="W7" s="5"/>
      <c r="X7" s="5"/>
      <c r="Y7" s="5"/>
      <c r="Z7" s="5"/>
    </row>
    <row r="8" spans="1:26" x14ac:dyDescent="0.25">
      <c r="A8" s="21">
        <v>2</v>
      </c>
      <c r="B8" s="13">
        <v>2</v>
      </c>
      <c r="C8" s="4">
        <v>142647.77160000001</v>
      </c>
      <c r="D8" s="4">
        <v>56.647740280000001</v>
      </c>
      <c r="E8" s="4">
        <v>8080673.9139999999</v>
      </c>
      <c r="F8" s="4">
        <v>37.032302059999999</v>
      </c>
      <c r="G8" s="4">
        <f t="shared" si="0"/>
        <v>2798098.5479229102</v>
      </c>
      <c r="H8" s="4">
        <v>117</v>
      </c>
      <c r="I8" s="4">
        <f t="shared" si="1"/>
        <v>23915.372204469317</v>
      </c>
      <c r="J8" s="21">
        <f>AVERAGE(I8:I12)</f>
        <v>13874.236063589702</v>
      </c>
      <c r="K8" s="5"/>
      <c r="L8" s="4">
        <v>2</v>
      </c>
      <c r="M8" s="4">
        <v>44.259548610000003</v>
      </c>
      <c r="N8" s="4">
        <v>30.926379440000002</v>
      </c>
      <c r="O8" s="4">
        <v>35.910978129999997</v>
      </c>
      <c r="P8" s="4">
        <f>AVERAGE(M8:O8)</f>
        <v>37.032302059999999</v>
      </c>
      <c r="Q8" s="7"/>
      <c r="R8" s="7"/>
      <c r="S8" s="5"/>
      <c r="T8" s="5"/>
      <c r="U8" s="5"/>
      <c r="V8" s="5"/>
      <c r="W8" s="5"/>
      <c r="X8" s="5"/>
      <c r="Y8" s="5"/>
      <c r="Z8" s="5"/>
    </row>
    <row r="9" spans="1:26" x14ac:dyDescent="0.25">
      <c r="A9" s="22"/>
      <c r="B9" s="13">
        <v>3</v>
      </c>
      <c r="C9" s="4">
        <v>142647.77160000001</v>
      </c>
      <c r="D9" s="4">
        <v>54.814133300000002</v>
      </c>
      <c r="E9" s="4">
        <v>7819113.966</v>
      </c>
      <c r="F9" s="4">
        <v>29.116011036666663</v>
      </c>
      <c r="G9" s="4">
        <f t="shared" si="0"/>
        <v>3665779.8737384942</v>
      </c>
      <c r="H9" s="4">
        <v>195</v>
      </c>
      <c r="I9" s="4">
        <f t="shared" si="1"/>
        <v>18798.871147376893</v>
      </c>
      <c r="J9" s="22"/>
      <c r="K9" s="5"/>
      <c r="L9" s="4">
        <v>3</v>
      </c>
      <c r="M9" s="4">
        <v>27.119844279999999</v>
      </c>
      <c r="N9" s="4">
        <v>19.39858907</v>
      </c>
      <c r="O9" s="4">
        <v>40.829599760000001</v>
      </c>
      <c r="P9" s="4">
        <f t="shared" ref="P9:P11" si="3">AVERAGE(M9:O9)</f>
        <v>29.116011036666663</v>
      </c>
      <c r="Q9" s="7"/>
      <c r="R9" s="7"/>
      <c r="S9" s="5"/>
      <c r="T9" s="5"/>
      <c r="U9" s="5"/>
      <c r="V9" s="5"/>
      <c r="W9" s="5"/>
      <c r="X9" s="5"/>
      <c r="Y9" s="5"/>
      <c r="Z9" s="5"/>
    </row>
    <row r="10" spans="1:26" x14ac:dyDescent="0.25">
      <c r="A10" s="22"/>
      <c r="B10" s="13">
        <v>4</v>
      </c>
      <c r="C10" s="4">
        <v>142647.77160000001</v>
      </c>
      <c r="D10" s="4">
        <v>24.898804930000001</v>
      </c>
      <c r="E10" s="4">
        <v>3551759.0380000002</v>
      </c>
      <c r="F10" s="4">
        <v>18.150792290000002</v>
      </c>
      <c r="G10" s="4">
        <f t="shared" si="0"/>
        <v>962588.9650570387</v>
      </c>
      <c r="H10" s="4">
        <v>98</v>
      </c>
      <c r="I10" s="4">
        <f t="shared" si="1"/>
        <v>9822.3363781330481</v>
      </c>
      <c r="J10" s="22"/>
      <c r="K10" s="5"/>
      <c r="L10" s="4">
        <v>4</v>
      </c>
      <c r="M10" s="4">
        <v>21.056346829999999</v>
      </c>
      <c r="N10" s="4">
        <v>15.258730160000001</v>
      </c>
      <c r="O10" s="4">
        <v>18.13729988</v>
      </c>
      <c r="P10" s="4">
        <f t="shared" si="3"/>
        <v>18.150792290000002</v>
      </c>
      <c r="Q10" s="7"/>
      <c r="R10" s="7"/>
      <c r="S10" s="5"/>
      <c r="T10" s="5"/>
      <c r="U10" s="5"/>
      <c r="V10" s="5"/>
      <c r="W10" s="5"/>
      <c r="X10" s="5"/>
      <c r="Y10" s="5"/>
      <c r="Z10" s="5"/>
    </row>
    <row r="11" spans="1:26" x14ac:dyDescent="0.25">
      <c r="A11" s="22"/>
      <c r="B11" s="13">
        <v>5</v>
      </c>
      <c r="C11" s="4">
        <v>142647.77160000001</v>
      </c>
      <c r="D11" s="4">
        <v>46.19946899</v>
      </c>
      <c r="E11" s="4">
        <v>6590251.2989999996</v>
      </c>
      <c r="F11" s="4">
        <v>28.844684476666668</v>
      </c>
      <c r="G11" s="4">
        <f t="shared" si="0"/>
        <v>2475621.3358983872</v>
      </c>
      <c r="H11" s="4">
        <v>97</v>
      </c>
      <c r="I11" s="4">
        <f t="shared" si="1"/>
        <v>25521.869442251416</v>
      </c>
      <c r="J11" s="22"/>
      <c r="K11" s="5"/>
      <c r="L11" s="4">
        <v>5</v>
      </c>
      <c r="M11" s="4">
        <v>30.552272129999999</v>
      </c>
      <c r="N11" s="4">
        <v>32.478395059999997</v>
      </c>
      <c r="O11" s="4">
        <v>23.503386240000001</v>
      </c>
      <c r="P11" s="4">
        <f t="shared" si="3"/>
        <v>28.844684476666668</v>
      </c>
      <c r="Q11" s="7"/>
      <c r="R11" s="7"/>
      <c r="S11" s="5"/>
      <c r="T11" s="5"/>
      <c r="U11" s="5"/>
      <c r="V11" s="5"/>
      <c r="W11" s="5"/>
      <c r="X11" s="5"/>
      <c r="Y11" s="5"/>
      <c r="Z11" s="5"/>
    </row>
    <row r="12" spans="1:26" x14ac:dyDescent="0.25">
      <c r="A12" s="23"/>
      <c r="B12" s="13">
        <v>6</v>
      </c>
      <c r="C12" s="4">
        <v>142647.77160000001</v>
      </c>
      <c r="D12" s="4">
        <v>39.238473509999999</v>
      </c>
      <c r="E12" s="4">
        <v>5597280.8059999999</v>
      </c>
      <c r="F12" s="4">
        <v>41.978979673333335</v>
      </c>
      <c r="G12" s="4">
        <f t="shared" si="0"/>
        <v>-390927.09844269697</v>
      </c>
      <c r="H12" s="4">
        <v>45</v>
      </c>
      <c r="I12" s="4">
        <f t="shared" si="1"/>
        <v>-8687.2688542821543</v>
      </c>
      <c r="J12" s="23"/>
      <c r="K12" s="5"/>
      <c r="L12" s="4">
        <v>6</v>
      </c>
      <c r="M12" s="4">
        <v>41.539965180000003</v>
      </c>
      <c r="N12" s="4">
        <v>45.184240359999997</v>
      </c>
      <c r="O12" s="4">
        <v>39.212733479999997</v>
      </c>
      <c r="P12" s="4">
        <f>AVERAGE(M12:O12)</f>
        <v>41.978979673333335</v>
      </c>
      <c r="Q12" s="7"/>
      <c r="R12" s="7"/>
      <c r="S12" s="5"/>
      <c r="T12" s="5"/>
      <c r="U12" s="5"/>
      <c r="V12" s="5"/>
      <c r="W12" s="5"/>
      <c r="X12" s="5"/>
      <c r="Y12" s="5"/>
      <c r="Z12" s="5"/>
    </row>
    <row r="13" spans="1:26" x14ac:dyDescent="0.25">
      <c r="A13" s="21">
        <v>3</v>
      </c>
      <c r="B13" s="13">
        <v>1</v>
      </c>
      <c r="C13" s="4">
        <v>142647.77160000001</v>
      </c>
      <c r="D13" s="4">
        <v>50.336054689999997</v>
      </c>
      <c r="E13" s="4">
        <v>7180326.0300000003</v>
      </c>
      <c r="F13" s="4">
        <v>25.417334266666668</v>
      </c>
      <c r="G13" s="4">
        <f t="shared" si="0"/>
        <v>3554599.9368476798</v>
      </c>
      <c r="H13" s="4">
        <v>260</v>
      </c>
      <c r="I13" s="4">
        <f t="shared" si="1"/>
        <v>13671.538218644922</v>
      </c>
      <c r="J13" s="21">
        <f>AVERAGE(I13:I17)</f>
        <v>15745.319174966397</v>
      </c>
      <c r="K13" s="5"/>
      <c r="L13" s="4">
        <v>1</v>
      </c>
      <c r="M13" s="4">
        <v>23.167032160000002</v>
      </c>
      <c r="N13" s="4">
        <v>25.7014581</v>
      </c>
      <c r="O13" s="4">
        <v>27.383512540000002</v>
      </c>
      <c r="P13" s="4">
        <f t="shared" si="2"/>
        <v>25.417334266666668</v>
      </c>
      <c r="Q13" s="7"/>
      <c r="R13" s="7"/>
      <c r="S13" s="5"/>
      <c r="T13" s="5"/>
      <c r="U13" s="5"/>
      <c r="V13" s="5"/>
      <c r="W13" s="5"/>
      <c r="X13" s="5"/>
      <c r="Y13" s="5"/>
      <c r="Z13" s="5"/>
    </row>
    <row r="14" spans="1:26" x14ac:dyDescent="0.25">
      <c r="A14" s="22"/>
      <c r="B14" s="13">
        <v>2</v>
      </c>
      <c r="C14" s="4">
        <v>142647.77160000001</v>
      </c>
      <c r="D14" s="4">
        <v>50.199151000000001</v>
      </c>
      <c r="E14" s="4">
        <v>7160797.0250000004</v>
      </c>
      <c r="F14" s="4">
        <v>24.430930959999998</v>
      </c>
      <c r="G14" s="4">
        <f t="shared" si="0"/>
        <v>3675779.165442552</v>
      </c>
      <c r="H14" s="4">
        <v>258</v>
      </c>
      <c r="I14" s="4">
        <f t="shared" si="1"/>
        <v>14247.20606760679</v>
      </c>
      <c r="J14" s="22"/>
      <c r="K14" s="5"/>
      <c r="L14" s="4">
        <v>2</v>
      </c>
      <c r="M14" s="4">
        <v>28.37995338</v>
      </c>
      <c r="N14" s="4">
        <v>20.37075617</v>
      </c>
      <c r="O14" s="4">
        <v>24.542083330000001</v>
      </c>
      <c r="P14" s="4">
        <f t="shared" si="2"/>
        <v>24.430930959999998</v>
      </c>
      <c r="Q14" s="7"/>
      <c r="R14" s="7"/>
      <c r="S14" s="5"/>
      <c r="T14" s="5"/>
      <c r="U14" s="5"/>
      <c r="V14" s="5"/>
      <c r="W14" s="5"/>
      <c r="X14" s="5"/>
      <c r="Y14" s="5"/>
      <c r="Z14" s="5"/>
    </row>
    <row r="15" spans="1:26" x14ac:dyDescent="0.25">
      <c r="A15" s="22"/>
      <c r="B15" s="13">
        <v>3</v>
      </c>
      <c r="C15" s="4">
        <v>142647.77160000001</v>
      </c>
      <c r="D15" s="4">
        <v>51.981500240000003</v>
      </c>
      <c r="E15" s="4">
        <v>7415045.1720000003</v>
      </c>
      <c r="F15" s="4">
        <v>23.496385433333334</v>
      </c>
      <c r="G15" s="4">
        <f t="shared" si="0"/>
        <v>4063338.1492802994</v>
      </c>
      <c r="H15" s="4">
        <v>239</v>
      </c>
      <c r="I15" s="4">
        <f t="shared" si="1"/>
        <v>17001.414850545185</v>
      </c>
      <c r="J15" s="22"/>
      <c r="K15" s="5"/>
      <c r="L15" s="4">
        <v>3</v>
      </c>
      <c r="M15" s="4">
        <v>25.872527470000001</v>
      </c>
      <c r="N15" s="4">
        <v>20.72</v>
      </c>
      <c r="O15" s="4">
        <v>23.896628830000001</v>
      </c>
      <c r="P15" s="4">
        <f t="shared" si="2"/>
        <v>23.496385433333334</v>
      </c>
      <c r="Q15" s="7"/>
      <c r="R15" s="7"/>
      <c r="S15" s="5"/>
      <c r="T15" s="5"/>
      <c r="U15" s="5"/>
      <c r="V15" s="5"/>
      <c r="W15" s="5"/>
      <c r="X15" s="5"/>
      <c r="Y15" s="5"/>
      <c r="Z15" s="5"/>
    </row>
    <row r="16" spans="1:26" x14ac:dyDescent="0.25">
      <c r="A16" s="22"/>
      <c r="B16" s="13">
        <v>4</v>
      </c>
      <c r="C16" s="4">
        <v>142647.77160000001</v>
      </c>
      <c r="D16" s="4">
        <v>54.392050779999998</v>
      </c>
      <c r="E16" s="4">
        <v>7758904.835</v>
      </c>
      <c r="F16" s="4">
        <v>24.123404013333332</v>
      </c>
      <c r="G16" s="4">
        <f t="shared" si="0"/>
        <v>4317755.0090915039</v>
      </c>
      <c r="H16" s="4">
        <v>256</v>
      </c>
      <c r="I16" s="4">
        <f t="shared" si="1"/>
        <v>16866.230504263687</v>
      </c>
      <c r="J16" s="22"/>
      <c r="K16" s="5"/>
      <c r="L16" s="4">
        <v>4</v>
      </c>
      <c r="M16" s="4">
        <v>23.58535036</v>
      </c>
      <c r="N16" s="4">
        <v>23.287566139999999</v>
      </c>
      <c r="O16" s="4">
        <v>25.49729554</v>
      </c>
      <c r="P16" s="4">
        <f t="shared" si="2"/>
        <v>24.123404013333332</v>
      </c>
      <c r="Q16" s="7"/>
      <c r="R16" s="7"/>
      <c r="S16" s="5"/>
      <c r="T16" s="5"/>
      <c r="U16" s="5"/>
      <c r="V16" s="5"/>
      <c r="W16" s="5"/>
      <c r="X16" s="5"/>
      <c r="Y16" s="5"/>
      <c r="Z16" s="5"/>
    </row>
    <row r="17" spans="1:26" x14ac:dyDescent="0.25">
      <c r="A17" s="23"/>
      <c r="B17" s="13">
        <v>5</v>
      </c>
      <c r="C17" s="4">
        <v>142647.77160000001</v>
      </c>
      <c r="D17" s="4">
        <v>53.917862550000002</v>
      </c>
      <c r="E17" s="4">
        <v>7691262.9400000004</v>
      </c>
      <c r="F17" s="4">
        <v>21.735124326666664</v>
      </c>
      <c r="G17" s="4">
        <f t="shared" si="0"/>
        <v>4590795.8893520497</v>
      </c>
      <c r="H17" s="4">
        <v>271</v>
      </c>
      <c r="I17" s="4">
        <f t="shared" si="1"/>
        <v>16940.206233771401</v>
      </c>
      <c r="J17" s="23"/>
      <c r="K17" s="5"/>
      <c r="L17" s="4">
        <v>5</v>
      </c>
      <c r="M17" s="4">
        <v>22.04144621</v>
      </c>
      <c r="N17" s="4">
        <v>22.337301589999999</v>
      </c>
      <c r="O17" s="4">
        <v>20.826625180000001</v>
      </c>
      <c r="P17" s="4">
        <f t="shared" si="2"/>
        <v>21.735124326666664</v>
      </c>
      <c r="Q17" s="7"/>
      <c r="R17" s="7"/>
      <c r="S17" s="5"/>
      <c r="T17" s="5"/>
      <c r="U17" s="5"/>
      <c r="V17" s="5"/>
      <c r="W17" s="5"/>
      <c r="X17" s="5"/>
      <c r="Y17" s="5"/>
      <c r="Z17" s="5"/>
    </row>
    <row r="18" spans="1:26" x14ac:dyDescent="0.25">
      <c r="A18" s="5"/>
      <c r="B18" s="5"/>
      <c r="C18" s="5"/>
      <c r="D18" s="5"/>
      <c r="E18" s="5"/>
      <c r="F18" s="5"/>
      <c r="G18" s="5"/>
      <c r="H18" s="5"/>
      <c r="I18" s="5"/>
      <c r="J18" s="5">
        <f>AVERAGE(J3:J17)</f>
        <v>18349.155458724748</v>
      </c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3.5" customHeight="1" x14ac:dyDescent="0.25">
      <c r="A19" s="9" t="s">
        <v>14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 t="s">
        <v>11</v>
      </c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65.25" customHeight="1" x14ac:dyDescent="0.25">
      <c r="A20" s="10" t="s">
        <v>9</v>
      </c>
      <c r="B20" s="10" t="s">
        <v>8</v>
      </c>
      <c r="C20" s="10" t="s">
        <v>0</v>
      </c>
      <c r="D20" s="10" t="s">
        <v>1</v>
      </c>
      <c r="E20" s="10" t="s">
        <v>2</v>
      </c>
      <c r="F20" s="10" t="s">
        <v>3</v>
      </c>
      <c r="G20" s="10" t="s">
        <v>4</v>
      </c>
      <c r="H20" s="14" t="s">
        <v>5</v>
      </c>
      <c r="I20" s="10" t="s">
        <v>6</v>
      </c>
      <c r="J20" s="10" t="s">
        <v>10</v>
      </c>
      <c r="K20" s="5"/>
      <c r="L20" s="14" t="s">
        <v>12</v>
      </c>
      <c r="M20" s="17" t="s">
        <v>15</v>
      </c>
      <c r="N20" s="17"/>
      <c r="O20" s="17"/>
      <c r="P20" s="10" t="s">
        <v>13</v>
      </c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x14ac:dyDescent="0.25">
      <c r="A21" s="17">
        <v>1</v>
      </c>
      <c r="B21" s="4">
        <v>1</v>
      </c>
      <c r="C21" s="4">
        <v>142647.77160000001</v>
      </c>
      <c r="D21" s="4">
        <v>22.151143189999999</v>
      </c>
      <c r="E21" s="4">
        <v>3159811.213</v>
      </c>
      <c r="F21" s="4">
        <v>16.009460726666664</v>
      </c>
      <c r="G21" s="4">
        <f>E21-(F21*C21)</f>
        <v>876097.31582328351</v>
      </c>
      <c r="H21" s="4">
        <v>143</v>
      </c>
      <c r="I21" s="4">
        <f>G21/H21</f>
        <v>6126.5546561068777</v>
      </c>
      <c r="J21" s="21">
        <f>AVERAGE(I21:I25)</f>
        <v>7425.1553181206455</v>
      </c>
      <c r="K21" s="5"/>
      <c r="L21" s="14">
        <v>1</v>
      </c>
      <c r="M21" s="4">
        <v>16.362373739999999</v>
      </c>
      <c r="N21" s="4">
        <v>16.695638070000001</v>
      </c>
      <c r="O21" s="4">
        <v>14.970370369999999</v>
      </c>
      <c r="P21" s="4">
        <f>AVERAGE(M21:O21)</f>
        <v>16.009460726666664</v>
      </c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x14ac:dyDescent="0.25">
      <c r="A22" s="17"/>
      <c r="B22" s="4">
        <v>2</v>
      </c>
      <c r="C22" s="4">
        <v>142647.77160000001</v>
      </c>
      <c r="D22" s="4">
        <v>21.18523905</v>
      </c>
      <c r="E22" s="4">
        <v>3022027.1409999998</v>
      </c>
      <c r="F22" s="4">
        <v>14.692039889999998</v>
      </c>
      <c r="G22" s="4">
        <f t="shared" ref="G22:G35" si="4">E22-(F22*C22)</f>
        <v>926240.39043319086</v>
      </c>
      <c r="H22" s="4">
        <v>124</v>
      </c>
      <c r="I22" s="4">
        <f>G22/H22</f>
        <v>7469.680568009604</v>
      </c>
      <c r="J22" s="22"/>
      <c r="K22" s="5"/>
      <c r="L22" s="14">
        <v>2</v>
      </c>
      <c r="M22" s="4">
        <v>13.714105</v>
      </c>
      <c r="N22" s="4">
        <v>14.94815565</v>
      </c>
      <c r="O22" s="4">
        <v>15.41385902</v>
      </c>
      <c r="P22" s="4">
        <f>AVERAGE(M22:O22)</f>
        <v>14.692039889999998</v>
      </c>
      <c r="Q22" s="5"/>
      <c r="R22" s="5"/>
      <c r="S22" s="5"/>
      <c r="T22" s="5"/>
      <c r="U22" s="5"/>
      <c r="V22" s="5"/>
      <c r="W22" s="5"/>
      <c r="X22" s="5"/>
      <c r="Y22" s="5"/>
    </row>
    <row r="23" spans="1:26" x14ac:dyDescent="0.25">
      <c r="A23" s="17"/>
      <c r="B23" s="4">
        <v>3</v>
      </c>
      <c r="C23" s="4">
        <v>142647.77160000001</v>
      </c>
      <c r="D23" s="4">
        <v>22.50233643</v>
      </c>
      <c r="E23" s="4">
        <v>3209908.1460000002</v>
      </c>
      <c r="F23" s="4">
        <v>16.73081548</v>
      </c>
      <c r="G23" s="4">
        <f t="shared" si="4"/>
        <v>823294.60072721541</v>
      </c>
      <c r="H23" s="4">
        <v>94</v>
      </c>
      <c r="I23" s="4">
        <f>G23/H23</f>
        <v>8758.4531992256962</v>
      </c>
      <c r="J23" s="22"/>
      <c r="K23" s="5"/>
      <c r="L23" s="14">
        <v>3</v>
      </c>
      <c r="M23" s="4">
        <v>16.03693182</v>
      </c>
      <c r="N23" s="4">
        <v>17.3040135</v>
      </c>
      <c r="O23" s="4">
        <v>16.851501120000002</v>
      </c>
      <c r="P23" s="4">
        <f>AVERAGE(M23:O23)</f>
        <v>16.73081548</v>
      </c>
      <c r="Q23" s="5"/>
      <c r="R23" s="5"/>
      <c r="S23" s="5"/>
      <c r="T23" s="5"/>
      <c r="U23" s="5"/>
      <c r="V23" s="5"/>
      <c r="W23" s="5"/>
      <c r="X23" s="5"/>
      <c r="Y23" s="5"/>
    </row>
    <row r="24" spans="1:26" x14ac:dyDescent="0.25">
      <c r="A24" s="17"/>
      <c r="B24" s="4">
        <v>4</v>
      </c>
      <c r="C24" s="4">
        <v>142647.77160000001</v>
      </c>
      <c r="D24" s="4">
        <v>21.876731360000001</v>
      </c>
      <c r="E24" s="4">
        <v>3120666.9780000001</v>
      </c>
      <c r="F24" s="4">
        <v>17.159089850000001</v>
      </c>
      <c r="G24" s="4">
        <f t="shared" si="4"/>
        <v>672961.04821332172</v>
      </c>
      <c r="H24" s="4">
        <v>74</v>
      </c>
      <c r="I24" s="4">
        <f t="shared" ref="I24:I35" si="5">G24/H24</f>
        <v>9094.0682190989428</v>
      </c>
      <c r="J24" s="22"/>
      <c r="K24" s="5"/>
      <c r="L24" s="14">
        <v>4</v>
      </c>
      <c r="M24" s="4">
        <v>17.60021871</v>
      </c>
      <c r="N24" s="4">
        <v>17.572104020000001</v>
      </c>
      <c r="O24" s="4">
        <v>16.304946820000001</v>
      </c>
      <c r="P24" s="4">
        <f t="shared" ref="P24:P35" si="6">AVERAGE(M24:O24)</f>
        <v>17.159089850000001</v>
      </c>
      <c r="Q24" s="5"/>
      <c r="R24" s="5"/>
      <c r="S24" s="5"/>
      <c r="T24" s="5"/>
      <c r="U24" s="5"/>
      <c r="V24" s="5"/>
      <c r="W24" s="5"/>
      <c r="X24" s="5"/>
      <c r="Y24" s="5"/>
    </row>
    <row r="25" spans="1:26" x14ac:dyDescent="0.25">
      <c r="A25" s="17"/>
      <c r="B25" s="4">
        <v>5</v>
      </c>
      <c r="C25" s="4">
        <v>142647.77160000001</v>
      </c>
      <c r="D25" s="4">
        <v>30.133832600000002</v>
      </c>
      <c r="E25" s="4">
        <v>4298524.0690000001</v>
      </c>
      <c r="F25" s="4">
        <v>27.825579520000002</v>
      </c>
      <c r="G25" s="4">
        <f t="shared" si="4"/>
        <v>329267.15699340217</v>
      </c>
      <c r="H25" s="4">
        <v>58</v>
      </c>
      <c r="I25" s="4">
        <f t="shared" si="5"/>
        <v>5677.0199481621066</v>
      </c>
      <c r="J25" s="23"/>
      <c r="K25" s="5"/>
      <c r="L25" s="14">
        <v>5</v>
      </c>
      <c r="M25" s="4">
        <v>24.37707632</v>
      </c>
      <c r="N25" s="4">
        <v>30.18388508</v>
      </c>
      <c r="O25" s="4">
        <v>28.915777160000001</v>
      </c>
      <c r="P25" s="4">
        <f t="shared" si="6"/>
        <v>27.825579520000002</v>
      </c>
      <c r="Q25" s="5"/>
      <c r="R25" s="5"/>
      <c r="S25" s="5"/>
      <c r="T25" s="5"/>
      <c r="U25" s="5"/>
      <c r="V25" s="5"/>
      <c r="W25" s="5"/>
      <c r="X25" s="5"/>
      <c r="Y25" s="5"/>
    </row>
    <row r="26" spans="1:26" x14ac:dyDescent="0.25">
      <c r="A26" s="17">
        <v>2</v>
      </c>
      <c r="B26" s="4">
        <v>1</v>
      </c>
      <c r="C26" s="4">
        <v>142647.77160000001</v>
      </c>
      <c r="D26" s="4">
        <v>39.046985069999998</v>
      </c>
      <c r="E26" s="4">
        <v>5569965.4060000004</v>
      </c>
      <c r="F26" s="4">
        <v>26.68805274</v>
      </c>
      <c r="G26" s="4">
        <f t="shared" si="4"/>
        <v>1762974.1542957262</v>
      </c>
      <c r="H26" s="4">
        <v>121</v>
      </c>
      <c r="I26" s="4">
        <f t="shared" si="5"/>
        <v>14570.034333022531</v>
      </c>
      <c r="J26" s="21">
        <f>AVERAGE(I26:I30)</f>
        <v>13567.689930049082</v>
      </c>
      <c r="K26" s="5"/>
      <c r="L26" s="8">
        <v>1</v>
      </c>
      <c r="M26" s="4">
        <v>26.040567320000001</v>
      </c>
      <c r="N26" s="4">
        <v>28.146254039999999</v>
      </c>
      <c r="O26" s="4">
        <v>25.87733686</v>
      </c>
      <c r="P26" s="4">
        <f t="shared" si="6"/>
        <v>26.68805274</v>
      </c>
      <c r="Q26" s="5"/>
      <c r="R26" s="5"/>
      <c r="S26" s="5"/>
      <c r="T26" s="5"/>
      <c r="U26" s="5"/>
      <c r="V26" s="5"/>
      <c r="W26" s="5"/>
      <c r="X26" s="5"/>
      <c r="Y26" s="5"/>
    </row>
    <row r="27" spans="1:26" x14ac:dyDescent="0.25">
      <c r="A27" s="17"/>
      <c r="B27" s="4">
        <v>2</v>
      </c>
      <c r="C27" s="4">
        <v>142647.77160000001</v>
      </c>
      <c r="D27" s="4">
        <v>47.88137777</v>
      </c>
      <c r="E27" s="4">
        <v>6830171.8380000005</v>
      </c>
      <c r="F27" s="4">
        <v>23.98353251</v>
      </c>
      <c r="G27" s="4">
        <f t="shared" si="4"/>
        <v>3408974.3703523455</v>
      </c>
      <c r="H27" s="4">
        <v>205</v>
      </c>
      <c r="I27" s="4">
        <f>G27/H27</f>
        <v>16629.143270011442</v>
      </c>
      <c r="J27" s="22"/>
      <c r="K27" s="5"/>
      <c r="L27" s="8">
        <v>2</v>
      </c>
      <c r="M27" s="4">
        <v>27.011067709999999</v>
      </c>
      <c r="N27" s="4">
        <v>19.98474946</v>
      </c>
      <c r="O27" s="4">
        <v>24.954780360000001</v>
      </c>
      <c r="P27" s="4">
        <f t="shared" si="6"/>
        <v>23.98353251</v>
      </c>
      <c r="Q27" s="5"/>
      <c r="R27" s="5"/>
      <c r="S27" s="5"/>
      <c r="T27" s="5"/>
      <c r="U27" s="5"/>
      <c r="V27" s="5"/>
      <c r="W27" s="5"/>
      <c r="X27" s="5"/>
      <c r="Y27" s="5"/>
    </row>
    <row r="28" spans="1:26" x14ac:dyDescent="0.25">
      <c r="A28" s="17"/>
      <c r="B28" s="4">
        <v>4</v>
      </c>
      <c r="C28" s="4">
        <v>142647.77160000001</v>
      </c>
      <c r="D28" s="4">
        <v>38.095601809999998</v>
      </c>
      <c r="E28" s="4">
        <v>5434252.7039999999</v>
      </c>
      <c r="F28" s="4">
        <v>23.483389649999996</v>
      </c>
      <c r="G28" s="4">
        <f t="shared" si="4"/>
        <v>2084399.5008129962</v>
      </c>
      <c r="H28" s="4">
        <v>141</v>
      </c>
      <c r="I28" s="4">
        <f>G28/H28</f>
        <v>14782.975183070896</v>
      </c>
      <c r="J28" s="22"/>
      <c r="K28" s="5"/>
      <c r="L28" s="8">
        <v>4</v>
      </c>
      <c r="M28" s="4">
        <v>25.813920199999998</v>
      </c>
      <c r="N28" s="4">
        <v>22.947901869999999</v>
      </c>
      <c r="O28" s="4">
        <v>21.688346880000001</v>
      </c>
      <c r="P28" s="4">
        <f t="shared" si="6"/>
        <v>23.483389649999996</v>
      </c>
      <c r="Q28" s="5"/>
      <c r="R28" s="5"/>
      <c r="S28" s="5"/>
      <c r="T28" s="5"/>
      <c r="U28" s="5"/>
      <c r="V28" s="5"/>
      <c r="W28" s="5"/>
      <c r="X28" s="5"/>
      <c r="Y28" s="5"/>
    </row>
    <row r="29" spans="1:26" x14ac:dyDescent="0.25">
      <c r="A29" s="17"/>
      <c r="B29" s="4">
        <v>5</v>
      </c>
      <c r="C29" s="4">
        <v>142647.77160000001</v>
      </c>
      <c r="D29" s="4">
        <v>35.31911479</v>
      </c>
      <c r="E29" s="4">
        <v>5038193.0180000002</v>
      </c>
      <c r="F29" s="4">
        <v>22.926228256666665</v>
      </c>
      <c r="G29" s="4">
        <f t="shared" si="4"/>
        <v>1767817.6459935475</v>
      </c>
      <c r="H29" s="4">
        <v>161</v>
      </c>
      <c r="I29" s="4">
        <f>G29/H29</f>
        <v>10980.233826046879</v>
      </c>
      <c r="J29" s="22"/>
      <c r="K29" s="5"/>
      <c r="L29" s="8">
        <v>5</v>
      </c>
      <c r="M29" s="4">
        <v>22.669592479999999</v>
      </c>
      <c r="N29" s="4">
        <v>23.636707619999999</v>
      </c>
      <c r="O29" s="4">
        <v>22.47238467</v>
      </c>
      <c r="P29" s="4">
        <f t="shared" si="6"/>
        <v>22.926228256666665</v>
      </c>
      <c r="Q29" s="5"/>
      <c r="R29" s="5"/>
      <c r="S29" s="5"/>
      <c r="T29" s="5"/>
      <c r="U29" s="5"/>
      <c r="V29" s="5"/>
      <c r="W29" s="5"/>
      <c r="X29" s="5"/>
      <c r="Y29" s="5"/>
    </row>
    <row r="30" spans="1:26" x14ac:dyDescent="0.25">
      <c r="A30" s="17"/>
      <c r="B30" s="4">
        <v>6</v>
      </c>
      <c r="C30" s="4">
        <v>142647.77160000001</v>
      </c>
      <c r="D30" s="4">
        <v>31.533294269999999</v>
      </c>
      <c r="E30" s="4">
        <v>4498154.1579999998</v>
      </c>
      <c r="F30" s="4">
        <v>22.231503736666667</v>
      </c>
      <c r="G30" s="4">
        <f t="shared" si="4"/>
        <v>1326879.6906474265</v>
      </c>
      <c r="H30" s="4">
        <v>122</v>
      </c>
      <c r="I30" s="4">
        <f>G30/H30</f>
        <v>10876.06303809366</v>
      </c>
      <c r="J30" s="23"/>
      <c r="K30" s="5"/>
      <c r="L30" s="8">
        <v>6</v>
      </c>
      <c r="M30" s="4">
        <v>22.758294750000001</v>
      </c>
      <c r="N30" s="4">
        <v>21.763366999999999</v>
      </c>
      <c r="O30" s="4">
        <v>22.172849459999998</v>
      </c>
      <c r="P30" s="4">
        <f t="shared" si="6"/>
        <v>22.231503736666667</v>
      </c>
      <c r="Q30" s="5"/>
      <c r="R30" s="5"/>
      <c r="S30" s="5"/>
      <c r="T30" s="5"/>
      <c r="U30" s="5"/>
      <c r="V30" s="5"/>
      <c r="W30" s="5"/>
      <c r="X30" s="5"/>
      <c r="Y30" s="5"/>
    </row>
    <row r="31" spans="1:26" x14ac:dyDescent="0.25">
      <c r="A31" s="17">
        <v>3</v>
      </c>
      <c r="B31" s="4">
        <v>1</v>
      </c>
      <c r="C31" s="4">
        <v>142647.77160000001</v>
      </c>
      <c r="D31" s="4">
        <v>71.544085899999999</v>
      </c>
      <c r="E31" s="4">
        <v>10205604.42</v>
      </c>
      <c r="F31" s="4">
        <v>63.262513676666657</v>
      </c>
      <c r="G31" s="4">
        <f t="shared" si="4"/>
        <v>1181347.8182089776</v>
      </c>
      <c r="H31" s="4">
        <v>47</v>
      </c>
      <c r="I31" s="4">
        <f t="shared" si="5"/>
        <v>25135.059961893141</v>
      </c>
      <c r="J31" s="21">
        <f>AVERAGE(I31:I35)</f>
        <v>9656.0927834315171</v>
      </c>
      <c r="K31" s="5"/>
      <c r="L31" s="14">
        <v>1</v>
      </c>
      <c r="M31" s="4">
        <v>64.665811969999993</v>
      </c>
      <c r="N31" s="4">
        <v>73.57715082</v>
      </c>
      <c r="O31" s="4">
        <v>51.54457824</v>
      </c>
      <c r="P31" s="4">
        <f t="shared" si="6"/>
        <v>63.262513676666657</v>
      </c>
      <c r="Q31" s="5"/>
      <c r="R31" s="5"/>
      <c r="S31" s="5"/>
      <c r="T31" s="5"/>
      <c r="U31" s="5"/>
      <c r="V31" s="5"/>
      <c r="W31" s="5"/>
      <c r="X31" s="5"/>
      <c r="Y31" s="5"/>
    </row>
    <row r="32" spans="1:26" x14ac:dyDescent="0.25">
      <c r="A32" s="17"/>
      <c r="B32" s="4">
        <v>2</v>
      </c>
      <c r="C32" s="4">
        <v>142647.77160000001</v>
      </c>
      <c r="D32" s="4">
        <v>70.400893760000002</v>
      </c>
      <c r="E32" s="4">
        <v>10042530.609999999</v>
      </c>
      <c r="F32" s="4">
        <v>65.374790756666684</v>
      </c>
      <c r="G32" s="4">
        <f t="shared" si="4"/>
        <v>716962.38974521868</v>
      </c>
      <c r="H32" s="4">
        <v>64</v>
      </c>
      <c r="I32" s="4">
        <f t="shared" si="5"/>
        <v>11202.537339769042</v>
      </c>
      <c r="J32" s="22"/>
      <c r="K32" s="5"/>
      <c r="L32" s="14">
        <v>2</v>
      </c>
      <c r="M32" s="4">
        <v>72.007035020000004</v>
      </c>
      <c r="N32" s="4">
        <v>67.457119000000006</v>
      </c>
      <c r="O32" s="4">
        <v>56.66021825</v>
      </c>
      <c r="P32" s="4">
        <f t="shared" si="6"/>
        <v>65.374790756666684</v>
      </c>
      <c r="Q32" s="5"/>
      <c r="R32" s="5"/>
      <c r="S32" s="5"/>
      <c r="T32" s="5"/>
      <c r="U32" s="5"/>
      <c r="V32" s="5"/>
      <c r="W32" s="5"/>
      <c r="X32" s="5"/>
      <c r="Y32" s="5"/>
    </row>
    <row r="33" spans="1:26" x14ac:dyDescent="0.25">
      <c r="A33" s="17"/>
      <c r="B33" s="4">
        <v>3</v>
      </c>
      <c r="C33" s="4">
        <v>142647.77160000001</v>
      </c>
      <c r="D33" s="4">
        <v>46.997806400000002</v>
      </c>
      <c r="E33" s="4">
        <v>6704132.3509999998</v>
      </c>
      <c r="F33" s="4">
        <v>45.737008423333329</v>
      </c>
      <c r="G33" s="4">
        <f t="shared" si="4"/>
        <v>179850.01976107061</v>
      </c>
      <c r="H33" s="4">
        <v>53</v>
      </c>
      <c r="I33" s="4">
        <f t="shared" si="5"/>
        <v>3393.396599265483</v>
      </c>
      <c r="J33" s="22"/>
      <c r="K33" s="5"/>
      <c r="L33" s="14">
        <v>3</v>
      </c>
      <c r="M33" s="4">
        <v>48.818203969999999</v>
      </c>
      <c r="N33" s="4">
        <v>49.164577399999999</v>
      </c>
      <c r="O33" s="4">
        <v>39.228243900000002</v>
      </c>
      <c r="P33" s="4">
        <f t="shared" si="6"/>
        <v>45.737008423333329</v>
      </c>
      <c r="Q33" s="5"/>
      <c r="R33" s="5"/>
      <c r="S33" s="5"/>
      <c r="T33" s="5"/>
      <c r="U33" s="5"/>
      <c r="V33" s="5"/>
      <c r="W33" s="5"/>
      <c r="X33" s="5"/>
      <c r="Y33" s="5"/>
    </row>
    <row r="34" spans="1:26" x14ac:dyDescent="0.25">
      <c r="A34" s="17"/>
      <c r="B34" s="4">
        <v>4</v>
      </c>
      <c r="C34" s="4">
        <v>142647.77160000001</v>
      </c>
      <c r="D34" s="4">
        <v>53.544881799999999</v>
      </c>
      <c r="E34" s="5">
        <v>7638058.0669999998</v>
      </c>
      <c r="F34" s="4">
        <v>52.573006713333335</v>
      </c>
      <c r="G34" s="4">
        <f t="shared" si="4"/>
        <v>138635.81303115934</v>
      </c>
      <c r="H34" s="4">
        <v>48</v>
      </c>
      <c r="I34" s="4">
        <f t="shared" si="5"/>
        <v>2888.2461048158198</v>
      </c>
      <c r="J34" s="22"/>
      <c r="K34" s="5"/>
      <c r="L34" s="14">
        <v>4</v>
      </c>
      <c r="M34" s="4">
        <v>56.65500918</v>
      </c>
      <c r="N34" s="4">
        <v>53.510627659999997</v>
      </c>
      <c r="O34" s="4">
        <v>47.5533833</v>
      </c>
      <c r="P34" s="4">
        <f t="shared" si="6"/>
        <v>52.573006713333335</v>
      </c>
      <c r="Q34" s="5"/>
      <c r="R34" s="7"/>
      <c r="S34" s="7"/>
      <c r="T34" s="7"/>
      <c r="U34" s="7"/>
      <c r="V34" s="7"/>
      <c r="W34" s="7"/>
      <c r="X34" s="7"/>
      <c r="Y34" s="7"/>
      <c r="Z34" s="3"/>
    </row>
    <row r="35" spans="1:26" x14ac:dyDescent="0.25">
      <c r="A35" s="17"/>
      <c r="B35" s="4">
        <v>5</v>
      </c>
      <c r="C35" s="4">
        <v>142647.77160000001</v>
      </c>
      <c r="D35" s="4">
        <v>73.824121910000002</v>
      </c>
      <c r="E35" s="4">
        <v>10530846.48</v>
      </c>
      <c r="F35" s="4">
        <v>68.109232466666668</v>
      </c>
      <c r="G35" s="4">
        <f t="shared" si="4"/>
        <v>815216.24324362911</v>
      </c>
      <c r="H35" s="4">
        <v>144</v>
      </c>
      <c r="I35" s="4">
        <f t="shared" si="5"/>
        <v>5661.2239114140912</v>
      </c>
      <c r="J35" s="23"/>
      <c r="K35" s="5"/>
      <c r="L35" s="14">
        <v>5</v>
      </c>
      <c r="M35" s="4">
        <v>69.177975410000002</v>
      </c>
      <c r="N35" s="4">
        <v>68.768128279999999</v>
      </c>
      <c r="O35" s="4">
        <v>66.381593710000004</v>
      </c>
      <c r="P35" s="4">
        <f t="shared" si="6"/>
        <v>68.109232466666668</v>
      </c>
      <c r="Q35" s="5"/>
      <c r="R35" s="7"/>
      <c r="S35" s="7"/>
      <c r="T35" s="7"/>
      <c r="U35" s="7"/>
      <c r="V35" s="7"/>
      <c r="W35" s="7"/>
      <c r="X35" s="7"/>
      <c r="Y35" s="7"/>
      <c r="Z35" s="3"/>
    </row>
    <row r="36" spans="1:26" x14ac:dyDescent="0.25">
      <c r="A36" s="5"/>
      <c r="B36" s="5"/>
      <c r="C36" s="5"/>
      <c r="D36" s="5"/>
      <c r="E36" s="5"/>
      <c r="F36" s="5"/>
      <c r="G36" s="5"/>
      <c r="H36" s="5"/>
      <c r="I36" s="5"/>
      <c r="J36" s="5">
        <f>AVERAGE(J21:J35)</f>
        <v>10216.312677200416</v>
      </c>
      <c r="K36" s="5"/>
      <c r="L36" s="5"/>
      <c r="M36" s="5"/>
      <c r="N36" s="5"/>
      <c r="O36" s="5"/>
      <c r="P36" s="5"/>
      <c r="Q36" s="5"/>
      <c r="R36" s="7"/>
      <c r="S36" s="7"/>
      <c r="T36" s="7"/>
      <c r="U36" s="7"/>
      <c r="V36" s="7"/>
      <c r="W36" s="7"/>
      <c r="X36" s="7"/>
      <c r="Y36" s="7"/>
      <c r="Z36" s="3"/>
    </row>
    <row r="37" spans="1:26" x14ac:dyDescent="0.25">
      <c r="A37" s="5" t="s">
        <v>16</v>
      </c>
      <c r="B37" s="5"/>
      <c r="C37" s="5"/>
      <c r="D37" s="5"/>
      <c r="E37" s="5"/>
      <c r="F37" s="5"/>
      <c r="G37" s="5"/>
      <c r="H37" s="5"/>
      <c r="I37" s="5"/>
      <c r="J37" s="5"/>
      <c r="K37" s="5"/>
      <c r="L37" s="5" t="s">
        <v>11</v>
      </c>
      <c r="M37" s="5"/>
      <c r="N37" s="5"/>
      <c r="O37" s="5"/>
      <c r="P37" s="5"/>
      <c r="Q37" s="5"/>
      <c r="R37" s="7"/>
      <c r="S37" s="7"/>
      <c r="T37" s="7"/>
      <c r="U37" s="7"/>
      <c r="V37" s="7"/>
      <c r="W37" s="7"/>
      <c r="X37" s="7"/>
      <c r="Y37" s="7"/>
      <c r="Z37" s="3"/>
    </row>
    <row r="38" spans="1:26" ht="30" customHeight="1" x14ac:dyDescent="0.25">
      <c r="A38" s="10" t="s">
        <v>9</v>
      </c>
      <c r="B38" s="10" t="s">
        <v>8</v>
      </c>
      <c r="C38" s="10" t="s">
        <v>0</v>
      </c>
      <c r="D38" s="10" t="s">
        <v>1</v>
      </c>
      <c r="E38" s="10" t="s">
        <v>2</v>
      </c>
      <c r="F38" s="10" t="s">
        <v>3</v>
      </c>
      <c r="G38" s="10" t="s">
        <v>4</v>
      </c>
      <c r="H38" s="10" t="s">
        <v>5</v>
      </c>
      <c r="I38" s="10" t="s">
        <v>6</v>
      </c>
      <c r="J38" s="10" t="s">
        <v>10</v>
      </c>
      <c r="K38" s="5"/>
      <c r="L38" s="8" t="s">
        <v>12</v>
      </c>
      <c r="M38" s="17" t="s">
        <v>15</v>
      </c>
      <c r="N38" s="17"/>
      <c r="O38" s="17"/>
      <c r="P38" s="10" t="s">
        <v>13</v>
      </c>
      <c r="Q38" s="5"/>
      <c r="R38" s="7"/>
      <c r="S38" s="7"/>
      <c r="T38" s="7"/>
      <c r="U38" s="7"/>
      <c r="V38" s="7"/>
      <c r="W38" s="7"/>
      <c r="X38" s="7"/>
      <c r="Y38" s="7"/>
      <c r="Z38" s="3"/>
    </row>
    <row r="39" spans="1:26" x14ac:dyDescent="0.25">
      <c r="A39" s="17">
        <v>1</v>
      </c>
      <c r="B39" s="4">
        <v>5</v>
      </c>
      <c r="C39" s="4">
        <v>142647.77160000001</v>
      </c>
      <c r="D39" s="4">
        <v>36.747800290000001</v>
      </c>
      <c r="E39" s="4">
        <v>5241991.8219999997</v>
      </c>
      <c r="F39" s="4">
        <v>15.794380223333334</v>
      </c>
      <c r="G39" s="4">
        <f>E39-(F39*C39)</f>
        <v>2988958.6793383891</v>
      </c>
      <c r="H39" s="4">
        <v>184</v>
      </c>
      <c r="I39" s="4">
        <f>G39/H39</f>
        <v>16244.340648578202</v>
      </c>
      <c r="J39" s="17">
        <f>AVERAGE(I39:I43)</f>
        <v>19528.535272766199</v>
      </c>
      <c r="K39" s="5"/>
      <c r="L39" s="8">
        <v>5</v>
      </c>
      <c r="M39" s="4">
        <v>25.456140349999998</v>
      </c>
      <c r="N39" s="4">
        <v>11.26631944</v>
      </c>
      <c r="O39" s="4">
        <v>10.660680879999999</v>
      </c>
      <c r="P39" s="4">
        <f>AVERAGE(M39:O39)</f>
        <v>15.794380223333334</v>
      </c>
      <c r="Q39" s="5"/>
      <c r="R39" s="7"/>
      <c r="S39" s="7"/>
      <c r="T39" s="7"/>
      <c r="U39" s="7"/>
      <c r="V39" s="7"/>
      <c r="W39" s="7"/>
      <c r="X39" s="7"/>
      <c r="Y39" s="7"/>
      <c r="Z39" s="3"/>
    </row>
    <row r="40" spans="1:26" x14ac:dyDescent="0.25">
      <c r="A40" s="17"/>
      <c r="B40" s="4">
        <v>6</v>
      </c>
      <c r="C40" s="4">
        <v>142647.77160000001</v>
      </c>
      <c r="D40" s="4">
        <v>22.389357910000001</v>
      </c>
      <c r="E40" s="4">
        <v>3193792.0129999998</v>
      </c>
      <c r="F40" s="4">
        <v>10.143695295000001</v>
      </c>
      <c r="G40" s="4">
        <f t="shared" ref="G40:G53" si="7">E40-(F40*C40)</f>
        <v>1746816.483378845</v>
      </c>
      <c r="H40" s="4">
        <v>119</v>
      </c>
      <c r="I40" s="4">
        <f>G40/H40</f>
        <v>14679.130112427269</v>
      </c>
      <c r="J40" s="17"/>
      <c r="K40" s="5"/>
      <c r="L40" s="8">
        <v>6</v>
      </c>
      <c r="M40" s="4">
        <v>13.5073571</v>
      </c>
      <c r="N40" s="4">
        <v>13.133408920000001</v>
      </c>
      <c r="O40" s="4">
        <v>3.7903198649999998</v>
      </c>
      <c r="P40" s="4">
        <f>AVERAGE(M40:O40)</f>
        <v>10.143695295000001</v>
      </c>
      <c r="Q40" s="5"/>
      <c r="R40" s="7"/>
      <c r="S40" s="7"/>
      <c r="T40" s="7"/>
      <c r="U40" s="7"/>
      <c r="V40" s="7"/>
      <c r="W40" s="7"/>
      <c r="X40" s="7"/>
      <c r="Y40" s="7"/>
      <c r="Z40" s="3"/>
    </row>
    <row r="41" spans="1:26" x14ac:dyDescent="0.25">
      <c r="A41" s="17"/>
      <c r="B41" s="4">
        <v>7</v>
      </c>
      <c r="C41" s="4">
        <v>142647.77160000001</v>
      </c>
      <c r="D41" s="4">
        <v>27.757680050000001</v>
      </c>
      <c r="E41" s="4">
        <v>3959571.2030000002</v>
      </c>
      <c r="F41" s="4">
        <v>15.051184621333334</v>
      </c>
      <c r="G41" s="4">
        <f t="shared" si="7"/>
        <v>1812553.2568266103</v>
      </c>
      <c r="H41" s="4">
        <v>123</v>
      </c>
      <c r="I41" s="4">
        <f>G41/H41</f>
        <v>14736.205340053742</v>
      </c>
      <c r="J41" s="17"/>
      <c r="K41" s="5"/>
      <c r="L41" s="8">
        <v>7</v>
      </c>
      <c r="M41" s="4">
        <v>17.136396009999999</v>
      </c>
      <c r="N41" s="4">
        <v>18.670622640000001</v>
      </c>
      <c r="O41" s="4">
        <v>9.3465352139999993</v>
      </c>
      <c r="P41" s="4">
        <f>AVERAGE(M41:O41)</f>
        <v>15.051184621333334</v>
      </c>
      <c r="Q41" s="5"/>
      <c r="R41" s="7"/>
      <c r="S41" s="7"/>
      <c r="T41" s="7"/>
      <c r="U41" s="7"/>
      <c r="V41" s="7"/>
      <c r="W41" s="7"/>
      <c r="X41" s="7"/>
      <c r="Y41" s="7"/>
      <c r="Z41" s="3"/>
    </row>
    <row r="42" spans="1:26" x14ac:dyDescent="0.25">
      <c r="A42" s="17"/>
      <c r="B42" s="4">
        <v>8</v>
      </c>
      <c r="C42" s="4">
        <v>142647.77160000001</v>
      </c>
      <c r="D42" s="4">
        <v>28.061479089999999</v>
      </c>
      <c r="E42" s="4">
        <v>4002907.4580000001</v>
      </c>
      <c r="F42" s="4">
        <v>4.7470881656666668</v>
      </c>
      <c r="G42" s="4">
        <f t="shared" si="7"/>
        <v>3325745.9095789185</v>
      </c>
      <c r="H42" s="4">
        <v>141</v>
      </c>
      <c r="I42" s="4">
        <f t="shared" ref="I42:I53" si="8">G42/H42</f>
        <v>23586.850422545522</v>
      </c>
      <c r="J42" s="17"/>
      <c r="K42" s="5"/>
      <c r="L42" s="8">
        <v>8</v>
      </c>
      <c r="M42" s="4">
        <v>0</v>
      </c>
      <c r="N42" s="4">
        <v>8.0624766179999998</v>
      </c>
      <c r="O42" s="4">
        <v>6.1787878789999997</v>
      </c>
      <c r="P42" s="4">
        <f t="shared" ref="P42:P53" si="9">AVERAGE(M42:O42)</f>
        <v>4.7470881656666668</v>
      </c>
      <c r="Q42" s="5"/>
      <c r="R42" s="7"/>
      <c r="S42" s="7"/>
      <c r="T42" s="7"/>
      <c r="U42" s="7"/>
      <c r="V42" s="7"/>
      <c r="W42" s="7"/>
      <c r="X42" s="7"/>
      <c r="Y42" s="7"/>
      <c r="Z42" s="3"/>
    </row>
    <row r="43" spans="1:26" x14ac:dyDescent="0.25">
      <c r="A43" s="17"/>
      <c r="B43" s="4">
        <v>9</v>
      </c>
      <c r="C43" s="4">
        <v>142647.77160000001</v>
      </c>
      <c r="D43" s="4">
        <v>29.89604757</v>
      </c>
      <c r="E43" s="4">
        <v>4264604.5640000002</v>
      </c>
      <c r="F43" s="4">
        <v>3.8185590200299999</v>
      </c>
      <c r="G43" s="4">
        <f t="shared" si="7"/>
        <v>3719895.6290696412</v>
      </c>
      <c r="H43" s="4">
        <v>131</v>
      </c>
      <c r="I43" s="4">
        <f t="shared" si="8"/>
        <v>28396.14984022627</v>
      </c>
      <c r="J43" s="17"/>
      <c r="K43" s="5"/>
      <c r="L43" s="8">
        <v>9</v>
      </c>
      <c r="M43" s="4">
        <v>2.9703796410000001</v>
      </c>
      <c r="N43" s="4">
        <v>4.2087542089999999E-2</v>
      </c>
      <c r="O43" s="4">
        <v>8.4432098769999993</v>
      </c>
      <c r="P43" s="4">
        <f t="shared" si="9"/>
        <v>3.8185590200299999</v>
      </c>
      <c r="Q43" s="5"/>
      <c r="R43" s="7"/>
      <c r="S43" s="7"/>
      <c r="T43" s="7"/>
      <c r="U43" s="7"/>
      <c r="V43" s="7"/>
      <c r="W43" s="7"/>
      <c r="X43" s="7"/>
      <c r="Y43" s="7"/>
      <c r="Z43" s="3"/>
    </row>
    <row r="44" spans="1:26" x14ac:dyDescent="0.25">
      <c r="A44" s="17">
        <v>2</v>
      </c>
      <c r="B44" s="4">
        <v>1</v>
      </c>
      <c r="C44" s="4">
        <v>142647.77160000001</v>
      </c>
      <c r="D44" s="4">
        <v>34.231564329999998</v>
      </c>
      <c r="E44" s="4">
        <v>4883056.3689999999</v>
      </c>
      <c r="F44" s="4">
        <v>16.858818436666667</v>
      </c>
      <c r="G44" s="4">
        <f t="shared" si="7"/>
        <v>2478183.4872005042</v>
      </c>
      <c r="H44" s="4">
        <v>92</v>
      </c>
      <c r="I44" s="4">
        <f t="shared" si="8"/>
        <v>26936.777034788091</v>
      </c>
      <c r="J44" s="17">
        <f>AVERAGE(I44:I48)</f>
        <v>25546.391631135997</v>
      </c>
      <c r="K44" s="5"/>
      <c r="L44" s="14">
        <v>1</v>
      </c>
      <c r="M44" s="4">
        <v>16.127389489999999</v>
      </c>
      <c r="N44" s="4">
        <v>17.485541690000002</v>
      </c>
      <c r="O44" s="4">
        <v>16.96352413</v>
      </c>
      <c r="P44" s="4">
        <f t="shared" si="9"/>
        <v>16.858818436666667</v>
      </c>
      <c r="Q44" s="5"/>
      <c r="R44" s="7"/>
      <c r="S44" s="7"/>
      <c r="T44" s="7"/>
      <c r="U44" s="7"/>
      <c r="V44" s="7"/>
      <c r="W44" s="7"/>
      <c r="X44" s="7"/>
      <c r="Y44" s="7"/>
      <c r="Z44" s="3"/>
    </row>
    <row r="45" spans="1:26" x14ac:dyDescent="0.25">
      <c r="A45" s="17"/>
      <c r="B45" s="4">
        <v>2</v>
      </c>
      <c r="C45" s="4">
        <v>142647.77160000001</v>
      </c>
      <c r="D45" s="4">
        <v>29.8320577</v>
      </c>
      <c r="E45" s="4">
        <v>4255476.5520000001</v>
      </c>
      <c r="F45" s="4">
        <v>12.837839186666665</v>
      </c>
      <c r="G45" s="4">
        <f t="shared" si="7"/>
        <v>2424187.3998628436</v>
      </c>
      <c r="H45" s="4">
        <v>114</v>
      </c>
      <c r="I45" s="4">
        <f>G45/H45</f>
        <v>21264.801753182837</v>
      </c>
      <c r="J45" s="17"/>
      <c r="K45" s="5"/>
      <c r="L45" s="14">
        <v>2</v>
      </c>
      <c r="M45" s="4">
        <v>11.342296920000001</v>
      </c>
      <c r="N45" s="4">
        <v>13.4779158</v>
      </c>
      <c r="O45" s="4">
        <v>13.69330484</v>
      </c>
      <c r="P45" s="4">
        <f t="shared" si="9"/>
        <v>12.837839186666665</v>
      </c>
      <c r="Q45" s="5"/>
      <c r="R45" s="7"/>
      <c r="S45" s="7"/>
      <c r="T45" s="7"/>
      <c r="U45" s="7"/>
      <c r="V45" s="7"/>
      <c r="W45" s="7"/>
      <c r="X45" s="7"/>
      <c r="Y45" s="7"/>
      <c r="Z45" s="3"/>
    </row>
    <row r="46" spans="1:26" x14ac:dyDescent="0.25">
      <c r="A46" s="17"/>
      <c r="B46" s="4">
        <v>3</v>
      </c>
      <c r="C46" s="4">
        <v>142647.77160000001</v>
      </c>
      <c r="D46" s="4">
        <v>19.032246700000002</v>
      </c>
      <c r="E46" s="4">
        <v>2714907.58</v>
      </c>
      <c r="F46" s="4">
        <v>12.300679000000001</v>
      </c>
      <c r="G46" s="4">
        <f t="shared" si="7"/>
        <v>960243.13148308359</v>
      </c>
      <c r="H46" s="4">
        <v>62</v>
      </c>
      <c r="I46" s="4">
        <f t="shared" si="8"/>
        <v>15487.792443275543</v>
      </c>
      <c r="J46" s="17"/>
      <c r="K46" s="5"/>
      <c r="L46" s="14">
        <v>3</v>
      </c>
      <c r="M46" s="4">
        <v>12.42271774</v>
      </c>
      <c r="N46" s="4">
        <v>13.271264370000001</v>
      </c>
      <c r="O46" s="4">
        <v>11.20805489</v>
      </c>
      <c r="P46" s="4">
        <f t="shared" si="9"/>
        <v>12.300679000000001</v>
      </c>
      <c r="Q46" s="5"/>
      <c r="R46" s="7"/>
      <c r="S46" s="7"/>
      <c r="T46" s="7"/>
      <c r="U46" s="7"/>
      <c r="V46" s="7"/>
      <c r="W46" s="7"/>
      <c r="X46" s="7"/>
      <c r="Y46" s="7"/>
      <c r="Z46" s="3"/>
    </row>
    <row r="47" spans="1:26" x14ac:dyDescent="0.25">
      <c r="A47" s="17"/>
      <c r="B47" s="4">
        <v>4</v>
      </c>
      <c r="C47" s="4">
        <v>142647.77160000001</v>
      </c>
      <c r="D47" s="4">
        <v>30.188384599999999</v>
      </c>
      <c r="E47" s="4">
        <v>4306305.7910000002</v>
      </c>
      <c r="F47" s="4">
        <v>16.202335296666664</v>
      </c>
      <c r="G47" s="4">
        <f t="shared" si="7"/>
        <v>1995078.7662144755</v>
      </c>
      <c r="H47" s="4">
        <v>58</v>
      </c>
      <c r="I47" s="4">
        <f t="shared" si="8"/>
        <v>34397.909762318544</v>
      </c>
      <c r="J47" s="17"/>
      <c r="K47" s="5"/>
      <c r="L47" s="14">
        <v>4</v>
      </c>
      <c r="M47" s="4">
        <v>17.515564000000001</v>
      </c>
      <c r="N47" s="4">
        <v>15.98024798</v>
      </c>
      <c r="O47" s="4">
        <v>15.111193910000001</v>
      </c>
      <c r="P47" s="4">
        <f t="shared" si="9"/>
        <v>16.202335296666664</v>
      </c>
      <c r="Q47" s="5"/>
      <c r="R47" s="7"/>
      <c r="S47" s="7"/>
      <c r="T47" s="7"/>
      <c r="U47" s="7"/>
      <c r="V47" s="7"/>
      <c r="W47" s="7"/>
      <c r="X47" s="7"/>
      <c r="Y47" s="7"/>
      <c r="Z47" s="3"/>
    </row>
    <row r="48" spans="1:26" x14ac:dyDescent="0.25">
      <c r="A48" s="17"/>
      <c r="B48" s="4">
        <v>5</v>
      </c>
      <c r="C48" s="4">
        <v>142647.77160000001</v>
      </c>
      <c r="D48" s="4">
        <v>45.16953573</v>
      </c>
      <c r="E48" s="4">
        <v>6443333.6140000001</v>
      </c>
      <c r="F48" s="4">
        <v>26.25815987333333</v>
      </c>
      <c r="G48" s="4">
        <f t="shared" si="7"/>
        <v>2697665.6217524619</v>
      </c>
      <c r="H48" s="4">
        <v>91</v>
      </c>
      <c r="I48" s="4">
        <f t="shared" si="8"/>
        <v>29644.677162114967</v>
      </c>
      <c r="J48" s="17"/>
      <c r="K48" s="5"/>
      <c r="L48" s="14">
        <v>5</v>
      </c>
      <c r="M48" s="4">
        <v>26.601914409999999</v>
      </c>
      <c r="N48" s="4">
        <v>21.981840569999999</v>
      </c>
      <c r="O48" s="4">
        <v>30.190724639999999</v>
      </c>
      <c r="P48" s="4">
        <f t="shared" si="9"/>
        <v>26.25815987333333</v>
      </c>
      <c r="Q48" s="5"/>
      <c r="R48" s="7"/>
      <c r="S48" s="7"/>
      <c r="T48" s="7"/>
      <c r="U48" s="7"/>
      <c r="V48" s="7"/>
      <c r="W48" s="7"/>
      <c r="X48" s="7"/>
      <c r="Y48" s="7"/>
      <c r="Z48" s="3"/>
    </row>
    <row r="49" spans="1:26" x14ac:dyDescent="0.25">
      <c r="A49" s="17">
        <v>3</v>
      </c>
      <c r="B49" s="4">
        <v>1</v>
      </c>
      <c r="C49" s="4">
        <v>142647.77160000001</v>
      </c>
      <c r="D49" s="4">
        <v>47.591091509999998</v>
      </c>
      <c r="E49" s="4">
        <v>6788763.1500000004</v>
      </c>
      <c r="F49" s="4">
        <v>25.76575630666667</v>
      </c>
      <c r="G49" s="4">
        <f t="shared" si="7"/>
        <v>3113335.4292653534</v>
      </c>
      <c r="H49" s="4">
        <v>141</v>
      </c>
      <c r="I49" s="4">
        <f t="shared" si="8"/>
        <v>22080.393115357117</v>
      </c>
      <c r="J49" s="17">
        <f>AVERAGE(I49:I53)</f>
        <v>20324.081729058325</v>
      </c>
      <c r="K49" s="5"/>
      <c r="L49" s="14">
        <v>1</v>
      </c>
      <c r="M49" s="4">
        <v>28.938973780000001</v>
      </c>
      <c r="N49" s="4">
        <v>24.069135800000002</v>
      </c>
      <c r="O49" s="4">
        <v>24.289159340000001</v>
      </c>
      <c r="P49" s="4">
        <f t="shared" si="9"/>
        <v>25.76575630666667</v>
      </c>
      <c r="Q49" s="5"/>
      <c r="R49" s="7"/>
      <c r="S49" s="7"/>
      <c r="T49" s="7"/>
      <c r="U49" s="7"/>
      <c r="V49" s="7"/>
      <c r="W49" s="7"/>
      <c r="X49" s="7"/>
      <c r="Y49" s="7"/>
      <c r="Z49" s="3"/>
    </row>
    <row r="50" spans="1:26" x14ac:dyDescent="0.25">
      <c r="A50" s="17"/>
      <c r="B50" s="4">
        <v>2</v>
      </c>
      <c r="C50" s="4">
        <v>142647.77160000001</v>
      </c>
      <c r="D50" s="4">
        <v>27.63680115</v>
      </c>
      <c r="E50" s="4">
        <v>3942328.0970000001</v>
      </c>
      <c r="F50" s="4">
        <v>18.779422396666668</v>
      </c>
      <c r="G50" s="4">
        <f t="shared" si="7"/>
        <v>1263485.3401803686</v>
      </c>
      <c r="H50" s="4">
        <v>98</v>
      </c>
      <c r="I50" s="4">
        <f t="shared" si="8"/>
        <v>12892.707552860904</v>
      </c>
      <c r="J50" s="17"/>
      <c r="K50" s="5"/>
      <c r="L50" s="14">
        <v>2</v>
      </c>
      <c r="M50" s="4">
        <v>17.472222219999999</v>
      </c>
      <c r="N50" s="4">
        <v>20.735780420000001</v>
      </c>
      <c r="O50" s="4">
        <v>18.13026455</v>
      </c>
      <c r="P50" s="4">
        <f t="shared" si="9"/>
        <v>18.779422396666668</v>
      </c>
      <c r="Q50" s="5"/>
      <c r="R50" s="7"/>
      <c r="S50" s="7"/>
      <c r="T50" s="7"/>
      <c r="U50" s="7"/>
      <c r="V50" s="7"/>
      <c r="W50" s="7"/>
      <c r="X50" s="7"/>
      <c r="Y50" s="7"/>
      <c r="Z50" s="3"/>
    </row>
    <row r="51" spans="1:26" x14ac:dyDescent="0.25">
      <c r="A51" s="17"/>
      <c r="B51" s="4">
        <v>3</v>
      </c>
      <c r="C51" s="4">
        <v>142647.77160000001</v>
      </c>
      <c r="D51" s="4">
        <v>46.182768150000001</v>
      </c>
      <c r="E51" s="4">
        <v>6587868.9610000001</v>
      </c>
      <c r="F51" s="4">
        <v>35.741977806666661</v>
      </c>
      <c r="G51" s="4">
        <f t="shared" si="7"/>
        <v>1489355.474302345</v>
      </c>
      <c r="H51" s="4">
        <v>67</v>
      </c>
      <c r="I51" s="4">
        <f t="shared" si="8"/>
        <v>22229.18618361709</v>
      </c>
      <c r="J51" s="17"/>
      <c r="K51" s="5"/>
      <c r="L51" s="14">
        <v>3</v>
      </c>
      <c r="M51" s="4">
        <v>34.910864199999999</v>
      </c>
      <c r="N51" s="4">
        <v>38.318996419999998</v>
      </c>
      <c r="O51" s="4">
        <v>33.9960728</v>
      </c>
      <c r="P51" s="4">
        <f t="shared" si="9"/>
        <v>35.741977806666661</v>
      </c>
      <c r="Q51" s="5"/>
      <c r="R51" s="7"/>
      <c r="S51" s="7"/>
      <c r="T51" s="7"/>
      <c r="U51" s="7"/>
      <c r="V51" s="7"/>
      <c r="W51" s="7"/>
      <c r="X51" s="7"/>
      <c r="Y51" s="7"/>
      <c r="Z51" s="3"/>
    </row>
    <row r="52" spans="1:26" x14ac:dyDescent="0.25">
      <c r="A52" s="17"/>
      <c r="B52" s="4">
        <v>4</v>
      </c>
      <c r="C52" s="4">
        <v>142647.77160000001</v>
      </c>
      <c r="D52" s="4">
        <v>21.676203210000001</v>
      </c>
      <c r="E52" s="4">
        <v>3092062.0830000001</v>
      </c>
      <c r="F52" s="4">
        <v>15.891465626666667</v>
      </c>
      <c r="G52" s="4">
        <f t="shared" si="7"/>
        <v>825179.9238980026</v>
      </c>
      <c r="H52" s="4">
        <v>63</v>
      </c>
      <c r="I52" s="4">
        <f t="shared" si="8"/>
        <v>13098.094030127026</v>
      </c>
      <c r="J52" s="17"/>
      <c r="K52" s="5"/>
      <c r="L52" s="14">
        <v>4</v>
      </c>
      <c r="M52" s="4">
        <v>14.670727210000001</v>
      </c>
      <c r="N52" s="4">
        <v>16.285795270000001</v>
      </c>
      <c r="O52" s="4">
        <v>16.717874399999999</v>
      </c>
      <c r="P52" s="4">
        <f t="shared" si="9"/>
        <v>15.891465626666667</v>
      </c>
      <c r="Q52" s="5"/>
      <c r="R52" s="7"/>
      <c r="S52" s="7"/>
      <c r="T52" s="7"/>
      <c r="U52" s="7"/>
      <c r="V52" s="7"/>
      <c r="W52" s="7"/>
      <c r="X52" s="7"/>
      <c r="Y52" s="7"/>
      <c r="Z52" s="3"/>
    </row>
    <row r="53" spans="1:26" x14ac:dyDescent="0.25">
      <c r="A53" s="17"/>
      <c r="B53" s="4">
        <v>5</v>
      </c>
      <c r="C53" s="4">
        <v>142647.77160000001</v>
      </c>
      <c r="D53" s="4">
        <v>53.010052080000001</v>
      </c>
      <c r="E53" s="4">
        <v>7561765.7999999998</v>
      </c>
      <c r="F53" s="4">
        <v>29.297357783333336</v>
      </c>
      <c r="G53" s="4">
        <f t="shared" si="7"/>
        <v>3382562.9984395835</v>
      </c>
      <c r="H53" s="4">
        <v>108</v>
      </c>
      <c r="I53" s="4">
        <f t="shared" si="8"/>
        <v>31320.027763329475</v>
      </c>
      <c r="J53" s="17"/>
      <c r="K53" s="5"/>
      <c r="L53" s="14">
        <v>5</v>
      </c>
      <c r="M53" s="4">
        <v>27.603741500000002</v>
      </c>
      <c r="N53" s="4">
        <v>26.444026730000001</v>
      </c>
      <c r="O53" s="4">
        <v>33.844305120000001</v>
      </c>
      <c r="P53" s="4">
        <f t="shared" si="9"/>
        <v>29.297357783333336</v>
      </c>
      <c r="Q53" s="5"/>
      <c r="R53" s="7"/>
      <c r="S53" s="7"/>
      <c r="T53" s="7"/>
      <c r="U53" s="7"/>
      <c r="V53" s="7"/>
      <c r="W53" s="7"/>
      <c r="X53" s="7"/>
      <c r="Y53" s="7"/>
      <c r="Z53" s="3"/>
    </row>
    <row r="54" spans="1:26" x14ac:dyDescent="0.25">
      <c r="A54" s="5"/>
      <c r="B54" s="5"/>
      <c r="C54" s="5"/>
      <c r="D54" s="5"/>
      <c r="E54" s="5"/>
      <c r="F54" s="5"/>
      <c r="G54" s="5"/>
      <c r="H54" s="5"/>
      <c r="I54" s="5"/>
      <c r="J54" s="5">
        <f>AVERAGE(J39:J53)</f>
        <v>21799.669544320175</v>
      </c>
      <c r="K54" s="5"/>
      <c r="L54" s="6"/>
      <c r="M54" s="7"/>
      <c r="N54" s="7"/>
      <c r="O54" s="7"/>
      <c r="P54" s="7"/>
      <c r="Q54" s="5"/>
      <c r="R54" s="7"/>
      <c r="S54" s="7"/>
      <c r="T54" s="7"/>
      <c r="U54" s="7"/>
      <c r="V54" s="7"/>
      <c r="W54" s="7"/>
      <c r="X54" s="7"/>
      <c r="Y54" s="7"/>
      <c r="Z54" s="3"/>
    </row>
    <row r="55" spans="1:26" x14ac:dyDescent="0.25">
      <c r="A55" s="5"/>
      <c r="B55" s="5"/>
      <c r="C55" s="5"/>
      <c r="D55" s="1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7"/>
      <c r="S55" s="7"/>
      <c r="T55" s="7"/>
      <c r="U55" s="7"/>
      <c r="V55" s="7"/>
      <c r="W55" s="7"/>
      <c r="X55" s="7"/>
      <c r="Y55" s="7"/>
      <c r="Z55" s="3"/>
    </row>
    <row r="56" spans="1:26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7"/>
      <c r="S56" s="7"/>
      <c r="T56" s="7"/>
      <c r="U56" s="7"/>
      <c r="V56" s="7"/>
      <c r="W56" s="7"/>
      <c r="X56" s="7"/>
      <c r="Y56" s="7"/>
      <c r="Z56" s="3"/>
    </row>
    <row r="57" spans="1:26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7"/>
      <c r="S57" s="7"/>
      <c r="T57" s="7"/>
      <c r="U57" s="7"/>
      <c r="V57" s="7"/>
      <c r="W57" s="7"/>
      <c r="X57" s="7"/>
      <c r="Y57" s="7"/>
      <c r="Z57" s="3"/>
    </row>
    <row r="58" spans="1:26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3"/>
      <c r="S58" s="3"/>
      <c r="T58" s="3"/>
      <c r="U58" s="3"/>
      <c r="V58" s="3"/>
      <c r="W58" s="3"/>
      <c r="X58" s="3"/>
      <c r="Y58" s="3"/>
      <c r="Z58" s="3"/>
    </row>
    <row r="59" spans="1:26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</row>
    <row r="60" spans="1:26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26" x14ac:dyDescent="0.25">
      <c r="A61" s="5"/>
      <c r="B61" s="5"/>
      <c r="C61" s="5"/>
      <c r="D61" s="5"/>
      <c r="E61" s="5"/>
      <c r="F61" s="5"/>
      <c r="G61" s="5"/>
      <c r="H61" s="5"/>
      <c r="I61" s="5"/>
    </row>
    <row r="62" spans="1:26" x14ac:dyDescent="0.25">
      <c r="A62" s="5"/>
      <c r="B62" s="5"/>
      <c r="C62" s="5"/>
      <c r="D62" s="5"/>
      <c r="E62" s="5"/>
      <c r="F62" s="5"/>
      <c r="G62" s="5"/>
      <c r="H62" s="5"/>
      <c r="I62" s="5"/>
    </row>
    <row r="63" spans="1:26" x14ac:dyDescent="0.25">
      <c r="A63" s="5"/>
      <c r="B63" s="5"/>
      <c r="C63" s="5"/>
      <c r="D63" s="5"/>
      <c r="E63" s="5"/>
      <c r="F63" s="5"/>
      <c r="G63" s="5"/>
      <c r="H63" s="5"/>
      <c r="I63" s="5"/>
    </row>
    <row r="64" spans="1:26" x14ac:dyDescent="0.25">
      <c r="A64" s="5"/>
      <c r="B64" s="5"/>
      <c r="C64" s="5"/>
      <c r="D64" s="5"/>
      <c r="E64" s="5"/>
      <c r="F64" s="5"/>
      <c r="G64" s="5"/>
      <c r="H64" s="5"/>
      <c r="I64" s="5"/>
    </row>
  </sheetData>
  <mergeCells count="21">
    <mergeCell ref="M2:O2"/>
    <mergeCell ref="M20:O20"/>
    <mergeCell ref="M38:O38"/>
    <mergeCell ref="A26:A30"/>
    <mergeCell ref="J26:J30"/>
    <mergeCell ref="A31:A35"/>
    <mergeCell ref="J31:J35"/>
    <mergeCell ref="A21:A25"/>
    <mergeCell ref="J21:J25"/>
    <mergeCell ref="A3:A7"/>
    <mergeCell ref="A8:A12"/>
    <mergeCell ref="A13:A17"/>
    <mergeCell ref="J3:J7"/>
    <mergeCell ref="J8:J12"/>
    <mergeCell ref="J13:J17"/>
    <mergeCell ref="A39:A43"/>
    <mergeCell ref="A49:A53"/>
    <mergeCell ref="A44:A48"/>
    <mergeCell ref="J44:J48"/>
    <mergeCell ref="J39:J43"/>
    <mergeCell ref="J49:J53"/>
  </mergeCells>
  <pageMargins left="0.7" right="0.7" top="0.75" bottom="0.75" header="0.3" footer="0.3"/>
  <ignoredErrors>
    <ignoredError sqref="J13" evalError="1"/>
    <ignoredError sqref="P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opLeftCell="A13" workbookViewId="0">
      <selection activeCell="D26" sqref="D26"/>
    </sheetView>
  </sheetViews>
  <sheetFormatPr defaultRowHeight="15" x14ac:dyDescent="0.25"/>
  <cols>
    <col min="1" max="1" width="15.5703125" bestFit="1" customWidth="1"/>
    <col min="5" max="6" width="11.42578125" customWidth="1"/>
  </cols>
  <sheetData>
    <row r="1" spans="1:5" x14ac:dyDescent="0.25">
      <c r="A1" t="s">
        <v>17</v>
      </c>
    </row>
    <row r="3" spans="1:5" x14ac:dyDescent="0.25">
      <c r="A3" s="2" t="s">
        <v>9</v>
      </c>
      <c r="B3" s="2" t="s">
        <v>18</v>
      </c>
      <c r="C3" s="2" t="s">
        <v>19</v>
      </c>
      <c r="D3" s="2" t="s">
        <v>20</v>
      </c>
      <c r="E3" s="2" t="s">
        <v>21</v>
      </c>
    </row>
    <row r="4" spans="1:5" x14ac:dyDescent="0.25">
      <c r="A4" s="24">
        <v>1</v>
      </c>
      <c r="B4" s="2">
        <v>93</v>
      </c>
      <c r="C4" s="2">
        <v>107</v>
      </c>
      <c r="D4" s="2">
        <f>(B4/200)*100</f>
        <v>46.5</v>
      </c>
      <c r="E4" s="24">
        <f>AVERAGE(D4:D6)</f>
        <v>50.333333333333336</v>
      </c>
    </row>
    <row r="5" spans="1:5" x14ac:dyDescent="0.25">
      <c r="A5" s="24"/>
      <c r="B5" s="2">
        <v>92</v>
      </c>
      <c r="C5" s="2">
        <v>108</v>
      </c>
      <c r="D5" s="2">
        <f t="shared" ref="D5:D12" si="0">(B5/200)*100</f>
        <v>46</v>
      </c>
      <c r="E5" s="24"/>
    </row>
    <row r="6" spans="1:5" x14ac:dyDescent="0.25">
      <c r="A6" s="24"/>
      <c r="B6" s="2">
        <v>117</v>
      </c>
      <c r="C6" s="2">
        <v>83</v>
      </c>
      <c r="D6" s="2">
        <f t="shared" si="0"/>
        <v>58.5</v>
      </c>
      <c r="E6" s="24"/>
    </row>
    <row r="7" spans="1:5" x14ac:dyDescent="0.25">
      <c r="A7" s="24">
        <v>2</v>
      </c>
      <c r="B7" s="2">
        <v>24</v>
      </c>
      <c r="C7" s="2">
        <v>176</v>
      </c>
      <c r="D7" s="2">
        <f t="shared" si="0"/>
        <v>12</v>
      </c>
      <c r="E7" s="24">
        <f>AVERAGE(D7:D9)</f>
        <v>16.5</v>
      </c>
    </row>
    <row r="8" spans="1:5" x14ac:dyDescent="0.25">
      <c r="A8" s="24"/>
      <c r="B8" s="2">
        <v>42</v>
      </c>
      <c r="C8" s="2">
        <v>158</v>
      </c>
      <c r="D8" s="2">
        <f t="shared" si="0"/>
        <v>21</v>
      </c>
      <c r="E8" s="24"/>
    </row>
    <row r="9" spans="1:5" x14ac:dyDescent="0.25">
      <c r="A9" s="24"/>
      <c r="B9" s="2">
        <v>33</v>
      </c>
      <c r="C9" s="2">
        <v>167</v>
      </c>
      <c r="D9" s="2">
        <f t="shared" si="0"/>
        <v>16.5</v>
      </c>
      <c r="E9" s="24"/>
    </row>
    <row r="10" spans="1:5" x14ac:dyDescent="0.25">
      <c r="A10" s="24">
        <v>3</v>
      </c>
      <c r="B10" s="2">
        <v>125</v>
      </c>
      <c r="C10" s="2">
        <v>75</v>
      </c>
      <c r="D10" s="2">
        <f t="shared" si="0"/>
        <v>62.5</v>
      </c>
      <c r="E10" s="24">
        <f>AVERAGE(D10:D12)</f>
        <v>62.666666666666664</v>
      </c>
    </row>
    <row r="11" spans="1:5" x14ac:dyDescent="0.25">
      <c r="A11" s="24"/>
      <c r="B11" s="2">
        <v>129</v>
      </c>
      <c r="C11" s="2">
        <v>71</v>
      </c>
      <c r="D11" s="2">
        <f t="shared" si="0"/>
        <v>64.5</v>
      </c>
      <c r="E11" s="24"/>
    </row>
    <row r="12" spans="1:5" x14ac:dyDescent="0.25">
      <c r="A12" s="24"/>
      <c r="B12" s="2">
        <v>122</v>
      </c>
      <c r="C12" s="2">
        <v>78</v>
      </c>
      <c r="D12" s="2">
        <f t="shared" si="0"/>
        <v>61</v>
      </c>
      <c r="E12" s="24"/>
    </row>
    <row r="15" spans="1:5" x14ac:dyDescent="0.25">
      <c r="A15" s="1" t="s">
        <v>22</v>
      </c>
      <c r="B15" s="1"/>
      <c r="C15" s="1"/>
      <c r="D15" s="1"/>
      <c r="E15" s="1"/>
    </row>
    <row r="16" spans="1:5" x14ac:dyDescent="0.25">
      <c r="A16" s="1"/>
      <c r="B16" s="1"/>
      <c r="C16" s="1"/>
      <c r="D16" s="1"/>
      <c r="E16" s="1"/>
    </row>
    <row r="17" spans="1:5" x14ac:dyDescent="0.25">
      <c r="A17" s="2" t="s">
        <v>9</v>
      </c>
      <c r="B17" s="2" t="s">
        <v>18</v>
      </c>
      <c r="C17" s="2" t="s">
        <v>19</v>
      </c>
      <c r="D17" s="2" t="s">
        <v>20</v>
      </c>
      <c r="E17" s="2" t="s">
        <v>21</v>
      </c>
    </row>
    <row r="18" spans="1:5" x14ac:dyDescent="0.25">
      <c r="A18" s="24">
        <v>1</v>
      </c>
      <c r="B18" s="2">
        <f>(3+5+9)</f>
        <v>17</v>
      </c>
      <c r="C18" s="2">
        <f>200-B18</f>
        <v>183</v>
      </c>
      <c r="D18" s="2">
        <f>(B18/200)*100</f>
        <v>8.5</v>
      </c>
      <c r="E18" s="24">
        <f>AVERAGE(D18:D20)</f>
        <v>5.5</v>
      </c>
    </row>
    <row r="19" spans="1:5" x14ac:dyDescent="0.25">
      <c r="A19" s="24"/>
      <c r="B19" s="2">
        <f>(6+5+1)</f>
        <v>12</v>
      </c>
      <c r="C19" s="2">
        <f t="shared" ref="C19:C25" si="1">200-B19</f>
        <v>188</v>
      </c>
      <c r="D19" s="2">
        <f t="shared" ref="D19:D39" si="2">(B19/200)*100</f>
        <v>6</v>
      </c>
      <c r="E19" s="24"/>
    </row>
    <row r="20" spans="1:5" x14ac:dyDescent="0.25">
      <c r="A20" s="24"/>
      <c r="B20" s="2">
        <v>4</v>
      </c>
      <c r="C20" s="2">
        <f t="shared" si="1"/>
        <v>196</v>
      </c>
      <c r="D20" s="2">
        <f t="shared" si="2"/>
        <v>2</v>
      </c>
      <c r="E20" s="24"/>
    </row>
    <row r="21" spans="1:5" x14ac:dyDescent="0.25">
      <c r="A21" s="24">
        <v>2</v>
      </c>
      <c r="B21" s="2">
        <f>(13+8)</f>
        <v>21</v>
      </c>
      <c r="C21" s="2">
        <f t="shared" si="1"/>
        <v>179</v>
      </c>
      <c r="D21" s="2">
        <f t="shared" si="2"/>
        <v>10.5</v>
      </c>
      <c r="E21" s="24">
        <f>AVERAGE(D21:D23)</f>
        <v>10.333333333333334</v>
      </c>
    </row>
    <row r="22" spans="1:5" x14ac:dyDescent="0.25">
      <c r="A22" s="24"/>
      <c r="B22" s="2">
        <f>(17+8)</f>
        <v>25</v>
      </c>
      <c r="C22" s="2">
        <f t="shared" si="1"/>
        <v>175</v>
      </c>
      <c r="D22" s="2">
        <f t="shared" si="2"/>
        <v>12.5</v>
      </c>
      <c r="E22" s="24"/>
    </row>
    <row r="23" spans="1:5" x14ac:dyDescent="0.25">
      <c r="A23" s="24"/>
      <c r="B23" s="2">
        <v>16</v>
      </c>
      <c r="C23" s="2">
        <f t="shared" si="1"/>
        <v>184</v>
      </c>
      <c r="D23" s="2">
        <f t="shared" si="2"/>
        <v>8</v>
      </c>
      <c r="E23" s="24"/>
    </row>
    <row r="24" spans="1:5" x14ac:dyDescent="0.25">
      <c r="A24" s="24">
        <v>3</v>
      </c>
      <c r="B24" s="2">
        <v>10</v>
      </c>
      <c r="C24" s="2">
        <f t="shared" si="1"/>
        <v>190</v>
      </c>
      <c r="D24" s="2">
        <f t="shared" si="2"/>
        <v>5</v>
      </c>
      <c r="E24" s="24">
        <f>AVERAGE(D24:D26)</f>
        <v>3.3333333333333335</v>
      </c>
    </row>
    <row r="25" spans="1:5" x14ac:dyDescent="0.25">
      <c r="A25" s="24"/>
      <c r="B25" s="2">
        <v>10</v>
      </c>
      <c r="C25" s="2">
        <f t="shared" si="1"/>
        <v>190</v>
      </c>
      <c r="D25" s="2">
        <f t="shared" si="2"/>
        <v>5</v>
      </c>
      <c r="E25" s="24"/>
    </row>
    <row r="26" spans="1:5" x14ac:dyDescent="0.25">
      <c r="A26" s="24"/>
      <c r="B26" s="2"/>
      <c r="C26" s="2"/>
      <c r="D26" s="2">
        <f t="shared" si="2"/>
        <v>0</v>
      </c>
      <c r="E26" s="24"/>
    </row>
    <row r="27" spans="1:5" x14ac:dyDescent="0.25">
      <c r="C27" s="3"/>
      <c r="D27" s="3"/>
    </row>
    <row r="28" spans="1:5" x14ac:dyDescent="0.25">
      <c r="A28" s="1" t="s">
        <v>16</v>
      </c>
      <c r="B28" s="1"/>
      <c r="C28" s="3"/>
      <c r="D28" s="3"/>
      <c r="E28" s="1"/>
    </row>
    <row r="29" spans="1:5" x14ac:dyDescent="0.25">
      <c r="A29" s="1"/>
      <c r="B29" s="1"/>
      <c r="C29" s="3"/>
      <c r="D29" s="3"/>
      <c r="E29" s="1"/>
    </row>
    <row r="30" spans="1:5" x14ac:dyDescent="0.25">
      <c r="A30" s="2" t="s">
        <v>9</v>
      </c>
      <c r="B30" s="2" t="s">
        <v>18</v>
      </c>
      <c r="C30" s="2" t="s">
        <v>19</v>
      </c>
      <c r="D30" s="2" t="s">
        <v>20</v>
      </c>
      <c r="E30" s="2" t="s">
        <v>21</v>
      </c>
    </row>
    <row r="31" spans="1:5" x14ac:dyDescent="0.25">
      <c r="A31" s="24">
        <v>1</v>
      </c>
      <c r="B31" s="2">
        <f>200-C31</f>
        <v>162</v>
      </c>
      <c r="C31" s="2">
        <f>(24+14)</f>
        <v>38</v>
      </c>
      <c r="D31" s="2">
        <f t="shared" si="2"/>
        <v>81</v>
      </c>
      <c r="E31" s="24">
        <f>AVERAGE(D31:D33)</f>
        <v>74.333333333333329</v>
      </c>
    </row>
    <row r="32" spans="1:5" x14ac:dyDescent="0.25">
      <c r="A32" s="24"/>
      <c r="B32" s="2">
        <f t="shared" ref="B32:B33" si="3">200-C32</f>
        <v>157</v>
      </c>
      <c r="C32" s="2">
        <f>(14+29)</f>
        <v>43</v>
      </c>
      <c r="D32" s="2">
        <f t="shared" si="2"/>
        <v>78.5</v>
      </c>
      <c r="E32" s="24"/>
    </row>
    <row r="33" spans="1:5" x14ac:dyDescent="0.25">
      <c r="A33" s="24"/>
      <c r="B33" s="2">
        <f t="shared" si="3"/>
        <v>127</v>
      </c>
      <c r="C33" s="2">
        <f>(33+34+6)</f>
        <v>73</v>
      </c>
      <c r="D33" s="2">
        <f t="shared" si="2"/>
        <v>63.5</v>
      </c>
      <c r="E33" s="24"/>
    </row>
    <row r="34" spans="1:5" x14ac:dyDescent="0.25">
      <c r="A34" s="24">
        <v>2</v>
      </c>
      <c r="B34" s="2">
        <f>(200-C34)</f>
        <v>172</v>
      </c>
      <c r="C34" s="2">
        <v>28</v>
      </c>
      <c r="D34" s="2">
        <f t="shared" si="2"/>
        <v>86</v>
      </c>
      <c r="E34" s="24">
        <f>AVERAGE(D34:D36)</f>
        <v>72.5</v>
      </c>
    </row>
    <row r="35" spans="1:5" x14ac:dyDescent="0.25">
      <c r="A35" s="24"/>
      <c r="B35" s="2">
        <f t="shared" ref="B35:B39" si="4">(200-C35)</f>
        <v>134</v>
      </c>
      <c r="C35" s="2">
        <f>(37+29)</f>
        <v>66</v>
      </c>
      <c r="D35" s="2">
        <f t="shared" si="2"/>
        <v>67</v>
      </c>
      <c r="E35" s="24"/>
    </row>
    <row r="36" spans="1:5" x14ac:dyDescent="0.25">
      <c r="A36" s="24"/>
      <c r="B36" s="2">
        <f t="shared" si="4"/>
        <v>129</v>
      </c>
      <c r="C36" s="2">
        <f>(28+38+5)</f>
        <v>71</v>
      </c>
      <c r="D36" s="2">
        <f t="shared" si="2"/>
        <v>64.5</v>
      </c>
      <c r="E36" s="24"/>
    </row>
    <row r="37" spans="1:5" x14ac:dyDescent="0.25">
      <c r="A37" s="24">
        <v>3</v>
      </c>
      <c r="B37" s="2">
        <f t="shared" si="4"/>
        <v>91</v>
      </c>
      <c r="C37" s="2">
        <f>(42+51+16)</f>
        <v>109</v>
      </c>
      <c r="D37" s="2">
        <f t="shared" si="2"/>
        <v>45.5</v>
      </c>
      <c r="E37" s="24">
        <f>AVERAGE(D37:D39)</f>
        <v>43.666666666666664</v>
      </c>
    </row>
    <row r="38" spans="1:5" x14ac:dyDescent="0.25">
      <c r="A38" s="24"/>
      <c r="B38" s="2">
        <f t="shared" si="4"/>
        <v>99</v>
      </c>
      <c r="C38" s="2">
        <f>(25+56+20)</f>
        <v>101</v>
      </c>
      <c r="D38" s="2">
        <f t="shared" si="2"/>
        <v>49.5</v>
      </c>
      <c r="E38" s="24"/>
    </row>
    <row r="39" spans="1:5" x14ac:dyDescent="0.25">
      <c r="A39" s="24"/>
      <c r="B39" s="2">
        <f t="shared" si="4"/>
        <v>72</v>
      </c>
      <c r="C39" s="2">
        <f>(23+56+49)</f>
        <v>128</v>
      </c>
      <c r="D39" s="2">
        <f t="shared" si="2"/>
        <v>36</v>
      </c>
      <c r="E39" s="24"/>
    </row>
  </sheetData>
  <mergeCells count="18">
    <mergeCell ref="A18:A20"/>
    <mergeCell ref="E18:E20"/>
    <mergeCell ref="E10:E12"/>
    <mergeCell ref="A4:A6"/>
    <mergeCell ref="E4:E6"/>
    <mergeCell ref="A7:A9"/>
    <mergeCell ref="A10:A12"/>
    <mergeCell ref="E7:E9"/>
    <mergeCell ref="A34:A36"/>
    <mergeCell ref="E34:E36"/>
    <mergeCell ref="A37:A39"/>
    <mergeCell ref="E37:E39"/>
    <mergeCell ref="A21:A23"/>
    <mergeCell ref="E21:E23"/>
    <mergeCell ref="A24:A26"/>
    <mergeCell ref="E24:E26"/>
    <mergeCell ref="A31:A33"/>
    <mergeCell ref="E31:E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 RFU</vt:lpstr>
      <vt:lpstr>DA % Cell Counts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Teresa Whiteley</dc:creator>
  <cp:lastModifiedBy>teresa whiteley</cp:lastModifiedBy>
  <dcterms:created xsi:type="dcterms:W3CDTF">2017-10-20T15:42:45Z</dcterms:created>
  <dcterms:modified xsi:type="dcterms:W3CDTF">2017-10-26T19:48:27Z</dcterms:modified>
</cp:coreProperties>
</file>