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ryanjacobs/Documents/Research Projects/Solar perovskites with Guangfu/Paper/"/>
    </mc:Choice>
  </mc:AlternateContent>
  <bookViews>
    <workbookView xWindow="3260" yWindow="740" windowWidth="30300" windowHeight="19260" tabRatio="500" activeTab="1"/>
  </bookViews>
  <sheets>
    <sheet name="data summary" sheetId="1" r:id="rId1"/>
    <sheet name="bandgap shift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2" l="1"/>
  <c r="H46" i="2"/>
  <c r="D46" i="2"/>
  <c r="E46" i="2"/>
  <c r="G44" i="2"/>
  <c r="H44" i="2"/>
  <c r="D44" i="2"/>
  <c r="E44" i="2"/>
  <c r="G42" i="2"/>
  <c r="H42" i="2"/>
  <c r="D42" i="2"/>
  <c r="E42" i="2"/>
  <c r="D40" i="2"/>
  <c r="E40" i="2"/>
  <c r="D39" i="2"/>
  <c r="E39" i="2"/>
  <c r="G37" i="2"/>
  <c r="H37" i="2"/>
  <c r="D37" i="2"/>
  <c r="E37" i="2"/>
  <c r="G36" i="2"/>
  <c r="H36" i="2"/>
  <c r="D36" i="2"/>
  <c r="E36" i="2"/>
  <c r="G34" i="2"/>
  <c r="H34" i="2"/>
  <c r="G33" i="2"/>
  <c r="H33" i="2"/>
  <c r="G32" i="2"/>
  <c r="H32" i="2"/>
  <c r="G31" i="2"/>
  <c r="H31" i="2"/>
  <c r="D31" i="2"/>
  <c r="E31" i="2"/>
  <c r="G30" i="2"/>
  <c r="H30" i="2"/>
  <c r="D30" i="2"/>
  <c r="E30" i="2"/>
  <c r="C30" i="2"/>
  <c r="B30" i="2"/>
  <c r="G28" i="2"/>
  <c r="H28" i="2"/>
  <c r="D28" i="2"/>
  <c r="E28" i="2"/>
  <c r="G24" i="2"/>
  <c r="H24" i="2"/>
  <c r="G23" i="2"/>
  <c r="H23" i="2"/>
  <c r="D23" i="2"/>
  <c r="E23" i="2"/>
  <c r="B23" i="2"/>
  <c r="G21" i="2"/>
  <c r="H21" i="2"/>
  <c r="D21" i="2"/>
  <c r="E21" i="2"/>
  <c r="G20" i="2"/>
  <c r="H20" i="2"/>
  <c r="D20" i="2"/>
  <c r="E20" i="2"/>
  <c r="C20" i="2"/>
  <c r="G18" i="2"/>
  <c r="H18" i="2"/>
  <c r="G17" i="2"/>
  <c r="H17" i="2"/>
  <c r="D17" i="2"/>
  <c r="E17" i="2"/>
  <c r="B17" i="2"/>
  <c r="G9" i="2"/>
  <c r="H9" i="2"/>
  <c r="D9" i="2"/>
  <c r="E9" i="2"/>
  <c r="G7" i="2"/>
  <c r="H7" i="2"/>
  <c r="G6" i="2"/>
  <c r="H6" i="2"/>
  <c r="D6" i="2"/>
  <c r="E6" i="2"/>
  <c r="G3" i="2"/>
  <c r="H3" i="2"/>
  <c r="D2" i="2"/>
  <c r="E2" i="2"/>
  <c r="D3" i="2"/>
  <c r="E3" i="2"/>
  <c r="D4" i="2"/>
  <c r="E4" i="2"/>
  <c r="G2" i="2"/>
  <c r="H2" i="2"/>
  <c r="B2" i="2"/>
  <c r="O2" i="2"/>
  <c r="N2" i="2"/>
  <c r="M2" i="2"/>
  <c r="L2" i="2"/>
</calcChain>
</file>

<file path=xl/sharedStrings.xml><?xml version="1.0" encoding="utf-8"?>
<sst xmlns="http://schemas.openxmlformats.org/spreadsheetml/2006/main" count="833" uniqueCount="143">
  <si>
    <t>Material</t>
  </si>
  <si>
    <t>Structure</t>
  </si>
  <si>
    <t>Experimental bandgap (eV)</t>
  </si>
  <si>
    <t>Calculated bandgap (eV)</t>
  </si>
  <si>
    <t>Calculation method</t>
  </si>
  <si>
    <t>Experimental paper citation</t>
  </si>
  <si>
    <t>Calculation paper citation</t>
  </si>
  <si>
    <t>CsSnI3</t>
  </si>
  <si>
    <t>cubic</t>
  </si>
  <si>
    <t>PBE</t>
  </si>
  <si>
    <t>C. C. Stoumpos, C. D. Malliakas, M. G. Kanatzidis, Inorganic Chemistry 2013, 52, 9019</t>
  </si>
  <si>
    <t>orthorhombic</t>
  </si>
  <si>
    <r>
      <t xml:space="preserve">T. Krishnamoorthy, H. Ding, C. Yan, W. L. Leong, T. Baikie, Z. Zhang, M. Sherburne, S. Li, M. Asta, N. Mathews, S. G. Mhaisalkar, </t>
    </r>
    <r>
      <rPr>
        <i/>
        <sz val="12"/>
        <color theme="1"/>
        <rFont val="Times New Roman"/>
        <family val="1"/>
      </rPr>
      <t>Journal of Materials Chemistry A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23829</t>
    </r>
  </si>
  <si>
    <r>
      <t xml:space="preserve">J. Even, L. Pedesseau, J.-M. Jancu, C. Katan, </t>
    </r>
    <r>
      <rPr>
        <i/>
        <sz val="12"/>
        <color theme="1"/>
        <rFont val="Times New Roman"/>
        <family val="1"/>
      </rPr>
      <t>physica status solidi (RRL) – Rapid Research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8, 31</t>
    </r>
  </si>
  <si>
    <t>Expt refs</t>
  </si>
  <si>
    <t>DFT refs</t>
  </si>
  <si>
    <t>CsPbBr3</t>
  </si>
  <si>
    <t>tetragonal</t>
  </si>
  <si>
    <t>CsPbI3</t>
  </si>
  <si>
    <t>GLLB</t>
  </si>
  <si>
    <t>MASnI3</t>
  </si>
  <si>
    <t>MAPbBr3</t>
  </si>
  <si>
    <t>MAPbI3</t>
  </si>
  <si>
    <t>FAPbI3</t>
  </si>
  <si>
    <r>
      <t xml:space="preserve">I. E. Castelli, J. M. Garcia-Lastra, K. S. Thygesen, K. W. Jacobsen, </t>
    </r>
    <r>
      <rPr>
        <i/>
        <sz val="12"/>
        <color theme="1"/>
        <rFont val="Times New Roman"/>
        <family val="1"/>
      </rPr>
      <t>Apl Mater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2, 081514</t>
    </r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</si>
  <si>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982</t>
    </r>
  </si>
  <si>
    <t>G. Papavassiliou and I. Koutselas, Synthetic Metals 71, 1713 (1995)</t>
  </si>
  <si>
    <t>PBE+SOC</t>
  </si>
  <si>
    <r>
      <t xml:space="preserve">J. Even, L. Pedesseau, J.-M. Jancu, C. Katan,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4, 2999</t>
    </r>
  </si>
  <si>
    <t>SR-DFT</t>
  </si>
  <si>
    <t>SR-GW</t>
  </si>
  <si>
    <t>SOC-DFT</t>
  </si>
  <si>
    <t>SOC-GW</t>
  </si>
  <si>
    <r>
      <t xml:space="preserve">P. Umari, E. Mosconi, F. De Angelis, </t>
    </r>
    <r>
      <rPr>
        <i/>
        <sz val="12"/>
        <color theme="1"/>
        <rFont val="Times New Roman"/>
        <family val="1"/>
      </rPr>
      <t>Scientific Reports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4, 4467</t>
    </r>
  </si>
  <si>
    <r>
      <t xml:space="preserve">P. Umari, E. Mosconi, F. De Angelis, </t>
    </r>
    <r>
      <rPr>
        <i/>
        <sz val="12"/>
        <color theme="1"/>
        <rFont val="Times New Roman"/>
        <family val="1"/>
      </rPr>
      <t>Scientific Reports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4, 4468</t>
    </r>
    <r>
      <rPr>
        <sz val="12"/>
        <color theme="1"/>
        <rFont val="Calibri"/>
        <family val="2"/>
        <scheme val="minor"/>
      </rPr>
      <t/>
    </r>
  </si>
  <si>
    <r>
      <t xml:space="preserve">P. Umari, E. Mosconi, F. De Angelis, </t>
    </r>
    <r>
      <rPr>
        <i/>
        <sz val="12"/>
        <color theme="1"/>
        <rFont val="Times New Roman"/>
        <family val="1"/>
      </rPr>
      <t>Scientific Reports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4, 4469</t>
    </r>
    <r>
      <rPr>
        <sz val="12"/>
        <color theme="1"/>
        <rFont val="Calibri"/>
        <family val="2"/>
        <scheme val="minor"/>
      </rPr>
      <t/>
    </r>
  </si>
  <si>
    <r>
      <t xml:space="preserve">P. Umari, E. Mosconi, F. De Angelis, </t>
    </r>
    <r>
      <rPr>
        <i/>
        <sz val="12"/>
        <color theme="1"/>
        <rFont val="Times New Roman"/>
        <family val="1"/>
      </rPr>
      <t>Scientific Reports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4, 4470</t>
    </r>
    <r>
      <rPr>
        <sz val="12"/>
        <color theme="1"/>
        <rFont val="Calibri"/>
        <family val="2"/>
        <scheme val="minor"/>
      </rPr>
      <t/>
    </r>
  </si>
  <si>
    <r>
      <t xml:space="preserve">L. Protesescu, S. Yakunin, M. I. Bodnarchuk, F. Krieg, R. Caputo, C. H. Hendon, R. X. Yang, A. Walsh, M. V. Kovalenko, </t>
    </r>
    <r>
      <rPr>
        <i/>
        <sz val="12"/>
        <color theme="1"/>
        <rFont val="Times New Roman"/>
        <family val="1"/>
      </rPr>
      <t>Nano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15, 3692</t>
    </r>
  </si>
  <si>
    <r>
      <t xml:space="preserve">C. C. Stoumpos, C. D. Malliakas, J. A. Peters, Z. Liu, M. Sebastian, J. Im, T. C. Chasapis, A. C. Wibowo, D. Y. Chung, A. J. Freeman, B. W. Wessels, M. G. Kanatzidis, </t>
    </r>
    <r>
      <rPr>
        <i/>
        <sz val="12"/>
        <color theme="1"/>
        <rFont val="Times New Roman"/>
        <family val="1"/>
      </rPr>
      <t>Crystal Growth &amp; Design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13, 2722</t>
    </r>
  </si>
  <si>
    <t>PBEsol</t>
  </si>
  <si>
    <r>
      <t xml:space="preserve">K. T. Butler, J. M. Frost, A. Walsh, </t>
    </r>
    <r>
      <rPr>
        <i/>
        <sz val="12"/>
        <color theme="1"/>
        <rFont val="Times New Roman"/>
        <family val="1"/>
      </rPr>
      <t>Materials Horizons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2, 228</t>
    </r>
  </si>
  <si>
    <t>MAPbCl3</t>
  </si>
  <si>
    <t>HSE</t>
  </si>
  <si>
    <r>
      <t xml:space="preserve">R. Comin, G. Walters, E. S. Thibau, O. Voznyy, Z.-H. Lu, E. H. Sargent, </t>
    </r>
    <r>
      <rPr>
        <i/>
        <sz val="12"/>
        <color theme="1"/>
        <rFont val="Times New Roman"/>
        <family val="1"/>
      </rPr>
      <t>Journal of Materials Chemistry 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8839; D. M. Jang, K. Park, D. H. Kim, J. Park, F. Shojaei, H. S. Kang, J.-P. Ahn, J. W. Lee, J. K. Song, Nano Letters 2015, 15, 5191</t>
    </r>
  </si>
  <si>
    <r>
      <t xml:space="preserve">D. M. Jang, K. Park, D. H. Kim, J. Park, F. Shojaei, H. S. Kang, J.-P. Ahn, J. W. Lee, J. K. Song, </t>
    </r>
    <r>
      <rPr>
        <i/>
        <sz val="12"/>
        <color theme="1"/>
        <rFont val="Times New Roman"/>
        <family val="1"/>
      </rPr>
      <t>Nano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15, 5191</t>
    </r>
  </si>
  <si>
    <r>
      <t xml:space="preserve">S. Liu, F. Zheng, N. Z. Koocher, H. Takenaka, F. Wang, A. M. Rappe,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6, 693</t>
    </r>
  </si>
  <si>
    <r>
      <t xml:space="preserve">J. Feng, B. Xiao,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5, 1278</t>
    </r>
  </si>
  <si>
    <r>
      <t xml:space="preserve">A. Buin, R. Comin, J. Xu, A. H. Ip, E. H. Sargent, </t>
    </r>
    <r>
      <rPr>
        <i/>
        <sz val="12"/>
        <color theme="1"/>
        <rFont val="Times New Roman"/>
        <family val="1"/>
      </rPr>
      <t>Chemistry of Materials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27, 4405</t>
    </r>
  </si>
  <si>
    <t>SR</t>
  </si>
  <si>
    <t>SR+SOC</t>
  </si>
  <si>
    <r>
      <t xml:space="preserve">A. Amat, E. Mosconi, E. Ronca, C. Quarti, P. Umari, M. K. Nazeeruddin, M. Gratzel, F. De Angelis, </t>
    </r>
    <r>
      <rPr>
        <i/>
        <sz val="12"/>
        <color theme="1"/>
        <rFont val="Times New Roman"/>
        <family val="1"/>
      </rPr>
      <t>Nano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14, 3608</t>
    </r>
  </si>
  <si>
    <t>trigonal (pseudocubic)</t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</si>
  <si>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983</t>
    </r>
    <r>
      <rPr>
        <sz val="12"/>
        <color theme="1"/>
        <rFont val="Calibri"/>
        <family val="2"/>
        <scheme val="minor"/>
      </rPr>
      <t/>
    </r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</si>
  <si>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984</t>
    </r>
    <r>
      <rPr>
        <sz val="12"/>
        <color theme="1"/>
        <rFont val="Calibri"/>
        <family val="2"/>
        <scheme val="minor"/>
      </rPr>
      <t/>
    </r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</si>
  <si>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985</t>
    </r>
    <r>
      <rPr>
        <sz val="12"/>
        <color theme="1"/>
        <rFont val="Calibri"/>
        <family val="2"/>
        <scheme val="minor"/>
      </rPr>
      <t/>
    </r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</si>
  <si>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986</t>
    </r>
    <r>
      <rPr>
        <sz val="12"/>
        <color theme="1"/>
        <rFont val="Calibri"/>
        <family val="2"/>
        <scheme val="minor"/>
      </rPr>
      <t/>
    </r>
  </si>
  <si>
    <r>
      <t xml:space="preserve">E. Mosconi, A. Amat, M. K. Nazeeruddin, M. Grätzel, F. De Angelis, </t>
    </r>
    <r>
      <rPr>
        <i/>
        <sz val="12"/>
        <color theme="1"/>
        <rFont val="Times New Roman"/>
        <family val="1"/>
      </rPr>
      <t>The Journal of Physical Chemistry 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117, 13902</t>
    </r>
  </si>
  <si>
    <t>3.17, 3.11</t>
  </si>
  <si>
    <r>
      <t xml:space="preserve">R. Comin, G. Walters, E. S. Thibau, O. Voznyy, Z.-H. Lu, E. H. Sargent, </t>
    </r>
    <r>
      <rPr>
        <i/>
        <sz val="12"/>
        <color theme="1"/>
        <rFont val="Times New Roman"/>
        <family val="1"/>
      </rPr>
      <t>Journal of Materials Chemistry 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8839; D. M. Jang, K. Park, D. H. Kim, J. Park, F. Shojaei, H. S. Kang, J.-P. Ahn, J. W. Lee, J. K. Song, Nano Letters 2015, 15, 5192</t>
    </r>
    <r>
      <rPr>
        <sz val="12"/>
        <color theme="1"/>
        <rFont val="Calibri"/>
        <family val="2"/>
        <scheme val="minor"/>
      </rPr>
      <t/>
    </r>
  </si>
  <si>
    <r>
      <t xml:space="preserve">R. Comin, G. Walters, E. S. Thibau, O. Voznyy, Z.-H. Lu, E. H. Sargent, </t>
    </r>
    <r>
      <rPr>
        <i/>
        <sz val="12"/>
        <color theme="1"/>
        <rFont val="Times New Roman"/>
        <family val="1"/>
      </rPr>
      <t>Journal of Materials Chemistry 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8839; D. M. Jang, K. Park, D. H. Kim, J. Park, F. Shojaei, H. S. Kang, J.-P. Ahn, J. W. Lee, J. K. Song, Nano Letters 2015, 15, 5193</t>
    </r>
    <r>
      <rPr>
        <sz val="12"/>
        <color theme="1"/>
        <rFont val="Calibri"/>
        <family val="2"/>
        <scheme val="minor"/>
      </rPr>
      <t/>
    </r>
  </si>
  <si>
    <t>W.-J. Yin, T. Shi, Y. Yan, Applied Physics Letters 2014, 104, 063903</t>
  </si>
  <si>
    <r>
      <t xml:space="preserve">W.-J. Yin, T. Shi, Y. Yan, </t>
    </r>
    <r>
      <rPr>
        <i/>
        <sz val="12"/>
        <color theme="1"/>
        <rFont val="Times New Roman"/>
        <family val="1"/>
      </rPr>
      <t>Applied Physics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104, 063903</t>
    </r>
  </si>
  <si>
    <t>LDA+vdW</t>
  </si>
  <si>
    <t>GGA+vdW</t>
  </si>
  <si>
    <r>
      <t xml:space="preserve">Y. Wang, T. Gould, J. F. Dobson, H. Zhang, H. Yang, X. Yao, H. Zhao, </t>
    </r>
    <r>
      <rPr>
        <i/>
        <sz val="12"/>
        <color theme="1"/>
        <rFont val="Times New Roman"/>
        <family val="1"/>
      </rPr>
      <t>Physical Chemistry Chemical Physics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16, 1424</t>
    </r>
  </si>
  <si>
    <t>1.6, 1.51</t>
  </si>
  <si>
    <r>
      <t xml:space="preserve">J. Haruyama, K. Sodeyama, L. Han, Y. Tateyama,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5, 2903</t>
    </r>
  </si>
  <si>
    <t>PBE+SOC+vdW</t>
  </si>
  <si>
    <r>
      <t xml:space="preserve">Y. Wang, B. G. Sumpter, J. Huang, H. Zhang, P. Liu, H. Yang, H. Zhao, </t>
    </r>
    <r>
      <rPr>
        <i/>
        <sz val="12"/>
        <color theme="1"/>
        <rFont val="Times New Roman"/>
        <family val="1"/>
      </rPr>
      <t>The Journal of Physical Chemistry C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119, 1136</t>
    </r>
  </si>
  <si>
    <r>
      <t xml:space="preserve">J. Kim, S.-H. Lee, J. H. Lee, K.-H. Hong,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5, 1312</t>
    </r>
  </si>
  <si>
    <t>HSE+SOC</t>
  </si>
  <si>
    <r>
      <t xml:space="preserve">M.-H. Du,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6, 1461</t>
    </r>
  </si>
  <si>
    <t>PBE+vdW</t>
  </si>
  <si>
    <r>
      <t xml:space="preserve">C. Motta, F. El-Mellouhi, S. Kais, N. Tabet, F. Alharbi, S. Sanvito, </t>
    </r>
    <r>
      <rPr>
        <i/>
        <sz val="12"/>
        <color theme="1"/>
        <rFont val="Times New Roman"/>
        <family val="1"/>
      </rPr>
      <t>Nature Communications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6, 7026</t>
    </r>
  </si>
  <si>
    <r>
      <t xml:space="preserve">F. Brivio, A. B. Walker, A. Walsh, </t>
    </r>
    <r>
      <rPr>
        <i/>
        <sz val="12"/>
        <color theme="1"/>
        <rFont val="Times New Roman"/>
        <family val="1"/>
      </rPr>
      <t>Apl Mater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1, 042111</t>
    </r>
  </si>
  <si>
    <r>
      <t xml:space="preserve">G. Giorgi, J.-I. Fujisawa, H. Segawa, K. Yamashita,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4, 4213</t>
    </r>
  </si>
  <si>
    <t>CsPbCl3</t>
  </si>
  <si>
    <r>
      <t xml:space="preserve">M. Sebastian, J. A. Peters, C. C. Stoumpos, J. Im, S. S. Kostina, Z. Liu, M. G. Kanatzidis, A. J. Freeman, B. W. Wessels, </t>
    </r>
    <r>
      <rPr>
        <i/>
        <sz val="12"/>
        <color theme="1"/>
        <rFont val="Times New Roman"/>
        <family val="1"/>
      </rPr>
      <t>Physical Review 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92, 235210</t>
    </r>
  </si>
  <si>
    <r>
      <t xml:space="preserve">C. C. Stoumpos, C. D. Malliakas, J. A. Peters, Z. Liu, M. Sebastian, J. Im, T. C. Chasapis, A. C. Wibowo, D. Y. Chung, A. J. Freeman, B. W. Wessels, M. G. Kanatzidis, </t>
    </r>
    <r>
      <rPr>
        <i/>
        <sz val="12"/>
        <color theme="1"/>
        <rFont val="Times New Roman"/>
        <family val="1"/>
      </rPr>
      <t>Crystal Growth &amp; Design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13, 2722; M. Sebastian, J. A. Peters, C. C. Stoumpos, J. Im, S. S. Kostina, Z. Liu, M. G. Kanatzidis, A. J. Freeman, B. W. Wessels, Physical Review B 2015, 92, 235210</t>
    </r>
  </si>
  <si>
    <r>
      <t xml:space="preserve">G. Murtaza, I. Ahmad, </t>
    </r>
    <r>
      <rPr>
        <i/>
        <sz val="12"/>
        <color theme="1"/>
        <rFont val="Times New Roman"/>
        <family val="1"/>
      </rPr>
      <t>Physica B: Condensed Matter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2011</t>
    </r>
    <r>
      <rPr>
        <sz val="12"/>
        <color theme="1"/>
        <rFont val="Times New Roman"/>
        <family val="1"/>
      </rPr>
      <t>, 406, 3222</t>
    </r>
  </si>
  <si>
    <r>
      <t xml:space="preserve">K. Heidrich, W. Schäfer, M. Schreiber, J. Söchtig, G. Trendel, J. Treusch, T. Grandke, H. J. Stolz, </t>
    </r>
    <r>
      <rPr>
        <i/>
        <sz val="12"/>
        <color theme="1"/>
        <rFont val="Times New Roman"/>
        <family val="1"/>
      </rPr>
      <t>Physical Review 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1981</t>
    </r>
    <r>
      <rPr>
        <sz val="12"/>
        <color theme="1"/>
        <rFont val="Times New Roman"/>
        <family val="1"/>
      </rPr>
      <t>, 24, 5642</t>
    </r>
  </si>
  <si>
    <t>CsGeI3</t>
  </si>
  <si>
    <t>trigonal</t>
  </si>
  <si>
    <t>MAGeI3</t>
  </si>
  <si>
    <r>
      <t xml:space="preserve">T. Krishnamoorthy, H. Ding, C. Yan, W. L. Leong, T. Baikie, Z. Zhang, M. Sherburne, S. Li, M. Asta, N. Mathews, S. G. Mhaisalkar, </t>
    </r>
    <r>
      <rPr>
        <i/>
        <sz val="12"/>
        <color rgb="FF000000"/>
        <rFont val="Times New Roman"/>
        <family val="1"/>
      </rPr>
      <t>Journal of Materials Chemistry A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2015</t>
    </r>
    <r>
      <rPr>
        <sz val="12"/>
        <color rgb="FF000000"/>
        <rFont val="Times New Roman"/>
        <family val="1"/>
      </rPr>
      <t>, 3, 23829</t>
    </r>
  </si>
  <si>
    <r>
      <t xml:space="preserve">C. C. Stoumpos, L. Frazer, D. J. Clark, Y. S. Kim, S. H. Rhim, A. J. Freeman, J. B. Ketterson, J. I. Jang, M. G. Kanatzidis, </t>
    </r>
    <r>
      <rPr>
        <i/>
        <sz val="12"/>
        <color theme="1"/>
        <rFont val="Times New Roman"/>
        <family val="1"/>
      </rPr>
      <t>Journal of the American Chemical Society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137, 6804</t>
    </r>
  </si>
  <si>
    <t>n/a</t>
  </si>
  <si>
    <t>2.35, 2.38</t>
  </si>
  <si>
    <r>
      <t xml:space="preserve">L. Protesescu, S. Yakunin, M. I. Bodnarchuk, F. Krieg, R. Caputo, C. H. Hendon, R. X. Yang, A. Walsh, M. V. Kovalenko, </t>
    </r>
    <r>
      <rPr>
        <i/>
        <sz val="12"/>
        <color theme="1"/>
        <rFont val="Times New Roman"/>
        <family val="1"/>
      </rPr>
      <t>Nano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15, 3692; D. Zhang, S. W. Eaton, Y. Yu, L. Dou, P. Yang, Journal of the American Chemical Society 2015, 137, 9230</t>
    </r>
  </si>
  <si>
    <r>
      <t xml:space="preserve">D. Zhang, S. W. Eaton, Y. Yu, L. Dou, P. Yang, </t>
    </r>
    <r>
      <rPr>
        <i/>
        <sz val="12"/>
        <color theme="1"/>
        <rFont val="Times New Roman"/>
        <family val="1"/>
      </rPr>
      <t>Journal of the American Chemical Society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137, 9230</t>
    </r>
  </si>
  <si>
    <t>FAPbBr3</t>
  </si>
  <si>
    <r>
      <t xml:space="preserve">G. E. Eperon, G. M. Paterno, R. J. Sutton, A. Zampetti, A. A. Haghighirad, F. Cacialli, H. J. Snaith, </t>
    </r>
    <r>
      <rPr>
        <i/>
        <sz val="12"/>
        <color theme="1"/>
        <rFont val="Times New Roman"/>
        <family val="1"/>
      </rPr>
      <t>Journal of Materials Chemistry A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19688</t>
    </r>
  </si>
  <si>
    <r>
      <t xml:space="preserve">C. C. Stoumpos, L. Frazer, D. J. Clark, Y. S. Kim, S. H. Rhim, A. J. Freeman, J. B. Ketterson, J. I. Jang, M. G. Kanatzidis, </t>
    </r>
    <r>
      <rPr>
        <i/>
        <sz val="12"/>
        <color theme="1"/>
        <rFont val="Times New Roman"/>
        <family val="1"/>
      </rPr>
      <t>Journal of the American Chemical Society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137, 6804; T. Li-Chuan, C. Chen-Shiung, T. Li-Chuan, Y. H. Jung, Journal of Physics: Condensed Matter 2000, 12, 9129</t>
    </r>
  </si>
  <si>
    <r>
      <t xml:space="preserve">T. Li-Chuan, C. Chen-Shiung, T. Li-Chuan, Y. H. Jung, </t>
    </r>
    <r>
      <rPr>
        <i/>
        <sz val="12"/>
        <color theme="1"/>
        <rFont val="Times New Roman"/>
        <family val="1"/>
      </rPr>
      <t>Journal of Physics: Condensed Matter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2000</t>
    </r>
    <r>
      <rPr>
        <sz val="12"/>
        <color theme="1"/>
        <rFont val="Times New Roman"/>
        <family val="1"/>
      </rPr>
      <t>, 12, 9129</t>
    </r>
  </si>
  <si>
    <t>FASnI3</t>
  </si>
  <si>
    <r>
      <t xml:space="preserve">T. M. Koh, T. Krishnamoorthy, N. Yantara, C. Shi, W. L. Leong, P. P. Boix, A. C. Grimsdale, S. G. Mhaisalkar, N. Mathews, </t>
    </r>
    <r>
      <rPr>
        <i/>
        <sz val="12"/>
        <color theme="1"/>
        <rFont val="Times New Roman"/>
        <family val="1"/>
      </rPr>
      <t>Journal of Materials Chemistry A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14996</t>
    </r>
  </si>
  <si>
    <r>
      <t xml:space="preserve">T. M. Koh, T. Krishnamoorthy, N. Yantara, C. Shi, W. L. Leong, P. P. Boix, A. C. Grimsdale, S. G. Mhaisalkar, N. Mathews, </t>
    </r>
    <r>
      <rPr>
        <i/>
        <sz val="12"/>
        <color theme="1"/>
        <rFont val="Times New Roman"/>
        <family val="1"/>
      </rPr>
      <t>Journal of Materials Chemistry A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2015</t>
    </r>
    <r>
      <rPr>
        <sz val="12"/>
        <color theme="1"/>
        <rFont val="Times New Roman"/>
        <family val="1"/>
      </rPr>
      <t>, 3, 14996; C. C. Stoumpos, C. D. Malliakas, M. G. Kanatzidis, Inorganic Chemistry 2013, 52, 9023</t>
    </r>
  </si>
  <si>
    <t>1.41, 1.41</t>
  </si>
  <si>
    <t>1.2, 1.3</t>
  </si>
  <si>
    <t>C. C. Stoumpos, C. D. Malliakas, M. G. Kanatzidis, Inorganic Chemistry 2013, 52, 9019; F. Hao, C. C. Stoumpos, R. P. H. Chang, M. G. Kanatzidis, Journal of the American Chemical Society 2014, 136, 8094</t>
  </si>
  <si>
    <t>CsSnCl3</t>
  </si>
  <si>
    <t>QSGW</t>
  </si>
  <si>
    <r>
      <t xml:space="preserve">A. S. Voloshinovskii, S. V. Myagkota, N. S. Pidzyrailo, M. V. Tokarivskii, </t>
    </r>
    <r>
      <rPr>
        <i/>
        <sz val="12"/>
        <color theme="1"/>
        <rFont val="Times New Roman"/>
        <family val="1"/>
      </rPr>
      <t>Journal of Applied Spectroscopy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1994</t>
    </r>
    <r>
      <rPr>
        <sz val="12"/>
        <color theme="1"/>
        <rFont val="Times New Roman"/>
        <family val="1"/>
      </rPr>
      <t>, 60, 226</t>
    </r>
  </si>
  <si>
    <r>
      <t xml:space="preserve">L.-y. Huang, Lambrecht, W. R. L., </t>
    </r>
    <r>
      <rPr>
        <i/>
        <sz val="12"/>
        <color theme="1"/>
        <rFont val="Times New Roman"/>
        <family val="1"/>
      </rPr>
      <t>Phys Rev 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88, 165203</t>
    </r>
  </si>
  <si>
    <t>Z. Chen, C. Yu, K. Shum, J. J. Wang, W. Pfenninger, N. Vockic, J. Midgley, J. T. Kenney, Journal of Luminescence 2012, 132, 345</t>
  </si>
  <si>
    <r>
      <t xml:space="preserve">Z. Chen, C. Yu, K. Shum, J. J. Wang, W. Pfenninger, N. Vockic, J. Midgley, J. T. Kenney, </t>
    </r>
    <r>
      <rPr>
        <i/>
        <sz val="12"/>
        <color theme="1"/>
        <rFont val="Times New Roman"/>
        <family val="1"/>
      </rPr>
      <t>Journal of Luminescence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2012</t>
    </r>
    <r>
      <rPr>
        <sz val="12"/>
        <color theme="1"/>
        <rFont val="Times New Roman"/>
        <family val="1"/>
      </rPr>
      <t>, 132, 345</t>
    </r>
  </si>
  <si>
    <t>CsSnBr3</t>
  </si>
  <si>
    <r>
      <t xml:space="preserve">S. J. Clark, C. D. Flint, J. D. Donaldson, </t>
    </r>
    <r>
      <rPr>
        <i/>
        <sz val="12"/>
        <color theme="1"/>
        <rFont val="Times New Roman"/>
        <family val="1"/>
      </rPr>
      <t>Journal of Physics and Chemistry of Solids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1981</t>
    </r>
    <r>
      <rPr>
        <sz val="12"/>
        <color theme="1"/>
        <rFont val="Times New Roman"/>
        <family val="1"/>
      </rPr>
      <t>, 42, 133</t>
    </r>
  </si>
  <si>
    <t>CsGeBr3</t>
  </si>
  <si>
    <t>CsGeCl3</t>
  </si>
  <si>
    <r>
      <t xml:space="preserve">D. K. Seo, N. Gupta, M. H. Whangbo, H. Hillebrecht, G. Thiele, </t>
    </r>
    <r>
      <rPr>
        <i/>
        <sz val="12"/>
        <color theme="1"/>
        <rFont val="Times New Roman"/>
        <family val="1"/>
      </rPr>
      <t>Inorganic Chemistry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1998</t>
    </r>
    <r>
      <rPr>
        <sz val="12"/>
        <color theme="1"/>
        <rFont val="Times New Roman"/>
        <family val="1"/>
      </rPr>
      <t>, 37, 407</t>
    </r>
  </si>
  <si>
    <t>PBE (approximation)</t>
  </si>
  <si>
    <t>1.3, 1.31</t>
  </si>
  <si>
    <t>C. C. Stoumpos, C. D. Malliakas, M. G. Kanatzidis, Inorganic Chemistry 2013, 52, 9019; C. Yu, Z. Chen, J. J. Wang, W. Pfenninger, N. Vockic, J. T. Kenney, K. Shum, Journal of Applied Physics 2011, 110, 063526</t>
  </si>
  <si>
    <r>
      <t xml:space="preserve">C. Yu, Z. Chen, J. J. Wang, W. Pfenninger, N. Vockic, J. T. Kenney, K. Shum, </t>
    </r>
    <r>
      <rPr>
        <i/>
        <sz val="12"/>
        <color theme="1"/>
        <rFont val="Times New Roman"/>
        <family val="1"/>
      </rPr>
      <t>Journal of Applied Physics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2011</t>
    </r>
    <r>
      <rPr>
        <sz val="12"/>
        <color theme="1"/>
        <rFont val="Times New Roman"/>
        <family val="1"/>
      </rPr>
      <t>, 110, 063526</t>
    </r>
  </si>
  <si>
    <r>
      <t xml:space="preserve">M. Ahmad, G. Rehman, L. Ali, M. Shafiq, R. Iqbal, R. Ahmad, T. Khan, S. Jalali-Asadabadi, M. Maqbool, I. Ahmad, </t>
    </r>
    <r>
      <rPr>
        <i/>
        <sz val="12"/>
        <color theme="1"/>
        <rFont val="Times New Roman"/>
        <family val="1"/>
      </rPr>
      <t>Journal of Alloys and Compounds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2017</t>
    </r>
    <r>
      <rPr>
        <sz val="12"/>
        <color theme="1"/>
        <rFont val="Times New Roman"/>
        <family val="1"/>
      </rPr>
      <t>, 705, 828</t>
    </r>
  </si>
  <si>
    <r>
      <t xml:space="preserve">J. H. Noh, S. H. Im, J. H. Heo, T. N. Mandal, S. I. Seok, </t>
    </r>
    <r>
      <rPr>
        <i/>
        <sz val="12"/>
        <color theme="1"/>
        <rFont val="Times New Roman"/>
        <family val="1"/>
      </rPr>
      <t>Nano Lett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13, 1764</t>
    </r>
  </si>
  <si>
    <t>1.57, 1.55, 1.52, 1.69</t>
  </si>
  <si>
    <r>
      <t xml:space="preserve">G. E. Eperon, S. D. Stranks, C. Menelaou, M. B. Johnston, L. M. Herz, H. J. Snaith, </t>
    </r>
    <r>
      <rPr>
        <i/>
        <sz val="12"/>
        <color theme="1"/>
        <rFont val="Times New Roman"/>
        <family val="1"/>
      </rPr>
      <t>Energ. Environ. Sci.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7, 982; D. M. Jang, K. Park, D. H. Kim, J. Park, F. Shojaei, H. S. Kang, J.-P. Ahn, J. W. Lee, J. K. Song, Nano Letters 2015, 15, 5191; C. C. Stoumpos, C. D. Malliakas, M. G. Kanatzidis, Inorganic; C. Quarti, E. Mosconi, J. M. Ball, V. D'Innocenzo, C. Tao, S. Pathak, H. J. Snaith, A. Petrozza, F. De Angelis, Energy &amp; Environmental Science 2016, 9, 155 Chemistry 2013, 52, 9023</t>
    </r>
  </si>
  <si>
    <r>
      <t xml:space="preserve">C. Quarti, E. Mosconi, J. M. Ball, V. D'Innocenzo, C. Tao, S. Pathak, H. J. Snaith, A. Petrozza, F. De Angelis, </t>
    </r>
    <r>
      <rPr>
        <i/>
        <sz val="12"/>
        <color theme="1"/>
        <rFont val="Times New Roman"/>
        <family val="1"/>
      </rPr>
      <t>Energy &amp; Environmental Science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2016</t>
    </r>
    <r>
      <rPr>
        <sz val="12"/>
        <color theme="1"/>
        <rFont val="Times New Roman"/>
        <family val="1"/>
      </rPr>
      <t>, 9, 155</t>
    </r>
  </si>
  <si>
    <r>
      <t xml:space="preserve">C. Quarti, E. Mosconi, J. M. Ball, V. D'Innocenzo, C. Tao, S. Pathak, H. J. Snaith, A. Petrozza, F. De Angelis, </t>
    </r>
    <r>
      <rPr>
        <i/>
        <sz val="12"/>
        <color theme="1"/>
        <rFont val="Times New Roman"/>
        <family val="1"/>
      </rPr>
      <t>Energy &amp; Environmental Science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2016</t>
    </r>
    <r>
      <rPr>
        <sz val="12"/>
        <color theme="1"/>
        <rFont val="Times New Roman"/>
        <family val="1"/>
      </rPr>
      <t>, 9, 155</t>
    </r>
    <r>
      <rPr>
        <sz val="12"/>
        <color theme="1"/>
        <rFont val="Calibri"/>
        <family val="2"/>
        <scheme val="minor"/>
      </rPr>
      <t/>
    </r>
  </si>
  <si>
    <t>2.3; 2.3; 2.2; 2.23</t>
  </si>
  <si>
    <t>G. Papavassiliou and I. Koutselas, Synthetic Metals 71, 1713 (1995); D. M. Jang, K. Park, D. H. Kim, J. Park, F. Shojaei, H. S. Kang, J.-P. Ahn, J. W. Lee, J. K. Song, Nano Letters 2015, 15, 5191; J. H. Noh, S. H. Im, J. H. Heo, T. N. Mandal, S. I. Seok, Nano Lett 2013, 13, 1764; A. Sadhanala, F. Deschler, T. H. Thomas, S. E. Dutton, K. C. Goedel, F. C. Hanusch, M. L. Lai, U. Steiner, T. Bein, P. Docampo, D. Cahen, R. H. Friend, The Journal of Physical Chemistry Letters 2014, 5, 2501</t>
  </si>
  <si>
    <r>
      <t xml:space="preserve">A. Sadhanala, F. Deschler, T. H. Thomas, S. E. Dutton, K. C. Goedel, F. C. Hanusch, M. L. Lai, U. Steiner, T. Bein, P. Docampo, D. Cahen, R. H. Friend, </t>
    </r>
    <r>
      <rPr>
        <i/>
        <sz val="12"/>
        <color theme="1"/>
        <rFont val="Times New Roman"/>
        <family val="1"/>
      </rPr>
      <t>The Journal of Physical Chemistry Letters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2014</t>
    </r>
    <r>
      <rPr>
        <sz val="12"/>
        <color theme="1"/>
        <rFont val="Times New Roman"/>
        <family val="1"/>
      </rPr>
      <t>, 5, 2501</t>
    </r>
  </si>
  <si>
    <r>
      <t xml:space="preserve">K. Heidrich, W. Schäfer, M. Schreiber, J. Söchtig, G. Trendel, J. Treusch, T. Grandke, H. J. Stolz, </t>
    </r>
    <r>
      <rPr>
        <i/>
        <sz val="12"/>
        <color rgb="FF000000"/>
        <rFont val="Times New Roman"/>
        <family val="1"/>
      </rPr>
      <t>Physical Review B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1981</t>
    </r>
    <r>
      <rPr>
        <sz val="12"/>
        <color rgb="FF000000"/>
        <rFont val="Times New Roman"/>
        <family val="1"/>
      </rPr>
      <t>, 24, 5642</t>
    </r>
  </si>
  <si>
    <t>Expt orth-cubic</t>
  </si>
  <si>
    <t>Expt tet-cubic</t>
  </si>
  <si>
    <t>DFT orth-cubic</t>
  </si>
  <si>
    <t>abs(DFT orth-cubic)</t>
  </si>
  <si>
    <t>DFT method</t>
  </si>
  <si>
    <t>DFT tet-cubic</t>
  </si>
  <si>
    <t>abs(DFT tet-cubic)</t>
  </si>
  <si>
    <t>Avg Expt orth-cubic</t>
  </si>
  <si>
    <t>Avg Expt tet-cubic</t>
  </si>
  <si>
    <t>Avg DFT orth-cubic</t>
  </si>
  <si>
    <t>Avg DFT tet-cubic</t>
  </si>
  <si>
    <t>KMnI3</t>
  </si>
  <si>
    <t>PBE, this work</t>
  </si>
  <si>
    <t>RbMnI3</t>
  </si>
  <si>
    <t>CsFeI3</t>
  </si>
  <si>
    <t>KFeI3</t>
  </si>
  <si>
    <r>
      <t xml:space="preserve">L.-y. Huang, W. R. L. Lambrecht, </t>
    </r>
    <r>
      <rPr>
        <i/>
        <sz val="12"/>
        <color theme="1"/>
        <rFont val="Times New Roman"/>
        <family val="1"/>
      </rPr>
      <t>Physical Review 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2013</t>
    </r>
    <r>
      <rPr>
        <sz val="12"/>
        <color theme="1"/>
        <rFont val="Times New Roman"/>
        <family val="1"/>
      </rPr>
      <t>, 88, 165203</t>
    </r>
  </si>
  <si>
    <r>
      <t xml:space="preserve">L.-y. Huang, W. R. L. Lambrecht, </t>
    </r>
    <r>
      <rPr>
        <i/>
        <sz val="12"/>
        <color theme="1"/>
        <rFont val="Times New Roman"/>
        <family val="1"/>
      </rPr>
      <t>Physical Review B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2016</t>
    </r>
    <r>
      <rPr>
        <sz val="12"/>
        <color theme="1"/>
        <rFont val="Times New Roman"/>
        <family val="1"/>
      </rPr>
      <t>, 93, 195211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</si>
</sst>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workbookViewId="0">
      <selection activeCell="E7" sqref="E7"/>
    </sheetView>
  </sheetViews>
  <sheetFormatPr baseColWidth="10" defaultRowHeight="16" x14ac:dyDescent="0.2"/>
  <cols>
    <col min="1" max="1" width="20" customWidth="1"/>
    <col min="2" max="2" width="27.1640625" customWidth="1"/>
    <col min="3" max="3" width="27.5" customWidth="1"/>
    <col min="4" max="4" width="31.6640625" customWidth="1"/>
    <col min="5" max="5" width="22" customWidth="1"/>
    <col min="6" max="6" width="69.83203125" bestFit="1" customWidth="1"/>
    <col min="7" max="7" width="149.1640625" bestFit="1" customWidth="1"/>
    <col min="10" max="10" width="171" bestFit="1" customWidth="1"/>
    <col min="11" max="11" width="149.1640625" bestFit="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s="1" t="s">
        <v>14</v>
      </c>
      <c r="K1" s="1" t="s">
        <v>15</v>
      </c>
    </row>
    <row r="2" spans="1:11" x14ac:dyDescent="0.2">
      <c r="A2" t="s">
        <v>7</v>
      </c>
      <c r="B2" t="s">
        <v>8</v>
      </c>
      <c r="C2" s="6" t="s">
        <v>112</v>
      </c>
      <c r="D2">
        <v>0.44</v>
      </c>
      <c r="E2" t="s">
        <v>9</v>
      </c>
      <c r="F2" s="2" t="s">
        <v>113</v>
      </c>
      <c r="G2" s="3" t="s">
        <v>12</v>
      </c>
      <c r="J2" t="s">
        <v>26</v>
      </c>
      <c r="K2" s="3" t="s">
        <v>115</v>
      </c>
    </row>
    <row r="3" spans="1:11" x14ac:dyDescent="0.2">
      <c r="A3" t="s">
        <v>7</v>
      </c>
      <c r="B3" t="s">
        <v>8</v>
      </c>
      <c r="C3" s="6" t="s">
        <v>112</v>
      </c>
      <c r="D3">
        <v>0.35</v>
      </c>
      <c r="E3" t="s">
        <v>9</v>
      </c>
      <c r="F3" s="2" t="s">
        <v>113</v>
      </c>
      <c r="G3" s="3" t="s">
        <v>13</v>
      </c>
      <c r="J3" s="3" t="s">
        <v>80</v>
      </c>
      <c r="K3" s="3" t="s">
        <v>79</v>
      </c>
    </row>
    <row r="4" spans="1:11" x14ac:dyDescent="0.2">
      <c r="A4" t="s">
        <v>7</v>
      </c>
      <c r="B4" t="s">
        <v>8</v>
      </c>
      <c r="C4" s="6" t="s">
        <v>112</v>
      </c>
      <c r="D4">
        <v>1.35</v>
      </c>
      <c r="E4" t="s">
        <v>101</v>
      </c>
      <c r="F4" s="2" t="s">
        <v>113</v>
      </c>
      <c r="G4" s="3" t="s">
        <v>103</v>
      </c>
      <c r="J4" s="3" t="s">
        <v>44</v>
      </c>
      <c r="K4" s="3" t="s">
        <v>141</v>
      </c>
    </row>
    <row r="5" spans="1:11" x14ac:dyDescent="0.2">
      <c r="A5" t="s">
        <v>7</v>
      </c>
      <c r="B5" t="s">
        <v>8</v>
      </c>
      <c r="C5" s="6" t="s">
        <v>112</v>
      </c>
      <c r="D5">
        <v>0.23</v>
      </c>
      <c r="E5" t="s">
        <v>19</v>
      </c>
      <c r="F5" s="2" t="s">
        <v>113</v>
      </c>
      <c r="G5" s="3" t="s">
        <v>24</v>
      </c>
      <c r="J5" s="3" t="s">
        <v>85</v>
      </c>
      <c r="K5" s="3" t="s">
        <v>142</v>
      </c>
    </row>
    <row r="6" spans="1:11" x14ac:dyDescent="0.2">
      <c r="A6" t="s">
        <v>7</v>
      </c>
      <c r="B6" t="s">
        <v>17</v>
      </c>
      <c r="C6" s="6" t="s">
        <v>86</v>
      </c>
      <c r="D6">
        <v>1.49</v>
      </c>
      <c r="E6" t="s">
        <v>101</v>
      </c>
      <c r="F6" s="6" t="s">
        <v>86</v>
      </c>
      <c r="G6" s="3" t="s">
        <v>103</v>
      </c>
      <c r="J6" s="3" t="s">
        <v>89</v>
      </c>
      <c r="K6" s="3" t="s">
        <v>71</v>
      </c>
    </row>
    <row r="7" spans="1:11" x14ac:dyDescent="0.2">
      <c r="A7" t="s">
        <v>7</v>
      </c>
      <c r="B7" t="s">
        <v>17</v>
      </c>
      <c r="C7" s="6" t="s">
        <v>86</v>
      </c>
      <c r="D7">
        <v>0.73</v>
      </c>
      <c r="E7" t="s">
        <v>19</v>
      </c>
      <c r="F7" s="6" t="s">
        <v>86</v>
      </c>
      <c r="G7" s="3" t="s">
        <v>24</v>
      </c>
      <c r="J7" s="3" t="s">
        <v>91</v>
      </c>
      <c r="K7" s="3" t="s">
        <v>61</v>
      </c>
    </row>
    <row r="8" spans="1:11" x14ac:dyDescent="0.2">
      <c r="A8" t="s">
        <v>7</v>
      </c>
      <c r="B8" t="s">
        <v>11</v>
      </c>
      <c r="C8">
        <v>1.32</v>
      </c>
      <c r="D8">
        <v>0.56000000000000005</v>
      </c>
      <c r="E8" t="s">
        <v>9</v>
      </c>
      <c r="F8" s="2" t="s">
        <v>104</v>
      </c>
      <c r="G8" s="3" t="s">
        <v>13</v>
      </c>
      <c r="J8" s="3" t="s">
        <v>105</v>
      </c>
      <c r="K8" s="3" t="s">
        <v>12</v>
      </c>
    </row>
    <row r="9" spans="1:11" x14ac:dyDescent="0.2">
      <c r="A9" t="s">
        <v>7</v>
      </c>
      <c r="B9" t="s">
        <v>11</v>
      </c>
      <c r="C9">
        <v>1.32</v>
      </c>
      <c r="D9">
        <v>0.94</v>
      </c>
      <c r="E9" t="s">
        <v>19</v>
      </c>
      <c r="F9" s="2" t="s">
        <v>104</v>
      </c>
      <c r="G9" s="3" t="s">
        <v>24</v>
      </c>
      <c r="J9" s="3" t="s">
        <v>107</v>
      </c>
      <c r="K9" s="3" t="s">
        <v>69</v>
      </c>
    </row>
    <row r="10" spans="1:11" x14ac:dyDescent="0.2">
      <c r="F10" s="2"/>
      <c r="G10" s="3"/>
      <c r="J10" s="3" t="s">
        <v>116</v>
      </c>
      <c r="K10" s="3" t="s">
        <v>73</v>
      </c>
    </row>
    <row r="11" spans="1:11" x14ac:dyDescent="0.2">
      <c r="A11" t="s">
        <v>106</v>
      </c>
      <c r="B11" t="s">
        <v>8</v>
      </c>
      <c r="C11" s="6" t="s">
        <v>86</v>
      </c>
      <c r="D11">
        <v>1.69</v>
      </c>
      <c r="E11" t="s">
        <v>101</v>
      </c>
      <c r="F11" s="6" t="s">
        <v>86</v>
      </c>
      <c r="G11" s="3" t="s">
        <v>103</v>
      </c>
      <c r="J11" s="3" t="s">
        <v>123</v>
      </c>
      <c r="K11" s="3" t="s">
        <v>74</v>
      </c>
    </row>
    <row r="12" spans="1:11" x14ac:dyDescent="0.2">
      <c r="A12" t="s">
        <v>106</v>
      </c>
      <c r="B12" t="s">
        <v>8</v>
      </c>
      <c r="C12" s="6" t="s">
        <v>86</v>
      </c>
      <c r="D12">
        <v>0.51</v>
      </c>
      <c r="E12" t="s">
        <v>19</v>
      </c>
      <c r="F12" s="6" t="s">
        <v>86</v>
      </c>
      <c r="G12" s="3" t="s">
        <v>24</v>
      </c>
      <c r="J12" s="3" t="s">
        <v>25</v>
      </c>
      <c r="K12" s="3" t="s">
        <v>56</v>
      </c>
    </row>
    <row r="13" spans="1:11" x14ac:dyDescent="0.2">
      <c r="A13" t="s">
        <v>106</v>
      </c>
      <c r="B13" t="s">
        <v>17</v>
      </c>
      <c r="C13">
        <v>1.8</v>
      </c>
      <c r="D13">
        <v>1.92</v>
      </c>
      <c r="E13" t="s">
        <v>101</v>
      </c>
      <c r="F13" s="3" t="s">
        <v>107</v>
      </c>
      <c r="G13" s="3" t="s">
        <v>103</v>
      </c>
      <c r="J13" s="3" t="s">
        <v>37</v>
      </c>
      <c r="K13" s="3" t="s">
        <v>24</v>
      </c>
    </row>
    <row r="14" spans="1:11" x14ac:dyDescent="0.2">
      <c r="A14" t="s">
        <v>106</v>
      </c>
      <c r="B14" t="s">
        <v>17</v>
      </c>
      <c r="C14">
        <v>1.8</v>
      </c>
      <c r="D14">
        <v>0.97</v>
      </c>
      <c r="E14" t="s">
        <v>19</v>
      </c>
      <c r="F14" s="3" t="s">
        <v>107</v>
      </c>
      <c r="G14" s="3" t="s">
        <v>24</v>
      </c>
      <c r="J14" s="3" t="s">
        <v>38</v>
      </c>
      <c r="K14" s="3" t="s">
        <v>33</v>
      </c>
    </row>
    <row r="15" spans="1:11" x14ac:dyDescent="0.2">
      <c r="A15" t="s">
        <v>106</v>
      </c>
      <c r="B15" t="s">
        <v>11</v>
      </c>
      <c r="C15" s="6" t="s">
        <v>86</v>
      </c>
      <c r="D15">
        <v>1.1000000000000001</v>
      </c>
      <c r="E15" t="s">
        <v>19</v>
      </c>
      <c r="F15" s="6" t="s">
        <v>86</v>
      </c>
      <c r="G15" s="3" t="s">
        <v>24</v>
      </c>
      <c r="J15" s="3" t="s">
        <v>77</v>
      </c>
      <c r="K15" s="3" t="s">
        <v>64</v>
      </c>
    </row>
    <row r="16" spans="1:11" x14ac:dyDescent="0.2">
      <c r="F16" s="2"/>
      <c r="G16" s="3"/>
      <c r="J16" s="2" t="s">
        <v>10</v>
      </c>
      <c r="K16" s="3" t="s">
        <v>28</v>
      </c>
    </row>
    <row r="17" spans="1:14" x14ac:dyDescent="0.2">
      <c r="A17" t="s">
        <v>100</v>
      </c>
      <c r="B17" t="s">
        <v>8</v>
      </c>
      <c r="C17">
        <v>2.9</v>
      </c>
      <c r="D17">
        <v>2.9969999999999999</v>
      </c>
      <c r="E17" t="s">
        <v>101</v>
      </c>
      <c r="F17" s="3" t="s">
        <v>102</v>
      </c>
      <c r="G17" s="3" t="s">
        <v>103</v>
      </c>
      <c r="J17" s="3" t="s">
        <v>114</v>
      </c>
      <c r="K17" s="3" t="s">
        <v>66</v>
      </c>
    </row>
    <row r="18" spans="1:14" x14ac:dyDescent="0.2">
      <c r="A18" t="s">
        <v>100</v>
      </c>
      <c r="B18" t="s">
        <v>8</v>
      </c>
      <c r="C18">
        <v>2.9</v>
      </c>
      <c r="D18">
        <v>0.97</v>
      </c>
      <c r="E18" t="s">
        <v>19</v>
      </c>
      <c r="F18" s="6" t="s">
        <v>86</v>
      </c>
      <c r="G18" s="3" t="s">
        <v>24</v>
      </c>
      <c r="J18" s="3" t="s">
        <v>93</v>
      </c>
      <c r="K18" s="3" t="s">
        <v>68</v>
      </c>
    </row>
    <row r="19" spans="1:14" x14ac:dyDescent="0.2">
      <c r="A19" t="s">
        <v>100</v>
      </c>
      <c r="B19" t="s">
        <v>17</v>
      </c>
      <c r="C19" s="6" t="s">
        <v>86</v>
      </c>
      <c r="D19">
        <v>1.29</v>
      </c>
      <c r="E19" t="s">
        <v>19</v>
      </c>
      <c r="F19" s="6" t="s">
        <v>86</v>
      </c>
      <c r="G19" s="3" t="s">
        <v>24</v>
      </c>
      <c r="J19" s="3" t="s">
        <v>95</v>
      </c>
      <c r="K19" s="3" t="s">
        <v>40</v>
      </c>
    </row>
    <row r="20" spans="1:14" x14ac:dyDescent="0.2">
      <c r="A20" t="s">
        <v>100</v>
      </c>
      <c r="B20" t="s">
        <v>11</v>
      </c>
      <c r="C20" s="6" t="s">
        <v>86</v>
      </c>
      <c r="D20">
        <v>1.46</v>
      </c>
      <c r="E20" t="s">
        <v>19</v>
      </c>
      <c r="F20" s="6" t="s">
        <v>86</v>
      </c>
      <c r="G20" s="3" t="s">
        <v>24</v>
      </c>
      <c r="K20" s="3" t="s">
        <v>46</v>
      </c>
    </row>
    <row r="21" spans="1:14" x14ac:dyDescent="0.2">
      <c r="F21" s="2"/>
      <c r="G21" s="3"/>
      <c r="K21" s="3" t="s">
        <v>75</v>
      </c>
      <c r="N21" s="3"/>
    </row>
    <row r="22" spans="1:14" x14ac:dyDescent="0.2">
      <c r="A22" t="s">
        <v>81</v>
      </c>
      <c r="B22" t="s">
        <v>82</v>
      </c>
      <c r="C22" s="6" t="s">
        <v>65</v>
      </c>
      <c r="D22">
        <v>0.62</v>
      </c>
      <c r="E22" t="s">
        <v>9</v>
      </c>
      <c r="F22" s="3" t="s">
        <v>92</v>
      </c>
      <c r="G22" s="3" t="s">
        <v>12</v>
      </c>
      <c r="K22" s="3" t="s">
        <v>13</v>
      </c>
      <c r="N22" s="3"/>
    </row>
    <row r="23" spans="1:14" x14ac:dyDescent="0.2">
      <c r="C23" s="6"/>
      <c r="F23" s="3"/>
      <c r="G23" s="3"/>
      <c r="K23" s="3" t="s">
        <v>45</v>
      </c>
    </row>
    <row r="24" spans="1:14" x14ac:dyDescent="0.2">
      <c r="A24" t="s">
        <v>108</v>
      </c>
      <c r="B24" t="s">
        <v>82</v>
      </c>
      <c r="C24" s="6">
        <v>2.3199999999999998</v>
      </c>
      <c r="D24">
        <v>0.75</v>
      </c>
      <c r="E24" t="s">
        <v>111</v>
      </c>
      <c r="F24" s="3" t="s">
        <v>110</v>
      </c>
      <c r="G24" s="3" t="s">
        <v>12</v>
      </c>
      <c r="K24" s="3" t="s">
        <v>50</v>
      </c>
    </row>
    <row r="25" spans="1:14" x14ac:dyDescent="0.2">
      <c r="C25" s="6"/>
      <c r="F25" s="3"/>
      <c r="G25" s="3"/>
    </row>
    <row r="26" spans="1:14" x14ac:dyDescent="0.2">
      <c r="A26" t="s">
        <v>109</v>
      </c>
      <c r="B26" t="s">
        <v>82</v>
      </c>
      <c r="C26" s="6">
        <v>3.67</v>
      </c>
      <c r="D26">
        <v>1</v>
      </c>
      <c r="E26" t="s">
        <v>111</v>
      </c>
      <c r="F26" s="3" t="s">
        <v>110</v>
      </c>
      <c r="G26" s="3" t="s">
        <v>12</v>
      </c>
      <c r="K26" s="3"/>
    </row>
    <row r="28" spans="1:14" x14ac:dyDescent="0.2">
      <c r="A28" t="s">
        <v>16</v>
      </c>
      <c r="B28" t="s">
        <v>8</v>
      </c>
      <c r="C28" s="6" t="s">
        <v>87</v>
      </c>
      <c r="D28">
        <v>1.64</v>
      </c>
      <c r="E28" t="s">
        <v>19</v>
      </c>
      <c r="F28" s="3" t="s">
        <v>88</v>
      </c>
      <c r="G28" s="3" t="s">
        <v>24</v>
      </c>
    </row>
    <row r="29" spans="1:14" x14ac:dyDescent="0.2">
      <c r="A29" t="s">
        <v>16</v>
      </c>
      <c r="B29" t="s">
        <v>8</v>
      </c>
      <c r="C29" s="6" t="s">
        <v>87</v>
      </c>
      <c r="D29">
        <v>1.6</v>
      </c>
      <c r="E29" t="s">
        <v>9</v>
      </c>
      <c r="F29" s="3" t="s">
        <v>88</v>
      </c>
      <c r="G29" s="3" t="s">
        <v>79</v>
      </c>
    </row>
    <row r="30" spans="1:14" x14ac:dyDescent="0.2">
      <c r="A30" t="s">
        <v>16</v>
      </c>
      <c r="B30" t="s">
        <v>8</v>
      </c>
      <c r="C30" s="6" t="s">
        <v>87</v>
      </c>
      <c r="D30">
        <v>1.61</v>
      </c>
      <c r="E30" t="s">
        <v>9</v>
      </c>
      <c r="F30" s="3" t="s">
        <v>88</v>
      </c>
      <c r="G30" s="3" t="s">
        <v>115</v>
      </c>
    </row>
    <row r="31" spans="1:14" x14ac:dyDescent="0.2">
      <c r="A31" t="s">
        <v>16</v>
      </c>
      <c r="B31" t="s">
        <v>17</v>
      </c>
      <c r="C31" s="6" t="s">
        <v>86</v>
      </c>
      <c r="D31">
        <v>0.79</v>
      </c>
      <c r="E31" t="s">
        <v>9</v>
      </c>
      <c r="F31" s="9" t="s">
        <v>86</v>
      </c>
      <c r="G31" s="3" t="s">
        <v>115</v>
      </c>
    </row>
    <row r="32" spans="1:14" x14ac:dyDescent="0.2">
      <c r="A32" t="s">
        <v>16</v>
      </c>
      <c r="B32" t="s">
        <v>17</v>
      </c>
      <c r="C32" s="6" t="s">
        <v>86</v>
      </c>
      <c r="D32">
        <v>1.94</v>
      </c>
      <c r="E32" t="s">
        <v>19</v>
      </c>
      <c r="F32" s="3" t="s">
        <v>86</v>
      </c>
      <c r="G32" s="3" t="s">
        <v>24</v>
      </c>
    </row>
    <row r="33" spans="1:10" x14ac:dyDescent="0.2">
      <c r="A33" t="s">
        <v>16</v>
      </c>
      <c r="B33" t="s">
        <v>11</v>
      </c>
      <c r="C33">
        <v>2.25</v>
      </c>
      <c r="D33">
        <v>2.23</v>
      </c>
      <c r="E33" t="s">
        <v>19</v>
      </c>
      <c r="F33" s="3" t="s">
        <v>78</v>
      </c>
      <c r="G33" s="3" t="s">
        <v>24</v>
      </c>
    </row>
    <row r="34" spans="1:10" x14ac:dyDescent="0.2">
      <c r="F34" s="3"/>
      <c r="G34" s="3"/>
      <c r="J34" s="3"/>
    </row>
    <row r="35" spans="1:10" x14ac:dyDescent="0.2">
      <c r="A35" t="s">
        <v>76</v>
      </c>
      <c r="B35" t="s">
        <v>17</v>
      </c>
      <c r="C35">
        <v>2.85</v>
      </c>
      <c r="D35">
        <v>2.88</v>
      </c>
      <c r="F35" s="3" t="s">
        <v>77</v>
      </c>
      <c r="G35" s="3"/>
      <c r="J35" s="3"/>
    </row>
    <row r="36" spans="1:10" x14ac:dyDescent="0.2">
      <c r="A36" t="s">
        <v>76</v>
      </c>
      <c r="B36" t="s">
        <v>17</v>
      </c>
      <c r="C36">
        <v>2.85</v>
      </c>
      <c r="D36">
        <v>2.62</v>
      </c>
      <c r="E36" t="s">
        <v>19</v>
      </c>
      <c r="F36" s="3" t="s">
        <v>77</v>
      </c>
      <c r="G36" s="3" t="s">
        <v>24</v>
      </c>
    </row>
    <row r="37" spans="1:10" x14ac:dyDescent="0.2">
      <c r="A37" t="s">
        <v>76</v>
      </c>
      <c r="B37" t="s">
        <v>17</v>
      </c>
      <c r="C37">
        <v>2.85</v>
      </c>
      <c r="D37">
        <v>2.12</v>
      </c>
      <c r="E37" t="s">
        <v>9</v>
      </c>
      <c r="F37" s="3" t="s">
        <v>77</v>
      </c>
      <c r="G37" s="3" t="s">
        <v>115</v>
      </c>
    </row>
    <row r="38" spans="1:10" x14ac:dyDescent="0.2">
      <c r="A38" t="s">
        <v>76</v>
      </c>
      <c r="B38" t="s">
        <v>8</v>
      </c>
      <c r="C38">
        <v>3</v>
      </c>
      <c r="D38">
        <v>1.8</v>
      </c>
      <c r="F38" s="3" t="s">
        <v>80</v>
      </c>
      <c r="G38" s="3" t="s">
        <v>79</v>
      </c>
    </row>
    <row r="39" spans="1:10" x14ac:dyDescent="0.2">
      <c r="A39" t="s">
        <v>76</v>
      </c>
      <c r="B39" t="s">
        <v>8</v>
      </c>
      <c r="C39">
        <v>3</v>
      </c>
      <c r="D39">
        <v>2.17</v>
      </c>
      <c r="E39" t="s">
        <v>9</v>
      </c>
      <c r="F39" s="3" t="s">
        <v>80</v>
      </c>
      <c r="G39" s="3" t="s">
        <v>115</v>
      </c>
    </row>
    <row r="40" spans="1:10" x14ac:dyDescent="0.2">
      <c r="A40" t="s">
        <v>76</v>
      </c>
      <c r="B40" t="s">
        <v>8</v>
      </c>
      <c r="C40">
        <v>3</v>
      </c>
      <c r="D40">
        <v>2.27</v>
      </c>
      <c r="E40" t="s">
        <v>19</v>
      </c>
      <c r="F40" s="8" t="s">
        <v>124</v>
      </c>
      <c r="G40" s="3" t="s">
        <v>24</v>
      </c>
    </row>
    <row r="41" spans="1:10" x14ac:dyDescent="0.2">
      <c r="A41" t="s">
        <v>76</v>
      </c>
      <c r="B41" t="s">
        <v>11</v>
      </c>
      <c r="C41" s="6" t="s">
        <v>86</v>
      </c>
      <c r="D41">
        <v>2.33</v>
      </c>
      <c r="E41" t="s">
        <v>9</v>
      </c>
      <c r="F41" s="6" t="s">
        <v>86</v>
      </c>
      <c r="G41" s="3" t="s">
        <v>115</v>
      </c>
    </row>
    <row r="42" spans="1:10" x14ac:dyDescent="0.2">
      <c r="A42" t="s">
        <v>76</v>
      </c>
      <c r="B42" t="s">
        <v>11</v>
      </c>
      <c r="C42" s="6" t="s">
        <v>86</v>
      </c>
      <c r="D42">
        <v>2.86</v>
      </c>
      <c r="E42" t="s">
        <v>19</v>
      </c>
      <c r="F42" s="6" t="s">
        <v>86</v>
      </c>
      <c r="G42" s="3" t="s">
        <v>24</v>
      </c>
    </row>
    <row r="44" spans="1:10" x14ac:dyDescent="0.2">
      <c r="A44" t="s">
        <v>18</v>
      </c>
      <c r="B44" t="s">
        <v>11</v>
      </c>
      <c r="C44" s="6">
        <v>1.6</v>
      </c>
      <c r="D44">
        <v>1.66</v>
      </c>
      <c r="E44" t="s">
        <v>19</v>
      </c>
      <c r="F44" s="3" t="s">
        <v>10</v>
      </c>
      <c r="G44" s="3" t="s">
        <v>24</v>
      </c>
    </row>
    <row r="45" spans="1:10" x14ac:dyDescent="0.2">
      <c r="A45" t="s">
        <v>18</v>
      </c>
      <c r="B45" t="s">
        <v>11</v>
      </c>
      <c r="C45" s="6">
        <v>1.6</v>
      </c>
      <c r="D45">
        <v>2.54</v>
      </c>
      <c r="E45" t="s">
        <v>9</v>
      </c>
      <c r="F45" s="3" t="s">
        <v>10</v>
      </c>
      <c r="G45" s="3" t="s">
        <v>115</v>
      </c>
    </row>
    <row r="46" spans="1:10" x14ac:dyDescent="0.2">
      <c r="A46" t="s">
        <v>18</v>
      </c>
      <c r="B46" t="s">
        <v>8</v>
      </c>
      <c r="C46" s="6">
        <v>1.73</v>
      </c>
      <c r="D46">
        <v>1.48</v>
      </c>
      <c r="E46" t="s">
        <v>9</v>
      </c>
      <c r="F46" s="3" t="s">
        <v>25</v>
      </c>
      <c r="G46" s="3" t="s">
        <v>115</v>
      </c>
    </row>
    <row r="47" spans="1:10" x14ac:dyDescent="0.2">
      <c r="A47" t="s">
        <v>18</v>
      </c>
      <c r="B47" t="s">
        <v>8</v>
      </c>
      <c r="C47">
        <v>1.73</v>
      </c>
      <c r="D47">
        <v>1.2</v>
      </c>
      <c r="E47" t="s">
        <v>9</v>
      </c>
      <c r="F47" s="3" t="s">
        <v>25</v>
      </c>
      <c r="G47" s="3" t="s">
        <v>28</v>
      </c>
    </row>
    <row r="48" spans="1:10" x14ac:dyDescent="0.2">
      <c r="A48" t="s">
        <v>18</v>
      </c>
      <c r="B48" t="s">
        <v>8</v>
      </c>
      <c r="C48">
        <v>1.73</v>
      </c>
      <c r="D48">
        <v>0.1</v>
      </c>
      <c r="E48" t="s">
        <v>27</v>
      </c>
      <c r="F48" s="3" t="s">
        <v>25</v>
      </c>
      <c r="G48" s="3" t="s">
        <v>28</v>
      </c>
    </row>
    <row r="49" spans="1:11" x14ac:dyDescent="0.2">
      <c r="A49" t="s">
        <v>18</v>
      </c>
      <c r="B49" t="s">
        <v>8</v>
      </c>
      <c r="C49">
        <v>1.73</v>
      </c>
      <c r="D49">
        <v>1.3</v>
      </c>
      <c r="E49" t="s">
        <v>9</v>
      </c>
      <c r="F49" s="3" t="s">
        <v>25</v>
      </c>
      <c r="G49" s="3"/>
    </row>
    <row r="50" spans="1:11" x14ac:dyDescent="0.2">
      <c r="A50" t="s">
        <v>18</v>
      </c>
      <c r="B50" t="s">
        <v>8</v>
      </c>
      <c r="C50">
        <v>1.73</v>
      </c>
      <c r="D50">
        <v>1.62</v>
      </c>
      <c r="E50" t="s">
        <v>19</v>
      </c>
      <c r="F50" t="s">
        <v>86</v>
      </c>
      <c r="G50" s="3" t="s">
        <v>24</v>
      </c>
    </row>
    <row r="51" spans="1:11" x14ac:dyDescent="0.2">
      <c r="A51" t="s">
        <v>18</v>
      </c>
      <c r="B51" t="s">
        <v>17</v>
      </c>
      <c r="C51" s="6" t="s">
        <v>86</v>
      </c>
      <c r="D51">
        <v>1</v>
      </c>
      <c r="E51" t="s">
        <v>9</v>
      </c>
      <c r="F51" t="s">
        <v>86</v>
      </c>
      <c r="G51" s="3" t="s">
        <v>28</v>
      </c>
    </row>
    <row r="52" spans="1:11" x14ac:dyDescent="0.2">
      <c r="A52" t="s">
        <v>18</v>
      </c>
      <c r="B52" t="s">
        <v>17</v>
      </c>
      <c r="C52" s="6" t="s">
        <v>86</v>
      </c>
      <c r="D52">
        <v>0.2</v>
      </c>
      <c r="E52" t="s">
        <v>27</v>
      </c>
      <c r="F52" t="s">
        <v>86</v>
      </c>
      <c r="G52" s="3" t="s">
        <v>28</v>
      </c>
    </row>
    <row r="53" spans="1:11" x14ac:dyDescent="0.2">
      <c r="A53" t="s">
        <v>18</v>
      </c>
      <c r="B53" t="s">
        <v>17</v>
      </c>
      <c r="C53" s="6" t="s">
        <v>86</v>
      </c>
      <c r="D53">
        <v>1.31</v>
      </c>
      <c r="E53" t="s">
        <v>19</v>
      </c>
      <c r="F53" t="s">
        <v>86</v>
      </c>
      <c r="G53" s="3" t="s">
        <v>24</v>
      </c>
    </row>
    <row r="55" spans="1:11" x14ac:dyDescent="0.2">
      <c r="A55" t="s">
        <v>83</v>
      </c>
      <c r="B55" t="s">
        <v>82</v>
      </c>
      <c r="C55">
        <v>1.9</v>
      </c>
      <c r="D55">
        <v>1.01</v>
      </c>
      <c r="E55" t="s">
        <v>9</v>
      </c>
      <c r="F55" s="3" t="s">
        <v>85</v>
      </c>
      <c r="G55" s="8" t="s">
        <v>84</v>
      </c>
      <c r="K55" s="3"/>
    </row>
    <row r="56" spans="1:11" x14ac:dyDescent="0.2">
      <c r="K56" s="3"/>
    </row>
    <row r="57" spans="1:11" x14ac:dyDescent="0.2">
      <c r="A57" t="s">
        <v>20</v>
      </c>
      <c r="B57" t="s">
        <v>17</v>
      </c>
      <c r="C57" s="6" t="s">
        <v>98</v>
      </c>
      <c r="D57">
        <v>1.51</v>
      </c>
      <c r="E57" t="s">
        <v>19</v>
      </c>
      <c r="F57" s="2" t="s">
        <v>99</v>
      </c>
      <c r="G57" s="3" t="s">
        <v>24</v>
      </c>
    </row>
    <row r="58" spans="1:11" x14ac:dyDescent="0.2">
      <c r="A58" t="s">
        <v>20</v>
      </c>
      <c r="B58" t="s">
        <v>17</v>
      </c>
      <c r="C58" s="6" t="s">
        <v>98</v>
      </c>
      <c r="D58" s="2">
        <v>0.61</v>
      </c>
      <c r="E58" s="2" t="s">
        <v>29</v>
      </c>
      <c r="F58" s="2" t="s">
        <v>99</v>
      </c>
      <c r="G58" s="3" t="s">
        <v>33</v>
      </c>
    </row>
    <row r="59" spans="1:11" x14ac:dyDescent="0.2">
      <c r="A59" t="s">
        <v>20</v>
      </c>
      <c r="B59" t="s">
        <v>17</v>
      </c>
      <c r="C59" s="6" t="s">
        <v>98</v>
      </c>
      <c r="D59" s="2">
        <v>1.55</v>
      </c>
      <c r="E59" s="2" t="s">
        <v>30</v>
      </c>
      <c r="F59" s="2" t="s">
        <v>99</v>
      </c>
      <c r="G59" s="3" t="s">
        <v>34</v>
      </c>
    </row>
    <row r="60" spans="1:11" x14ac:dyDescent="0.2">
      <c r="A60" t="s">
        <v>20</v>
      </c>
      <c r="B60" t="s">
        <v>17</v>
      </c>
      <c r="C60" s="6" t="s">
        <v>98</v>
      </c>
      <c r="D60" s="2">
        <v>0.31</v>
      </c>
      <c r="E60" s="2" t="s">
        <v>31</v>
      </c>
      <c r="F60" s="2" t="s">
        <v>99</v>
      </c>
      <c r="G60" s="3" t="s">
        <v>35</v>
      </c>
    </row>
    <row r="61" spans="1:11" x14ac:dyDescent="0.2">
      <c r="A61" t="s">
        <v>20</v>
      </c>
      <c r="B61" t="s">
        <v>17</v>
      </c>
      <c r="C61" s="6" t="s">
        <v>98</v>
      </c>
      <c r="D61" s="2">
        <v>1.1000000000000001</v>
      </c>
      <c r="E61" s="2" t="s">
        <v>32</v>
      </c>
      <c r="F61" s="2" t="s">
        <v>99</v>
      </c>
      <c r="G61" s="3" t="s">
        <v>36</v>
      </c>
    </row>
    <row r="62" spans="1:11" x14ac:dyDescent="0.2">
      <c r="A62" t="s">
        <v>20</v>
      </c>
      <c r="B62" t="s">
        <v>8</v>
      </c>
      <c r="C62" s="6" t="s">
        <v>86</v>
      </c>
      <c r="D62">
        <v>0.44</v>
      </c>
      <c r="E62" t="s">
        <v>19</v>
      </c>
      <c r="F62" s="2" t="s">
        <v>86</v>
      </c>
      <c r="G62" s="3" t="s">
        <v>24</v>
      </c>
    </row>
    <row r="63" spans="1:11" x14ac:dyDescent="0.2">
      <c r="A63" t="s">
        <v>20</v>
      </c>
      <c r="B63" t="s">
        <v>11</v>
      </c>
      <c r="C63" s="6" t="s">
        <v>86</v>
      </c>
      <c r="D63">
        <v>0.34</v>
      </c>
      <c r="E63" t="s">
        <v>19</v>
      </c>
      <c r="F63" s="2" t="s">
        <v>86</v>
      </c>
      <c r="G63" s="3" t="s">
        <v>24</v>
      </c>
    </row>
    <row r="65" spans="1:7" x14ac:dyDescent="0.2">
      <c r="A65" t="s">
        <v>21</v>
      </c>
      <c r="B65" t="s">
        <v>8</v>
      </c>
      <c r="C65" s="6" t="s">
        <v>121</v>
      </c>
      <c r="D65" s="2">
        <v>1.95</v>
      </c>
      <c r="E65" s="2" t="s">
        <v>39</v>
      </c>
      <c r="F65" t="s">
        <v>122</v>
      </c>
      <c r="G65" s="3" t="s">
        <v>40</v>
      </c>
    </row>
    <row r="66" spans="1:7" x14ac:dyDescent="0.2">
      <c r="A66" t="s">
        <v>21</v>
      </c>
      <c r="B66" t="s">
        <v>8</v>
      </c>
      <c r="C66" s="6" t="s">
        <v>121</v>
      </c>
      <c r="D66">
        <v>1.96</v>
      </c>
      <c r="E66" t="s">
        <v>19</v>
      </c>
      <c r="F66" t="s">
        <v>122</v>
      </c>
      <c r="G66" s="3" t="s">
        <v>24</v>
      </c>
    </row>
    <row r="67" spans="1:7" x14ac:dyDescent="0.2">
      <c r="A67" t="s">
        <v>21</v>
      </c>
      <c r="B67" t="s">
        <v>8</v>
      </c>
      <c r="C67" s="6" t="s">
        <v>121</v>
      </c>
      <c r="D67">
        <v>2.2400000000000002</v>
      </c>
      <c r="E67" t="s">
        <v>9</v>
      </c>
      <c r="F67" t="s">
        <v>122</v>
      </c>
      <c r="G67" s="3" t="s">
        <v>47</v>
      </c>
    </row>
    <row r="68" spans="1:7" x14ac:dyDescent="0.2">
      <c r="A68" t="s">
        <v>21</v>
      </c>
      <c r="B68" t="s">
        <v>8</v>
      </c>
      <c r="C68" s="6" t="s">
        <v>121</v>
      </c>
      <c r="D68">
        <v>1.8</v>
      </c>
      <c r="E68" t="s">
        <v>9</v>
      </c>
      <c r="F68" t="s">
        <v>122</v>
      </c>
      <c r="G68" s="3" t="s">
        <v>56</v>
      </c>
    </row>
    <row r="69" spans="1:7" x14ac:dyDescent="0.2">
      <c r="A69" t="s">
        <v>21</v>
      </c>
      <c r="B69" t="s">
        <v>11</v>
      </c>
      <c r="C69" s="6" t="s">
        <v>86</v>
      </c>
      <c r="D69">
        <v>1.9</v>
      </c>
      <c r="E69" t="s">
        <v>9</v>
      </c>
      <c r="F69" s="6" t="s">
        <v>86</v>
      </c>
      <c r="G69" s="3" t="s">
        <v>28</v>
      </c>
    </row>
    <row r="70" spans="1:7" x14ac:dyDescent="0.2">
      <c r="A70" t="s">
        <v>21</v>
      </c>
      <c r="B70" t="s">
        <v>11</v>
      </c>
      <c r="C70" s="6" t="s">
        <v>86</v>
      </c>
      <c r="D70">
        <v>0.8</v>
      </c>
      <c r="E70" t="s">
        <v>27</v>
      </c>
      <c r="F70" s="6" t="s">
        <v>86</v>
      </c>
      <c r="G70" s="3" t="s">
        <v>28</v>
      </c>
    </row>
    <row r="71" spans="1:7" x14ac:dyDescent="0.2">
      <c r="A71" t="s">
        <v>21</v>
      </c>
      <c r="B71" t="s">
        <v>11</v>
      </c>
      <c r="C71" s="6" t="s">
        <v>86</v>
      </c>
      <c r="D71">
        <v>2.37</v>
      </c>
      <c r="E71" t="s">
        <v>9</v>
      </c>
      <c r="F71" s="6" t="s">
        <v>86</v>
      </c>
      <c r="G71" s="3" t="s">
        <v>46</v>
      </c>
    </row>
    <row r="72" spans="1:7" x14ac:dyDescent="0.2">
      <c r="A72" t="s">
        <v>21</v>
      </c>
      <c r="B72" t="s">
        <v>11</v>
      </c>
      <c r="C72" s="6" t="s">
        <v>86</v>
      </c>
      <c r="D72">
        <v>2.31</v>
      </c>
      <c r="E72" t="s">
        <v>42</v>
      </c>
      <c r="F72" s="6" t="s">
        <v>86</v>
      </c>
      <c r="G72" s="3" t="s">
        <v>46</v>
      </c>
    </row>
    <row r="73" spans="1:7" x14ac:dyDescent="0.2">
      <c r="A73" t="s">
        <v>21</v>
      </c>
      <c r="B73" t="s">
        <v>11</v>
      </c>
      <c r="C73" s="6" t="s">
        <v>86</v>
      </c>
      <c r="D73">
        <v>1.69</v>
      </c>
      <c r="E73" t="s">
        <v>9</v>
      </c>
      <c r="F73" s="6" t="s">
        <v>86</v>
      </c>
      <c r="G73" s="3" t="s">
        <v>45</v>
      </c>
    </row>
    <row r="74" spans="1:7" x14ac:dyDescent="0.2">
      <c r="A74" t="s">
        <v>21</v>
      </c>
      <c r="B74" t="s">
        <v>11</v>
      </c>
      <c r="C74" s="6" t="s">
        <v>86</v>
      </c>
      <c r="D74">
        <v>0.67</v>
      </c>
      <c r="E74" t="s">
        <v>27</v>
      </c>
      <c r="F74" s="6" t="s">
        <v>86</v>
      </c>
      <c r="G74" s="3" t="s">
        <v>45</v>
      </c>
    </row>
    <row r="75" spans="1:7" x14ac:dyDescent="0.2">
      <c r="A75" t="s">
        <v>21</v>
      </c>
      <c r="B75" t="s">
        <v>11</v>
      </c>
      <c r="C75" s="6" t="s">
        <v>86</v>
      </c>
      <c r="D75">
        <v>2.25</v>
      </c>
      <c r="E75" t="s">
        <v>19</v>
      </c>
      <c r="F75" s="6" t="s">
        <v>86</v>
      </c>
      <c r="G75" s="3" t="s">
        <v>24</v>
      </c>
    </row>
    <row r="76" spans="1:7" x14ac:dyDescent="0.2">
      <c r="A76" t="s">
        <v>21</v>
      </c>
      <c r="B76" t="s">
        <v>17</v>
      </c>
      <c r="C76" s="6" t="s">
        <v>86</v>
      </c>
      <c r="D76">
        <v>2.2599999999999998</v>
      </c>
      <c r="E76" t="s">
        <v>9</v>
      </c>
      <c r="F76" s="6" t="s">
        <v>86</v>
      </c>
      <c r="G76" s="3" t="s">
        <v>46</v>
      </c>
    </row>
    <row r="77" spans="1:7" x14ac:dyDescent="0.2">
      <c r="A77" t="s">
        <v>21</v>
      </c>
      <c r="B77" t="s">
        <v>17</v>
      </c>
      <c r="C77" s="6" t="s">
        <v>86</v>
      </c>
      <c r="D77">
        <v>2.34</v>
      </c>
      <c r="E77" t="s">
        <v>42</v>
      </c>
      <c r="F77" s="6" t="s">
        <v>86</v>
      </c>
      <c r="G77" s="3" t="s">
        <v>46</v>
      </c>
    </row>
    <row r="78" spans="1:7" x14ac:dyDescent="0.2">
      <c r="A78" t="s">
        <v>21</v>
      </c>
      <c r="B78" t="s">
        <v>17</v>
      </c>
      <c r="C78" s="6" t="s">
        <v>86</v>
      </c>
      <c r="D78">
        <v>2.67</v>
      </c>
      <c r="E78" s="2" t="s">
        <v>19</v>
      </c>
      <c r="F78" s="6" t="s">
        <v>86</v>
      </c>
      <c r="G78" s="3" t="s">
        <v>24</v>
      </c>
    </row>
    <row r="80" spans="1:7" x14ac:dyDescent="0.2">
      <c r="A80" s="5" t="s">
        <v>22</v>
      </c>
      <c r="B80" s="5" t="s">
        <v>8</v>
      </c>
      <c r="C80" s="6" t="s">
        <v>117</v>
      </c>
      <c r="D80" s="5">
        <v>1.36</v>
      </c>
      <c r="E80" t="s">
        <v>19</v>
      </c>
      <c r="F80" s="3" t="s">
        <v>118</v>
      </c>
      <c r="G80" s="3" t="s">
        <v>24</v>
      </c>
    </row>
    <row r="81" spans="1:7" x14ac:dyDescent="0.2">
      <c r="A81" s="5" t="s">
        <v>22</v>
      </c>
      <c r="B81" s="5" t="s">
        <v>8</v>
      </c>
      <c r="C81" s="6" t="s">
        <v>117</v>
      </c>
      <c r="D81" s="5">
        <v>1.6</v>
      </c>
      <c r="E81" t="s">
        <v>39</v>
      </c>
      <c r="F81" s="3" t="s">
        <v>118</v>
      </c>
      <c r="G81" s="3" t="s">
        <v>40</v>
      </c>
    </row>
    <row r="82" spans="1:7" x14ac:dyDescent="0.2">
      <c r="A82" s="5" t="s">
        <v>22</v>
      </c>
      <c r="B82" s="5" t="s">
        <v>8</v>
      </c>
      <c r="C82" s="6" t="s">
        <v>117</v>
      </c>
      <c r="D82" s="5">
        <v>1.57</v>
      </c>
      <c r="E82" t="s">
        <v>9</v>
      </c>
      <c r="F82" s="3" t="s">
        <v>118</v>
      </c>
      <c r="G82" s="3" t="s">
        <v>56</v>
      </c>
    </row>
    <row r="83" spans="1:7" x14ac:dyDescent="0.2">
      <c r="A83" s="2" t="s">
        <v>22</v>
      </c>
      <c r="B83" s="2" t="s">
        <v>8</v>
      </c>
      <c r="C83" s="6" t="s">
        <v>117</v>
      </c>
      <c r="D83" s="2">
        <v>1.34</v>
      </c>
      <c r="E83" t="s">
        <v>48</v>
      </c>
      <c r="F83" s="3" t="s">
        <v>118</v>
      </c>
      <c r="G83" s="3" t="s">
        <v>50</v>
      </c>
    </row>
    <row r="84" spans="1:7" x14ac:dyDescent="0.2">
      <c r="A84" s="2" t="s">
        <v>22</v>
      </c>
      <c r="B84" s="2" t="s">
        <v>8</v>
      </c>
      <c r="C84" s="6" t="s">
        <v>117</v>
      </c>
      <c r="D84" s="2">
        <v>0.11</v>
      </c>
      <c r="E84" t="s">
        <v>49</v>
      </c>
      <c r="F84" s="3" t="s">
        <v>118</v>
      </c>
      <c r="G84" s="3" t="s">
        <v>50</v>
      </c>
    </row>
    <row r="85" spans="1:7" x14ac:dyDescent="0.2">
      <c r="A85" s="2" t="s">
        <v>22</v>
      </c>
      <c r="B85" s="2" t="s">
        <v>8</v>
      </c>
      <c r="C85" s="6" t="s">
        <v>117</v>
      </c>
      <c r="D85" s="2">
        <v>1.5</v>
      </c>
      <c r="E85" t="s">
        <v>9</v>
      </c>
      <c r="F85" s="3" t="s">
        <v>118</v>
      </c>
      <c r="G85" s="3" t="s">
        <v>60</v>
      </c>
    </row>
    <row r="86" spans="1:7" x14ac:dyDescent="0.2">
      <c r="A86" s="2" t="s">
        <v>22</v>
      </c>
      <c r="B86" s="2" t="s">
        <v>8</v>
      </c>
      <c r="C86" s="6" t="s">
        <v>117</v>
      </c>
      <c r="D86" s="2">
        <v>1.5</v>
      </c>
      <c r="E86" s="4" t="s">
        <v>72</v>
      </c>
      <c r="F86" s="3" t="s">
        <v>118</v>
      </c>
      <c r="G86" s="3" t="s">
        <v>73</v>
      </c>
    </row>
    <row r="87" spans="1:7" x14ac:dyDescent="0.2">
      <c r="A87" s="2" t="s">
        <v>22</v>
      </c>
      <c r="B87" s="2" t="s">
        <v>8</v>
      </c>
      <c r="C87" s="6" t="s">
        <v>117</v>
      </c>
      <c r="D87" s="2">
        <v>1.4</v>
      </c>
      <c r="E87" s="4" t="s">
        <v>39</v>
      </c>
      <c r="F87" s="3" t="s">
        <v>118</v>
      </c>
      <c r="G87" s="3" t="s">
        <v>74</v>
      </c>
    </row>
    <row r="88" spans="1:7" x14ac:dyDescent="0.2">
      <c r="A88" s="2" t="s">
        <v>22</v>
      </c>
      <c r="B88" s="2" t="s">
        <v>8</v>
      </c>
      <c r="C88" s="6" t="s">
        <v>117</v>
      </c>
      <c r="D88" s="2">
        <v>2</v>
      </c>
      <c r="E88" s="4" t="s">
        <v>42</v>
      </c>
      <c r="F88" s="3" t="s">
        <v>118</v>
      </c>
      <c r="G88" s="3" t="s">
        <v>74</v>
      </c>
    </row>
    <row r="89" spans="1:7" x14ac:dyDescent="0.2">
      <c r="A89" s="2" t="s">
        <v>22</v>
      </c>
      <c r="B89" s="2" t="s">
        <v>8</v>
      </c>
      <c r="C89" s="6" t="s">
        <v>117</v>
      </c>
      <c r="D89" s="2">
        <v>1.64</v>
      </c>
      <c r="E89" s="4" t="s">
        <v>9</v>
      </c>
      <c r="F89" s="3" t="s">
        <v>118</v>
      </c>
      <c r="G89" s="3" t="s">
        <v>75</v>
      </c>
    </row>
    <row r="90" spans="1:7" x14ac:dyDescent="0.2">
      <c r="A90" s="5" t="s">
        <v>22</v>
      </c>
      <c r="B90" s="5" t="s">
        <v>11</v>
      </c>
      <c r="C90" s="6">
        <v>1.65</v>
      </c>
      <c r="D90">
        <v>1.58</v>
      </c>
      <c r="E90" t="s">
        <v>9</v>
      </c>
      <c r="F90" s="3" t="s">
        <v>119</v>
      </c>
      <c r="G90" s="3" t="s">
        <v>45</v>
      </c>
    </row>
    <row r="91" spans="1:7" x14ac:dyDescent="0.2">
      <c r="A91" s="5" t="s">
        <v>22</v>
      </c>
      <c r="B91" s="5" t="s">
        <v>11</v>
      </c>
      <c r="C91" s="6">
        <v>1.65</v>
      </c>
      <c r="D91">
        <v>0.45</v>
      </c>
      <c r="E91" t="s">
        <v>27</v>
      </c>
      <c r="F91" s="3" t="s">
        <v>119</v>
      </c>
      <c r="G91" s="3" t="s">
        <v>45</v>
      </c>
    </row>
    <row r="92" spans="1:7" x14ac:dyDescent="0.2">
      <c r="A92" s="2" t="s">
        <v>22</v>
      </c>
      <c r="B92" s="2" t="s">
        <v>11</v>
      </c>
      <c r="C92" s="6">
        <v>1.65</v>
      </c>
      <c r="D92" s="2">
        <v>2.0699999999999998</v>
      </c>
      <c r="E92" t="s">
        <v>9</v>
      </c>
      <c r="F92" s="3" t="s">
        <v>120</v>
      </c>
      <c r="G92" s="3" t="s">
        <v>46</v>
      </c>
    </row>
    <row r="93" spans="1:7" x14ac:dyDescent="0.2">
      <c r="A93" s="2" t="s">
        <v>22</v>
      </c>
      <c r="B93" s="2" t="s">
        <v>11</v>
      </c>
      <c r="C93" s="6">
        <v>1.65</v>
      </c>
      <c r="D93" s="2">
        <v>1.63</v>
      </c>
      <c r="E93" t="s">
        <v>42</v>
      </c>
      <c r="F93" s="3" t="s">
        <v>120</v>
      </c>
      <c r="G93" s="3" t="s">
        <v>46</v>
      </c>
    </row>
    <row r="94" spans="1:7" x14ac:dyDescent="0.2">
      <c r="A94" s="2" t="s">
        <v>22</v>
      </c>
      <c r="B94" s="2" t="s">
        <v>11</v>
      </c>
      <c r="C94" s="6">
        <v>1.65</v>
      </c>
      <c r="D94" s="2">
        <v>1.51</v>
      </c>
      <c r="E94" s="2" t="s">
        <v>62</v>
      </c>
      <c r="F94" s="3" t="s">
        <v>120</v>
      </c>
      <c r="G94" s="3" t="s">
        <v>64</v>
      </c>
    </row>
    <row r="95" spans="1:7" x14ac:dyDescent="0.2">
      <c r="A95" s="2" t="s">
        <v>22</v>
      </c>
      <c r="B95" s="2" t="s">
        <v>11</v>
      </c>
      <c r="C95" s="6">
        <v>1.65</v>
      </c>
      <c r="D95" s="2">
        <v>1.81</v>
      </c>
      <c r="E95" s="2" t="s">
        <v>63</v>
      </c>
      <c r="F95" s="3" t="s">
        <v>120</v>
      </c>
      <c r="G95" s="3" t="s">
        <v>64</v>
      </c>
    </row>
    <row r="96" spans="1:7" x14ac:dyDescent="0.2">
      <c r="A96" s="2" t="s">
        <v>22</v>
      </c>
      <c r="B96" s="2" t="s">
        <v>11</v>
      </c>
      <c r="C96" s="6">
        <v>1.65</v>
      </c>
      <c r="D96" s="2">
        <v>1.8</v>
      </c>
      <c r="E96" s="2" t="s">
        <v>9</v>
      </c>
      <c r="F96" s="3" t="s">
        <v>120</v>
      </c>
      <c r="G96" s="3" t="s">
        <v>66</v>
      </c>
    </row>
    <row r="97" spans="1:7" x14ac:dyDescent="0.2">
      <c r="A97" s="2" t="s">
        <v>22</v>
      </c>
      <c r="B97" s="2" t="s">
        <v>11</v>
      </c>
      <c r="C97" s="6">
        <v>1.65</v>
      </c>
      <c r="D97" s="2">
        <v>0.87</v>
      </c>
      <c r="E97" s="2" t="s">
        <v>67</v>
      </c>
      <c r="F97" s="3" t="s">
        <v>120</v>
      </c>
      <c r="G97" s="3" t="s">
        <v>68</v>
      </c>
    </row>
    <row r="98" spans="1:7" x14ac:dyDescent="0.2">
      <c r="A98" s="2" t="s">
        <v>22</v>
      </c>
      <c r="B98" s="2" t="s">
        <v>11</v>
      </c>
      <c r="C98" s="6">
        <v>1.65</v>
      </c>
      <c r="D98" s="2">
        <v>1.82</v>
      </c>
      <c r="E98" t="s">
        <v>9</v>
      </c>
      <c r="F98" s="3" t="s">
        <v>120</v>
      </c>
      <c r="G98" s="3" t="s">
        <v>69</v>
      </c>
    </row>
    <row r="99" spans="1:7" x14ac:dyDescent="0.2">
      <c r="A99" s="2" t="s">
        <v>22</v>
      </c>
      <c r="B99" s="2" t="s">
        <v>11</v>
      </c>
      <c r="C99" s="6">
        <v>1.65</v>
      </c>
      <c r="D99">
        <v>0.6</v>
      </c>
      <c r="E99" s="2" t="s">
        <v>19</v>
      </c>
      <c r="F99" s="3" t="s">
        <v>120</v>
      </c>
      <c r="G99" s="3" t="s">
        <v>24</v>
      </c>
    </row>
    <row r="100" spans="1:7" x14ac:dyDescent="0.2">
      <c r="A100" s="2" t="s">
        <v>22</v>
      </c>
      <c r="B100" s="2" t="s">
        <v>17</v>
      </c>
      <c r="C100">
        <v>1.61</v>
      </c>
      <c r="D100" s="2">
        <v>1.89</v>
      </c>
      <c r="E100" t="s">
        <v>9</v>
      </c>
      <c r="F100" s="3" t="s">
        <v>120</v>
      </c>
      <c r="G100" s="3" t="s">
        <v>46</v>
      </c>
    </row>
    <row r="101" spans="1:7" x14ac:dyDescent="0.2">
      <c r="A101" s="2" t="s">
        <v>22</v>
      </c>
      <c r="B101" s="2" t="s">
        <v>17</v>
      </c>
      <c r="C101">
        <v>1.61</v>
      </c>
      <c r="D101" s="2">
        <v>1.69</v>
      </c>
      <c r="E101" t="s">
        <v>42</v>
      </c>
      <c r="F101" s="3" t="s">
        <v>120</v>
      </c>
      <c r="G101" s="3" t="s">
        <v>46</v>
      </c>
    </row>
    <row r="102" spans="1:7" x14ac:dyDescent="0.2">
      <c r="A102" s="2" t="s">
        <v>22</v>
      </c>
      <c r="B102" s="2" t="s">
        <v>17</v>
      </c>
      <c r="C102">
        <v>1.61</v>
      </c>
      <c r="D102" s="2">
        <v>1.8</v>
      </c>
      <c r="E102" t="s">
        <v>9</v>
      </c>
      <c r="F102" s="3" t="s">
        <v>120</v>
      </c>
      <c r="G102" s="3" t="s">
        <v>47</v>
      </c>
    </row>
    <row r="103" spans="1:7" x14ac:dyDescent="0.2">
      <c r="A103" s="2" t="s">
        <v>22</v>
      </c>
      <c r="B103" s="2" t="s">
        <v>17</v>
      </c>
      <c r="C103">
        <v>1.61</v>
      </c>
      <c r="D103" s="4">
        <v>1.66</v>
      </c>
      <c r="E103" t="s">
        <v>48</v>
      </c>
      <c r="F103" s="3" t="s">
        <v>120</v>
      </c>
      <c r="G103" s="3" t="s">
        <v>50</v>
      </c>
    </row>
    <row r="104" spans="1:7" x14ac:dyDescent="0.2">
      <c r="A104" s="2" t="s">
        <v>22</v>
      </c>
      <c r="B104" s="2" t="s">
        <v>17</v>
      </c>
      <c r="C104">
        <v>1.61</v>
      </c>
      <c r="D104" s="4">
        <v>0.6</v>
      </c>
      <c r="E104" t="s">
        <v>49</v>
      </c>
      <c r="F104" s="3" t="s">
        <v>120</v>
      </c>
      <c r="G104" s="3" t="s">
        <v>50</v>
      </c>
    </row>
    <row r="105" spans="1:7" x14ac:dyDescent="0.2">
      <c r="A105" s="2" t="s">
        <v>22</v>
      </c>
      <c r="B105" s="2" t="s">
        <v>17</v>
      </c>
      <c r="C105">
        <v>1.61</v>
      </c>
      <c r="D105" s="2">
        <v>1.68</v>
      </c>
      <c r="E105" t="s">
        <v>9</v>
      </c>
      <c r="F105" s="3" t="s">
        <v>120</v>
      </c>
      <c r="G105" s="3" t="s">
        <v>66</v>
      </c>
    </row>
    <row r="106" spans="1:7" x14ac:dyDescent="0.2">
      <c r="A106" s="2" t="s">
        <v>22</v>
      </c>
      <c r="B106" s="2" t="s">
        <v>17</v>
      </c>
      <c r="C106">
        <v>1.61</v>
      </c>
      <c r="D106" s="2">
        <v>1.85</v>
      </c>
      <c r="E106" t="s">
        <v>9</v>
      </c>
      <c r="F106" s="3" t="s">
        <v>120</v>
      </c>
      <c r="G106" s="3" t="s">
        <v>69</v>
      </c>
    </row>
    <row r="107" spans="1:7" x14ac:dyDescent="0.2">
      <c r="A107" s="2" t="s">
        <v>22</v>
      </c>
      <c r="B107" s="2" t="s">
        <v>17</v>
      </c>
      <c r="C107">
        <v>1.61</v>
      </c>
      <c r="D107" s="2">
        <v>1.59</v>
      </c>
      <c r="E107" t="s">
        <v>9</v>
      </c>
      <c r="F107" s="3" t="s">
        <v>120</v>
      </c>
      <c r="G107" s="3" t="s">
        <v>71</v>
      </c>
    </row>
    <row r="108" spans="1:7" x14ac:dyDescent="0.2">
      <c r="A108" s="2" t="s">
        <v>22</v>
      </c>
      <c r="B108" s="2" t="s">
        <v>17</v>
      </c>
      <c r="C108">
        <v>1.61</v>
      </c>
      <c r="D108" s="2">
        <v>0.5</v>
      </c>
      <c r="E108" t="s">
        <v>27</v>
      </c>
      <c r="F108" s="3" t="s">
        <v>120</v>
      </c>
      <c r="G108" s="3" t="s">
        <v>71</v>
      </c>
    </row>
    <row r="109" spans="1:7" x14ac:dyDescent="0.2">
      <c r="A109" s="2" t="s">
        <v>22</v>
      </c>
      <c r="B109" s="2" t="s">
        <v>17</v>
      </c>
      <c r="C109">
        <v>1.61</v>
      </c>
      <c r="D109" s="2">
        <v>1.5</v>
      </c>
      <c r="E109" t="s">
        <v>70</v>
      </c>
      <c r="F109" s="3" t="s">
        <v>120</v>
      </c>
      <c r="G109" s="3" t="s">
        <v>71</v>
      </c>
    </row>
    <row r="110" spans="1:7" x14ac:dyDescent="0.2">
      <c r="A110" s="2" t="s">
        <v>22</v>
      </c>
      <c r="B110" s="2" t="s">
        <v>17</v>
      </c>
      <c r="C110">
        <v>1.61</v>
      </c>
      <c r="D110">
        <v>2.08</v>
      </c>
      <c r="E110" s="2" t="s">
        <v>19</v>
      </c>
      <c r="F110" s="3" t="s">
        <v>120</v>
      </c>
      <c r="G110" s="3" t="s">
        <v>24</v>
      </c>
    </row>
    <row r="111" spans="1:7" x14ac:dyDescent="0.2">
      <c r="A111" s="5"/>
      <c r="B111" s="5"/>
    </row>
    <row r="112" spans="1:7" x14ac:dyDescent="0.2">
      <c r="A112" t="s">
        <v>41</v>
      </c>
      <c r="B112" t="s">
        <v>8</v>
      </c>
      <c r="C112" s="6" t="s">
        <v>57</v>
      </c>
      <c r="D112">
        <v>2.46</v>
      </c>
      <c r="E112" t="s">
        <v>39</v>
      </c>
      <c r="F112" s="3" t="s">
        <v>43</v>
      </c>
      <c r="G112" s="3" t="s">
        <v>40</v>
      </c>
    </row>
    <row r="113" spans="1:7" x14ac:dyDescent="0.2">
      <c r="A113" t="s">
        <v>41</v>
      </c>
      <c r="B113" t="s">
        <v>8</v>
      </c>
      <c r="C113" s="6" t="s">
        <v>57</v>
      </c>
      <c r="D113">
        <v>2.52</v>
      </c>
      <c r="E113" t="s">
        <v>9</v>
      </c>
      <c r="F113" s="3" t="s">
        <v>58</v>
      </c>
      <c r="G113" s="3" t="s">
        <v>47</v>
      </c>
    </row>
    <row r="114" spans="1:7" x14ac:dyDescent="0.2">
      <c r="A114" t="s">
        <v>41</v>
      </c>
      <c r="B114" t="s">
        <v>8</v>
      </c>
      <c r="C114" s="6" t="s">
        <v>57</v>
      </c>
      <c r="D114">
        <v>2.34</v>
      </c>
      <c r="E114" t="s">
        <v>9</v>
      </c>
      <c r="F114" s="3" t="s">
        <v>59</v>
      </c>
      <c r="G114" s="3" t="s">
        <v>56</v>
      </c>
    </row>
    <row r="115" spans="1:7" x14ac:dyDescent="0.2">
      <c r="A115" t="s">
        <v>41</v>
      </c>
      <c r="B115" t="s">
        <v>8</v>
      </c>
      <c r="C115" s="6" t="s">
        <v>86</v>
      </c>
      <c r="D115">
        <v>2.71</v>
      </c>
      <c r="E115" s="2" t="s">
        <v>19</v>
      </c>
      <c r="F115" s="6" t="s">
        <v>86</v>
      </c>
      <c r="G115" s="3" t="s">
        <v>24</v>
      </c>
    </row>
    <row r="116" spans="1:7" x14ac:dyDescent="0.2">
      <c r="A116" t="s">
        <v>41</v>
      </c>
      <c r="B116" t="s">
        <v>11</v>
      </c>
      <c r="C116" s="6" t="s">
        <v>86</v>
      </c>
      <c r="D116">
        <v>2.39</v>
      </c>
      <c r="E116" t="s">
        <v>9</v>
      </c>
      <c r="F116" s="6" t="s">
        <v>86</v>
      </c>
      <c r="G116" s="3" t="s">
        <v>45</v>
      </c>
    </row>
    <row r="117" spans="1:7" x14ac:dyDescent="0.2">
      <c r="A117" t="s">
        <v>41</v>
      </c>
      <c r="B117" t="s">
        <v>11</v>
      </c>
      <c r="C117" s="7" t="s">
        <v>86</v>
      </c>
      <c r="D117">
        <v>1.35</v>
      </c>
      <c r="E117" t="s">
        <v>27</v>
      </c>
      <c r="F117" s="7" t="s">
        <v>86</v>
      </c>
      <c r="G117" s="3" t="s">
        <v>45</v>
      </c>
    </row>
    <row r="118" spans="1:7" x14ac:dyDescent="0.2">
      <c r="A118" t="s">
        <v>41</v>
      </c>
      <c r="B118" t="s">
        <v>11</v>
      </c>
      <c r="C118" s="7" t="s">
        <v>86</v>
      </c>
      <c r="D118">
        <v>3.39</v>
      </c>
      <c r="E118" s="2" t="s">
        <v>19</v>
      </c>
      <c r="F118" s="7" t="s">
        <v>86</v>
      </c>
      <c r="G118" s="3" t="s">
        <v>24</v>
      </c>
    </row>
    <row r="119" spans="1:7" x14ac:dyDescent="0.2">
      <c r="A119" t="s">
        <v>41</v>
      </c>
      <c r="B119" t="s">
        <v>17</v>
      </c>
      <c r="C119" s="7" t="s">
        <v>86</v>
      </c>
      <c r="D119">
        <v>4.26</v>
      </c>
      <c r="E119" s="2" t="s">
        <v>19</v>
      </c>
      <c r="F119" s="7" t="s">
        <v>86</v>
      </c>
      <c r="G119" s="3" t="s">
        <v>24</v>
      </c>
    </row>
    <row r="121" spans="1:7" x14ac:dyDescent="0.2">
      <c r="A121" t="s">
        <v>23</v>
      </c>
      <c r="B121" t="s">
        <v>8</v>
      </c>
      <c r="C121">
        <v>1.48</v>
      </c>
      <c r="D121">
        <v>1.47</v>
      </c>
      <c r="E121" t="s">
        <v>19</v>
      </c>
      <c r="F121" s="3" t="s">
        <v>25</v>
      </c>
      <c r="G121" s="3" t="s">
        <v>24</v>
      </c>
    </row>
    <row r="122" spans="1:7" x14ac:dyDescent="0.2">
      <c r="A122" s="2" t="s">
        <v>23</v>
      </c>
      <c r="B122" s="2" t="s">
        <v>51</v>
      </c>
      <c r="C122" s="5">
        <v>1.48</v>
      </c>
      <c r="D122" s="2">
        <v>1.6</v>
      </c>
      <c r="E122" t="s">
        <v>48</v>
      </c>
      <c r="F122" s="3" t="s">
        <v>52</v>
      </c>
      <c r="G122" s="3" t="s">
        <v>50</v>
      </c>
    </row>
    <row r="123" spans="1:7" x14ac:dyDescent="0.2">
      <c r="A123" s="2" t="s">
        <v>23</v>
      </c>
      <c r="B123" s="2" t="s">
        <v>51</v>
      </c>
      <c r="C123" s="5">
        <v>1.48</v>
      </c>
      <c r="D123" s="2">
        <v>0.55000000000000004</v>
      </c>
      <c r="E123" t="s">
        <v>49</v>
      </c>
      <c r="F123" s="3" t="s">
        <v>53</v>
      </c>
      <c r="G123" s="3" t="s">
        <v>50</v>
      </c>
    </row>
    <row r="124" spans="1:7" x14ac:dyDescent="0.2">
      <c r="A124" s="2" t="s">
        <v>23</v>
      </c>
      <c r="B124" s="2" t="s">
        <v>8</v>
      </c>
      <c r="C124" s="5">
        <v>1.48</v>
      </c>
      <c r="D124" s="2">
        <v>1.31</v>
      </c>
      <c r="E124" t="s">
        <v>48</v>
      </c>
      <c r="F124" s="3" t="s">
        <v>54</v>
      </c>
      <c r="G124" s="3" t="s">
        <v>50</v>
      </c>
    </row>
    <row r="125" spans="1:7" x14ac:dyDescent="0.2">
      <c r="A125" s="2" t="s">
        <v>23</v>
      </c>
      <c r="B125" s="2" t="s">
        <v>8</v>
      </c>
      <c r="C125" s="5">
        <v>1.48</v>
      </c>
      <c r="D125" s="2">
        <v>0.09</v>
      </c>
      <c r="E125" t="s">
        <v>49</v>
      </c>
      <c r="F125" s="3" t="s">
        <v>55</v>
      </c>
      <c r="G125" s="3" t="s">
        <v>50</v>
      </c>
    </row>
    <row r="126" spans="1:7" x14ac:dyDescent="0.2">
      <c r="A126" s="2" t="s">
        <v>23</v>
      </c>
      <c r="B126" s="2" t="s">
        <v>17</v>
      </c>
      <c r="C126" s="6" t="s">
        <v>86</v>
      </c>
      <c r="D126">
        <v>1.31</v>
      </c>
      <c r="E126" s="2" t="s">
        <v>19</v>
      </c>
      <c r="F126" s="6" t="s">
        <v>86</v>
      </c>
      <c r="G126" s="3" t="s">
        <v>24</v>
      </c>
    </row>
    <row r="127" spans="1:7" x14ac:dyDescent="0.2">
      <c r="A127" s="2" t="s">
        <v>23</v>
      </c>
      <c r="B127" s="2" t="s">
        <v>11</v>
      </c>
      <c r="C127" s="6" t="s">
        <v>86</v>
      </c>
      <c r="D127">
        <v>0.7</v>
      </c>
      <c r="E127" s="2" t="s">
        <v>19</v>
      </c>
      <c r="F127" s="6" t="s">
        <v>86</v>
      </c>
      <c r="G127" s="3" t="s">
        <v>24</v>
      </c>
    </row>
    <row r="129" spans="1:7" x14ac:dyDescent="0.2">
      <c r="A129" s="2" t="s">
        <v>90</v>
      </c>
      <c r="B129" s="2" t="s">
        <v>8</v>
      </c>
      <c r="C129">
        <v>2.2000000000000002</v>
      </c>
      <c r="D129">
        <v>2.29</v>
      </c>
      <c r="E129" t="s">
        <v>19</v>
      </c>
      <c r="F129" s="3" t="s">
        <v>55</v>
      </c>
      <c r="G129" s="3" t="s">
        <v>24</v>
      </c>
    </row>
    <row r="130" spans="1:7" x14ac:dyDescent="0.2">
      <c r="A130" s="2" t="s">
        <v>90</v>
      </c>
      <c r="B130" s="2" t="s">
        <v>17</v>
      </c>
      <c r="C130" s="6" t="s">
        <v>86</v>
      </c>
      <c r="D130">
        <v>2.46</v>
      </c>
      <c r="E130" s="2" t="s">
        <v>19</v>
      </c>
      <c r="F130" s="6" t="s">
        <v>86</v>
      </c>
      <c r="G130" s="3" t="s">
        <v>24</v>
      </c>
    </row>
    <row r="131" spans="1:7" x14ac:dyDescent="0.2">
      <c r="A131" s="2" t="s">
        <v>90</v>
      </c>
      <c r="B131" s="2" t="s">
        <v>11</v>
      </c>
      <c r="C131" s="6" t="s">
        <v>86</v>
      </c>
      <c r="D131">
        <v>1.74</v>
      </c>
      <c r="E131" s="2" t="s">
        <v>19</v>
      </c>
      <c r="F131" s="6" t="s">
        <v>86</v>
      </c>
      <c r="G131" s="3" t="s">
        <v>24</v>
      </c>
    </row>
    <row r="133" spans="1:7" x14ac:dyDescent="0.2">
      <c r="A133" s="2" t="s">
        <v>94</v>
      </c>
      <c r="B133" s="2" t="s">
        <v>11</v>
      </c>
      <c r="C133" s="6" t="s">
        <v>97</v>
      </c>
      <c r="D133">
        <v>0.81</v>
      </c>
      <c r="E133" s="2" t="s">
        <v>19</v>
      </c>
      <c r="F133" s="3" t="s">
        <v>96</v>
      </c>
    </row>
    <row r="134" spans="1:7" x14ac:dyDescent="0.2">
      <c r="A134" s="2" t="s">
        <v>94</v>
      </c>
      <c r="B134" s="2" t="s">
        <v>17</v>
      </c>
      <c r="C134" s="6" t="s">
        <v>86</v>
      </c>
      <c r="D134">
        <v>1.39</v>
      </c>
      <c r="E134" s="2" t="s">
        <v>19</v>
      </c>
      <c r="F134" s="6" t="s">
        <v>86</v>
      </c>
      <c r="G134" s="3" t="s">
        <v>24</v>
      </c>
    </row>
    <row r="135" spans="1:7" x14ac:dyDescent="0.2">
      <c r="A135" s="2" t="s">
        <v>94</v>
      </c>
      <c r="B135" s="2" t="s">
        <v>8</v>
      </c>
      <c r="C135" s="6" t="s">
        <v>86</v>
      </c>
      <c r="D135">
        <v>0.7</v>
      </c>
      <c r="E135" s="2" t="s">
        <v>19</v>
      </c>
      <c r="F135" s="6" t="s">
        <v>86</v>
      </c>
      <c r="G135" s="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0" workbookViewId="0">
      <selection activeCell="K16" sqref="K16"/>
    </sheetView>
  </sheetViews>
  <sheetFormatPr baseColWidth="10" defaultRowHeight="16" x14ac:dyDescent="0.2"/>
  <cols>
    <col min="2" max="2" width="13.6640625" bestFit="1" customWidth="1"/>
    <col min="3" max="3" width="12.5" bestFit="1" customWidth="1"/>
    <col min="4" max="4" width="13.1640625" bestFit="1" customWidth="1"/>
    <col min="5" max="5" width="17.33203125" bestFit="1" customWidth="1"/>
    <col min="6" max="6" width="11.33203125" bestFit="1" customWidth="1"/>
    <col min="7" max="7" width="12.1640625" customWidth="1"/>
    <col min="8" max="8" width="16.1640625" bestFit="1" customWidth="1"/>
    <col min="9" max="9" width="11.33203125" bestFit="1" customWidth="1"/>
    <col min="11" max="11" width="17.5" customWidth="1"/>
    <col min="12" max="12" width="17.1640625" bestFit="1" customWidth="1"/>
    <col min="13" max="13" width="16" bestFit="1" customWidth="1"/>
    <col min="14" max="14" width="16.6640625" bestFit="1" customWidth="1"/>
    <col min="15" max="15" width="15.5" bestFit="1" customWidth="1"/>
  </cols>
  <sheetData>
    <row r="1" spans="1:15" x14ac:dyDescent="0.2">
      <c r="A1" s="1" t="s">
        <v>0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1" t="s">
        <v>129</v>
      </c>
      <c r="L1" s="1" t="s">
        <v>132</v>
      </c>
      <c r="M1" s="1" t="s">
        <v>133</v>
      </c>
      <c r="N1" s="1" t="s">
        <v>134</v>
      </c>
      <c r="O1" s="1" t="s">
        <v>135</v>
      </c>
    </row>
    <row r="2" spans="1:15" x14ac:dyDescent="0.2">
      <c r="A2" t="s">
        <v>7</v>
      </c>
      <c r="B2">
        <f>1.32-AVERAGE(1.3, 1.31)</f>
        <v>1.4999999999999902E-2</v>
      </c>
      <c r="C2" t="s">
        <v>86</v>
      </c>
      <c r="D2">
        <f>0.56-0.44</f>
        <v>0.12000000000000005</v>
      </c>
      <c r="E2">
        <f>ABS(D2)</f>
        <v>0.12000000000000005</v>
      </c>
      <c r="F2" t="s">
        <v>9</v>
      </c>
      <c r="G2">
        <f>0.73-0.23</f>
        <v>0.5</v>
      </c>
      <c r="H2">
        <f>ABS(G2)</f>
        <v>0.5</v>
      </c>
      <c r="I2" t="s">
        <v>19</v>
      </c>
      <c r="L2" s="10">
        <f>AVERAGE(B2,B17,B23,B30)</f>
        <v>-4.0625000000000078E-2</v>
      </c>
      <c r="M2" s="10">
        <f>AVERAGE(C20,C30)</f>
        <v>-7.3749999999999871E-2</v>
      </c>
      <c r="N2" s="10">
        <f>AVERAGE(D2,D3,D4,D6,D9,D17,D20,D21,D23,D28,D30,D31,D36,D37,D39,D40,D42,D44,D46,D48,D50,D52,D54)</f>
        <v>0.17192028985507243</v>
      </c>
      <c r="O2" s="10">
        <f>AVERAGE(G2,G3,G6,G7,G9,G17,G18,G20,G21,G23,G24,G28,G30,G31,G32,G33,G34,G36,G37,G42,G44,G46,G48,G50)</f>
        <v>0.2900833333333333</v>
      </c>
    </row>
    <row r="3" spans="1:15" x14ac:dyDescent="0.2">
      <c r="D3">
        <f>0.56-0.35</f>
        <v>0.21000000000000008</v>
      </c>
      <c r="E3">
        <f t="shared" ref="E3:E46" si="0">ABS(D3)</f>
        <v>0.21000000000000008</v>
      </c>
      <c r="F3" t="s">
        <v>9</v>
      </c>
      <c r="G3">
        <f>1.49-1.35</f>
        <v>0.1399999999999999</v>
      </c>
      <c r="H3">
        <f t="shared" ref="H3:H46" si="1">ABS(G3)</f>
        <v>0.1399999999999999</v>
      </c>
      <c r="I3" t="s">
        <v>101</v>
      </c>
      <c r="L3" s="10"/>
      <c r="M3" s="10"/>
      <c r="N3" s="10"/>
      <c r="O3" s="10"/>
    </row>
    <row r="4" spans="1:15" x14ac:dyDescent="0.2">
      <c r="D4">
        <f>0.94-0.23</f>
        <v>0.71</v>
      </c>
      <c r="E4">
        <f t="shared" si="0"/>
        <v>0.71</v>
      </c>
      <c r="F4" t="s">
        <v>19</v>
      </c>
      <c r="N4" s="10"/>
      <c r="O4" s="10"/>
    </row>
    <row r="6" spans="1:15" x14ac:dyDescent="0.2">
      <c r="A6" t="s">
        <v>106</v>
      </c>
      <c r="B6" t="s">
        <v>86</v>
      </c>
      <c r="C6" t="s">
        <v>86</v>
      </c>
      <c r="D6">
        <f>1.1-0.51</f>
        <v>0.59000000000000008</v>
      </c>
      <c r="E6">
        <f t="shared" si="0"/>
        <v>0.59000000000000008</v>
      </c>
      <c r="F6" t="s">
        <v>19</v>
      </c>
      <c r="G6">
        <f>0.97-0.51</f>
        <v>0.45999999999999996</v>
      </c>
      <c r="H6">
        <f t="shared" si="1"/>
        <v>0.45999999999999996</v>
      </c>
      <c r="I6" t="s">
        <v>19</v>
      </c>
    </row>
    <row r="7" spans="1:15" x14ac:dyDescent="0.2">
      <c r="G7">
        <f>1.92-1.67</f>
        <v>0.25</v>
      </c>
      <c r="H7">
        <f t="shared" si="1"/>
        <v>0.25</v>
      </c>
      <c r="I7" t="s">
        <v>101</v>
      </c>
    </row>
    <row r="9" spans="1:15" x14ac:dyDescent="0.2">
      <c r="A9" t="s">
        <v>100</v>
      </c>
      <c r="B9" t="s">
        <v>86</v>
      </c>
      <c r="C9" t="s">
        <v>86</v>
      </c>
      <c r="D9">
        <f>1.46-0.97</f>
        <v>0.49</v>
      </c>
      <c r="E9">
        <f t="shared" si="0"/>
        <v>0.49</v>
      </c>
      <c r="F9" t="s">
        <v>19</v>
      </c>
      <c r="G9">
        <f>1.29-0.97</f>
        <v>0.32000000000000006</v>
      </c>
      <c r="H9">
        <f t="shared" si="1"/>
        <v>0.32000000000000006</v>
      </c>
      <c r="I9" t="s">
        <v>19</v>
      </c>
    </row>
    <row r="11" spans="1:15" x14ac:dyDescent="0.2">
      <c r="A11" t="s">
        <v>81</v>
      </c>
      <c r="B11" t="s">
        <v>86</v>
      </c>
      <c r="C11" t="s">
        <v>86</v>
      </c>
      <c r="D11" t="s">
        <v>86</v>
      </c>
      <c r="G11" t="s">
        <v>86</v>
      </c>
    </row>
    <row r="13" spans="1:15" x14ac:dyDescent="0.2">
      <c r="A13" t="s">
        <v>108</v>
      </c>
      <c r="B13" t="s">
        <v>86</v>
      </c>
      <c r="C13" t="s">
        <v>86</v>
      </c>
      <c r="D13" t="s">
        <v>86</v>
      </c>
      <c r="G13" t="s">
        <v>86</v>
      </c>
    </row>
    <row r="15" spans="1:15" x14ac:dyDescent="0.2">
      <c r="A15" t="s">
        <v>109</v>
      </c>
      <c r="B15" t="s">
        <v>86</v>
      </c>
      <c r="C15" t="s">
        <v>86</v>
      </c>
      <c r="D15" t="s">
        <v>86</v>
      </c>
      <c r="G15" t="s">
        <v>86</v>
      </c>
    </row>
    <row r="17" spans="1:9" x14ac:dyDescent="0.2">
      <c r="A17" t="s">
        <v>16</v>
      </c>
      <c r="B17">
        <f>2.25-AVERAGE(2.35, 2.38)</f>
        <v>-0.11500000000000021</v>
      </c>
      <c r="C17" t="s">
        <v>86</v>
      </c>
      <c r="D17">
        <f>2.23-1.64</f>
        <v>0.59000000000000008</v>
      </c>
      <c r="E17">
        <f t="shared" si="0"/>
        <v>0.59000000000000008</v>
      </c>
      <c r="F17" t="s">
        <v>19</v>
      </c>
      <c r="G17">
        <f>1.94-1.64</f>
        <v>0.30000000000000004</v>
      </c>
      <c r="H17">
        <f t="shared" si="1"/>
        <v>0.30000000000000004</v>
      </c>
      <c r="I17" t="s">
        <v>19</v>
      </c>
    </row>
    <row r="18" spans="1:9" x14ac:dyDescent="0.2">
      <c r="G18">
        <f>0.79-1.61</f>
        <v>-0.82000000000000006</v>
      </c>
      <c r="H18">
        <f t="shared" si="1"/>
        <v>0.82000000000000006</v>
      </c>
      <c r="I18" t="s">
        <v>9</v>
      </c>
    </row>
    <row r="20" spans="1:9" x14ac:dyDescent="0.2">
      <c r="A20" t="s">
        <v>76</v>
      </c>
      <c r="B20" t="s">
        <v>86</v>
      </c>
      <c r="C20">
        <f>2.85-3</f>
        <v>-0.14999999999999991</v>
      </c>
      <c r="D20">
        <f>2.86-2.27</f>
        <v>0.58999999999999986</v>
      </c>
      <c r="E20">
        <f t="shared" si="0"/>
        <v>0.58999999999999986</v>
      </c>
      <c r="F20" t="s">
        <v>19</v>
      </c>
      <c r="G20">
        <f>2.62-2.27</f>
        <v>0.35000000000000009</v>
      </c>
      <c r="H20">
        <f t="shared" si="1"/>
        <v>0.35000000000000009</v>
      </c>
      <c r="I20" t="s">
        <v>19</v>
      </c>
    </row>
    <row r="21" spans="1:9" x14ac:dyDescent="0.2">
      <c r="D21">
        <f>2.33-2.17</f>
        <v>0.16000000000000014</v>
      </c>
      <c r="E21">
        <f t="shared" si="0"/>
        <v>0.16000000000000014</v>
      </c>
      <c r="F21" t="s">
        <v>9</v>
      </c>
      <c r="G21">
        <f>2.12-2.17</f>
        <v>-4.9999999999999822E-2</v>
      </c>
      <c r="H21">
        <f t="shared" si="1"/>
        <v>4.9999999999999822E-2</v>
      </c>
      <c r="I21" t="s">
        <v>9</v>
      </c>
    </row>
    <row r="23" spans="1:9" x14ac:dyDescent="0.2">
      <c r="A23" t="s">
        <v>18</v>
      </c>
      <c r="B23">
        <f>1.6-1.73</f>
        <v>-0.12999999999999989</v>
      </c>
      <c r="C23" t="s">
        <v>86</v>
      </c>
      <c r="D23">
        <f>1.66-1.62</f>
        <v>3.9999999999999813E-2</v>
      </c>
      <c r="E23">
        <f t="shared" si="0"/>
        <v>3.9999999999999813E-2</v>
      </c>
      <c r="F23" t="s">
        <v>19</v>
      </c>
      <c r="G23">
        <f>1-1.2</f>
        <v>-0.19999999999999996</v>
      </c>
      <c r="H23">
        <f t="shared" si="1"/>
        <v>0.19999999999999996</v>
      </c>
      <c r="I23" t="s">
        <v>9</v>
      </c>
    </row>
    <row r="24" spans="1:9" x14ac:dyDescent="0.2">
      <c r="G24">
        <f>0.2-0.1</f>
        <v>0.1</v>
      </c>
      <c r="H24">
        <f t="shared" si="1"/>
        <v>0.1</v>
      </c>
      <c r="I24" t="s">
        <v>27</v>
      </c>
    </row>
    <row r="26" spans="1:9" x14ac:dyDescent="0.2">
      <c r="A26" t="s">
        <v>83</v>
      </c>
      <c r="B26" t="s">
        <v>86</v>
      </c>
      <c r="C26" t="s">
        <v>86</v>
      </c>
      <c r="D26" t="s">
        <v>86</v>
      </c>
      <c r="G26" t="s">
        <v>86</v>
      </c>
    </row>
    <row r="28" spans="1:9" x14ac:dyDescent="0.2">
      <c r="A28" t="s">
        <v>20</v>
      </c>
      <c r="B28" t="s">
        <v>86</v>
      </c>
      <c r="C28" t="s">
        <v>86</v>
      </c>
      <c r="D28">
        <f>0.34-0.44</f>
        <v>-9.9999999999999978E-2</v>
      </c>
      <c r="E28">
        <f t="shared" si="0"/>
        <v>9.9999999999999978E-2</v>
      </c>
      <c r="F28" t="s">
        <v>19</v>
      </c>
      <c r="G28">
        <f>1.51-0.44</f>
        <v>1.07</v>
      </c>
      <c r="H28">
        <f t="shared" si="1"/>
        <v>1.07</v>
      </c>
      <c r="I28" t="s">
        <v>19</v>
      </c>
    </row>
    <row r="30" spans="1:9" x14ac:dyDescent="0.2">
      <c r="A30" t="s">
        <v>22</v>
      </c>
      <c r="B30">
        <f>1.65-AVERAGE(1.57, 1.55, 1.52, 1.69)</f>
        <v>6.7499999999999893E-2</v>
      </c>
      <c r="C30">
        <f>1.61-AVERAGE(1.67, 1.55, 1.52, 1.69)</f>
        <v>2.5000000000001688E-3</v>
      </c>
      <c r="D30">
        <f>0.6-1.36</f>
        <v>-0.76000000000000012</v>
      </c>
      <c r="E30">
        <f t="shared" si="0"/>
        <v>0.76000000000000012</v>
      </c>
      <c r="F30" t="s">
        <v>19</v>
      </c>
      <c r="G30">
        <f>2.08-1.36</f>
        <v>0.72</v>
      </c>
      <c r="H30">
        <f t="shared" si="1"/>
        <v>0.72</v>
      </c>
      <c r="I30" t="s">
        <v>19</v>
      </c>
    </row>
    <row r="31" spans="1:9" x14ac:dyDescent="0.2">
      <c r="D31">
        <f>AVERAGE(1.58, 2.07, 1.8, 1.82)-AVERAGE(1.64, 1.5, 1.57)</f>
        <v>0.24750000000000005</v>
      </c>
      <c r="E31">
        <f t="shared" si="0"/>
        <v>0.24750000000000005</v>
      </c>
      <c r="F31" t="s">
        <v>9</v>
      </c>
      <c r="G31">
        <f>AVERAGE(1.89, 1.8, 1.68, 1.85, 1.59)-AVERAGE(1.57, 1.5, 1.64)</f>
        <v>0.19199999999999995</v>
      </c>
      <c r="H31">
        <f t="shared" si="1"/>
        <v>0.19199999999999995</v>
      </c>
      <c r="I31" t="s">
        <v>9</v>
      </c>
    </row>
    <row r="32" spans="1:9" x14ac:dyDescent="0.2">
      <c r="G32">
        <f>0.5-0.45</f>
        <v>4.9999999999999989E-2</v>
      </c>
      <c r="H32">
        <f t="shared" si="1"/>
        <v>4.9999999999999989E-2</v>
      </c>
      <c r="I32" t="s">
        <v>27</v>
      </c>
    </row>
    <row r="33" spans="1:9" x14ac:dyDescent="0.2">
      <c r="G33">
        <f>0.6-0.11</f>
        <v>0.49</v>
      </c>
      <c r="H33">
        <f t="shared" si="1"/>
        <v>0.49</v>
      </c>
      <c r="I33" t="s">
        <v>49</v>
      </c>
    </row>
    <row r="34" spans="1:9" x14ac:dyDescent="0.2">
      <c r="G34">
        <f>1.66-1.34</f>
        <v>0.31999999999999984</v>
      </c>
      <c r="H34">
        <f t="shared" si="1"/>
        <v>0.31999999999999984</v>
      </c>
      <c r="I34" t="s">
        <v>49</v>
      </c>
    </row>
    <row r="36" spans="1:9" x14ac:dyDescent="0.2">
      <c r="A36" t="s">
        <v>21</v>
      </c>
      <c r="B36" t="s">
        <v>86</v>
      </c>
      <c r="C36" t="s">
        <v>86</v>
      </c>
      <c r="D36">
        <f>2.25-1.96</f>
        <v>0.29000000000000004</v>
      </c>
      <c r="E36">
        <f t="shared" si="0"/>
        <v>0.29000000000000004</v>
      </c>
      <c r="F36" t="s">
        <v>19</v>
      </c>
      <c r="G36">
        <f>2.67-1.96</f>
        <v>0.71</v>
      </c>
      <c r="H36">
        <f t="shared" si="1"/>
        <v>0.71</v>
      </c>
      <c r="I36" t="s">
        <v>19</v>
      </c>
    </row>
    <row r="37" spans="1:9" x14ac:dyDescent="0.2">
      <c r="D37" s="11">
        <f>AVERAGE(1.9, 2.37, 1.6)-AVERAGE(2.24, 1.8)</f>
        <v>-6.3333333333333686E-2</v>
      </c>
      <c r="E37" s="11">
        <f t="shared" si="0"/>
        <v>6.3333333333333686E-2</v>
      </c>
      <c r="F37" t="s">
        <v>9</v>
      </c>
      <c r="G37">
        <f>2.26-AVERAGE(2.24, 1.8)</f>
        <v>0.23999999999999977</v>
      </c>
      <c r="H37">
        <f t="shared" si="1"/>
        <v>0.23999999999999977</v>
      </c>
      <c r="I37" t="s">
        <v>9</v>
      </c>
    </row>
    <row r="39" spans="1:9" x14ac:dyDescent="0.2">
      <c r="A39" t="s">
        <v>41</v>
      </c>
      <c r="B39" t="s">
        <v>86</v>
      </c>
      <c r="C39" t="s">
        <v>86</v>
      </c>
      <c r="D39">
        <f>3.39-2.71</f>
        <v>0.68000000000000016</v>
      </c>
      <c r="E39">
        <f t="shared" si="0"/>
        <v>0.68000000000000016</v>
      </c>
      <c r="F39" t="s">
        <v>19</v>
      </c>
      <c r="G39" t="s">
        <v>86</v>
      </c>
    </row>
    <row r="40" spans="1:9" x14ac:dyDescent="0.2">
      <c r="D40">
        <f>2.39-AVERAGE(2.52, 2.34)</f>
        <v>-3.9999999999999591E-2</v>
      </c>
      <c r="E40">
        <f t="shared" si="0"/>
        <v>3.9999999999999591E-2</v>
      </c>
      <c r="F40" t="s">
        <v>9</v>
      </c>
    </row>
    <row r="42" spans="1:9" x14ac:dyDescent="0.2">
      <c r="A42" t="s">
        <v>23</v>
      </c>
      <c r="B42" t="s">
        <v>86</v>
      </c>
      <c r="C42" t="s">
        <v>86</v>
      </c>
      <c r="D42">
        <f>0.7-1.47</f>
        <v>-0.77</v>
      </c>
      <c r="E42">
        <f t="shared" si="0"/>
        <v>0.77</v>
      </c>
      <c r="F42" t="s">
        <v>19</v>
      </c>
      <c r="G42">
        <f>1.31-1.47</f>
        <v>-0.15999999999999992</v>
      </c>
      <c r="H42">
        <f t="shared" si="1"/>
        <v>0.15999999999999992</v>
      </c>
      <c r="I42" t="s">
        <v>19</v>
      </c>
    </row>
    <row r="44" spans="1:9" x14ac:dyDescent="0.2">
      <c r="A44" t="s">
        <v>90</v>
      </c>
      <c r="B44" t="s">
        <v>86</v>
      </c>
      <c r="C44" t="s">
        <v>86</v>
      </c>
      <c r="D44">
        <f>1.74-2.29</f>
        <v>-0.55000000000000004</v>
      </c>
      <c r="E44">
        <f t="shared" si="0"/>
        <v>0.55000000000000004</v>
      </c>
      <c r="F44" t="s">
        <v>19</v>
      </c>
      <c r="G44">
        <f>2.46-2.29</f>
        <v>0.16999999999999993</v>
      </c>
      <c r="H44">
        <f t="shared" si="1"/>
        <v>0.16999999999999993</v>
      </c>
      <c r="I44" t="s">
        <v>19</v>
      </c>
    </row>
    <row r="46" spans="1:9" x14ac:dyDescent="0.2">
      <c r="A46" t="s">
        <v>94</v>
      </c>
      <c r="B46" t="s">
        <v>86</v>
      </c>
      <c r="C46" t="s">
        <v>86</v>
      </c>
      <c r="D46">
        <f>0.81-0.7</f>
        <v>0.1100000000000001</v>
      </c>
      <c r="E46">
        <f t="shared" si="0"/>
        <v>0.1100000000000001</v>
      </c>
      <c r="F46" t="s">
        <v>19</v>
      </c>
      <c r="G46">
        <f>1.39-0.7</f>
        <v>0.69</v>
      </c>
      <c r="H46">
        <f t="shared" si="1"/>
        <v>0.69</v>
      </c>
      <c r="I46" t="s">
        <v>19</v>
      </c>
    </row>
    <row r="48" spans="1:9" x14ac:dyDescent="0.2">
      <c r="A48" t="s">
        <v>136</v>
      </c>
      <c r="B48" t="s">
        <v>86</v>
      </c>
      <c r="C48" t="s">
        <v>86</v>
      </c>
      <c r="D48">
        <v>0.92</v>
      </c>
      <c r="E48">
        <v>0.92</v>
      </c>
      <c r="F48" t="s">
        <v>137</v>
      </c>
      <c r="G48">
        <v>0.63</v>
      </c>
      <c r="H48">
        <v>0.63</v>
      </c>
      <c r="I48" t="s">
        <v>137</v>
      </c>
    </row>
    <row r="50" spans="1:9" x14ac:dyDescent="0.2">
      <c r="A50" t="s">
        <v>138</v>
      </c>
      <c r="B50" t="s">
        <v>86</v>
      </c>
      <c r="C50" t="s">
        <v>86</v>
      </c>
      <c r="D50">
        <v>0.47</v>
      </c>
      <c r="E50">
        <v>0.47</v>
      </c>
      <c r="F50" t="s">
        <v>137</v>
      </c>
      <c r="G50">
        <v>0.49</v>
      </c>
      <c r="H50">
        <v>0.49</v>
      </c>
      <c r="I50" t="s">
        <v>137</v>
      </c>
    </row>
    <row r="52" spans="1:9" x14ac:dyDescent="0.2">
      <c r="A52" t="s">
        <v>139</v>
      </c>
      <c r="B52" t="s">
        <v>86</v>
      </c>
      <c r="C52" t="s">
        <v>86</v>
      </c>
      <c r="D52">
        <v>0.01</v>
      </c>
      <c r="E52">
        <v>0.01</v>
      </c>
      <c r="F52" t="s">
        <v>137</v>
      </c>
      <c r="G52" t="s">
        <v>86</v>
      </c>
      <c r="H52" t="s">
        <v>86</v>
      </c>
    </row>
    <row r="54" spans="1:9" x14ac:dyDescent="0.2">
      <c r="A54" t="s">
        <v>140</v>
      </c>
      <c r="B54" t="s">
        <v>86</v>
      </c>
      <c r="C54" t="s">
        <v>86</v>
      </c>
      <c r="D54">
        <v>0.01</v>
      </c>
      <c r="E54">
        <v>0.01</v>
      </c>
      <c r="F54" t="s">
        <v>137</v>
      </c>
      <c r="G54" t="s">
        <v>86</v>
      </c>
      <c r="H5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</vt:lpstr>
      <vt:lpstr>bandgap shifts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Jacobs</dc:creator>
  <cp:lastModifiedBy>Ryan Jacobs</cp:lastModifiedBy>
  <dcterms:created xsi:type="dcterms:W3CDTF">2018-08-29T14:33:56Z</dcterms:created>
  <dcterms:modified xsi:type="dcterms:W3CDTF">2018-08-30T17:29:28Z</dcterms:modified>
</cp:coreProperties>
</file>