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24915" windowHeight="1209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15" i="1" l="1"/>
  <c r="F11" i="1" s="1"/>
  <c r="H11" i="1"/>
  <c r="K11" i="1"/>
  <c r="B27" i="1" l="1"/>
  <c r="B28" i="1"/>
  <c r="B23" i="1"/>
  <c r="B24" i="1" s="1"/>
  <c r="F10" i="1"/>
  <c r="F9" i="1"/>
  <c r="F8" i="1"/>
  <c r="F7" i="1"/>
  <c r="B29" i="1" l="1"/>
  <c r="F12" i="1" s="1"/>
  <c r="B26" i="1"/>
</calcChain>
</file>

<file path=xl/sharedStrings.xml><?xml version="1.0" encoding="utf-8"?>
<sst xmlns="http://schemas.openxmlformats.org/spreadsheetml/2006/main" count="63" uniqueCount="56">
  <si>
    <t>Ewelina Popiel, 166491, gr. 7, zarządzanie finansami</t>
  </si>
  <si>
    <t>Zadanie domowe 1.</t>
  </si>
  <si>
    <t>Aktywa</t>
  </si>
  <si>
    <t>Pasywa</t>
  </si>
  <si>
    <t>Aktywa trwałe</t>
  </si>
  <si>
    <t>Zapasy</t>
  </si>
  <si>
    <t>Należności</t>
  </si>
  <si>
    <t>Środki pieniężne</t>
  </si>
  <si>
    <t>Zobowiązania wobec dostawców</t>
  </si>
  <si>
    <t>AKTYWA RAZEM</t>
  </si>
  <si>
    <t>PASYWA RAZEM</t>
  </si>
  <si>
    <t>-</t>
  </si>
  <si>
    <t>Cash Revenue (CR)</t>
  </si>
  <si>
    <t>Wartość</t>
  </si>
  <si>
    <t>Kwota [zł]</t>
  </si>
  <si>
    <r>
      <t xml:space="preserve">Cost of Capital (CC </t>
    </r>
    <r>
      <rPr>
        <vertAlign val="subscript"/>
        <sz val="11"/>
        <color theme="1"/>
        <rFont val="Calibri"/>
        <family val="2"/>
        <charset val="238"/>
        <scheme val="minor"/>
      </rPr>
      <t>1-&gt;</t>
    </r>
    <r>
      <rPr>
        <vertAlign val="subscript"/>
        <sz val="11"/>
        <color theme="1"/>
        <rFont val="Calibri"/>
        <family val="2"/>
        <charset val="238"/>
      </rPr>
      <t>∞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)</t>
    </r>
  </si>
  <si>
    <r>
      <t xml:space="preserve">Cash Revenue (CR) </t>
    </r>
    <r>
      <rPr>
        <i/>
        <sz val="11"/>
        <color theme="1"/>
        <rFont val="Calibri"/>
        <family val="2"/>
        <charset val="238"/>
        <scheme val="minor"/>
      </rPr>
      <t>[zł]</t>
    </r>
  </si>
  <si>
    <r>
      <t xml:space="preserve">Moment zapłaty dostawcy </t>
    </r>
    <r>
      <rPr>
        <i/>
        <sz val="11"/>
        <color theme="1"/>
        <rFont val="Calibri"/>
        <family val="2"/>
        <charset val="238"/>
        <scheme val="minor"/>
      </rPr>
      <t>[dni]</t>
    </r>
  </si>
  <si>
    <t xml:space="preserve">Stopa podatku (T) </t>
  </si>
  <si>
    <r>
      <t xml:space="preserve">Kapitał zaangażowany (D+E) </t>
    </r>
    <r>
      <rPr>
        <i/>
        <sz val="11"/>
        <color theme="1"/>
        <rFont val="Calibri"/>
        <family val="2"/>
        <charset val="238"/>
        <scheme val="minor"/>
      </rPr>
      <t>[zł]</t>
    </r>
  </si>
  <si>
    <t>Współczynnik</t>
  </si>
  <si>
    <t>Obliczenia</t>
  </si>
  <si>
    <t>Bilans finansowy</t>
  </si>
  <si>
    <r>
      <rPr>
        <sz val="11"/>
        <color theme="1"/>
        <rFont val="Calibri"/>
        <family val="2"/>
        <charset val="238"/>
      </rPr>
      <t>Ʃ</t>
    </r>
    <r>
      <rPr>
        <sz val="9.35"/>
        <color theme="1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BIT</t>
    </r>
  </si>
  <si>
    <t>Non-Cash Expenses (NCE)</t>
  </si>
  <si>
    <t>Capital Expenditures (CAPEX)</t>
  </si>
  <si>
    <r>
      <t xml:space="preserve">Zapasy  </t>
    </r>
    <r>
      <rPr>
        <i/>
        <sz val="11"/>
        <color theme="1"/>
        <rFont val="Calibri"/>
        <family val="2"/>
        <charset val="238"/>
        <scheme val="minor"/>
      </rPr>
      <t>[zł]</t>
    </r>
  </si>
  <si>
    <t xml:space="preserve">Efektywność finansowa przedsiębiorstwa (ΔV) </t>
  </si>
  <si>
    <t>DSK - Docelowa Struktura Kapitału</t>
  </si>
  <si>
    <t>CR/360*Okres konwersji zapasów</t>
  </si>
  <si>
    <t xml:space="preserve">CR/360*Okres spływu należności </t>
  </si>
  <si>
    <t>CR/360*Moment zapłaty dostawcy</t>
  </si>
  <si>
    <t>CR/360*Okres odroczenia spłaty wobec dostawców</t>
  </si>
  <si>
    <t xml:space="preserve"> -[D+E]+FCF/CC </t>
  </si>
  <si>
    <t>Wzór ogólny</t>
  </si>
  <si>
    <r>
      <rPr>
        <vertAlign val="superscript"/>
        <sz val="11"/>
        <color theme="1"/>
        <rFont val="Calibri"/>
        <family val="2"/>
        <charset val="238"/>
        <scheme val="minor"/>
      </rPr>
      <t xml:space="preserve"> (1)</t>
    </r>
    <r>
      <rPr>
        <sz val="11"/>
        <color theme="1"/>
        <rFont val="Calibri"/>
        <family val="2"/>
        <charset val="238"/>
        <scheme val="minor"/>
      </rPr>
      <t xml:space="preserve"> NOPAT = (1-T) * Ʃ BIT</t>
    </r>
  </si>
  <si>
    <r>
      <t>Operating Cash Flow (OCF)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 (2)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</si>
  <si>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(2)</t>
    </r>
    <r>
      <rPr>
        <sz val="11"/>
        <color theme="1"/>
        <rFont val="Calibri"/>
        <family val="2"/>
        <charset val="238"/>
        <scheme val="minor"/>
      </rPr>
      <t xml:space="preserve"> OCF = NOPAT + NCE</t>
    </r>
  </si>
  <si>
    <r>
      <rPr>
        <sz val="11"/>
        <color theme="1"/>
        <rFont val="Calibri"/>
        <family val="2"/>
        <charset val="238"/>
      </rPr>
      <t>Δ</t>
    </r>
    <r>
      <rPr>
        <sz val="8.8000000000000007"/>
        <color theme="1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Net Working Capital (Δ NWC) </t>
    </r>
    <r>
      <rPr>
        <vertAlign val="superscript"/>
        <sz val="11"/>
        <color theme="1"/>
        <rFont val="Calibri"/>
        <family val="2"/>
        <charset val="238"/>
        <scheme val="minor"/>
      </rPr>
      <t>(3)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</si>
  <si>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(3)</t>
    </r>
    <r>
      <rPr>
        <sz val="11"/>
        <color theme="1"/>
        <rFont val="Calibri"/>
        <family val="2"/>
        <charset val="238"/>
        <scheme val="minor"/>
      </rPr>
      <t xml:space="preserve"> Δ NWC = Zapasy + Należności + Środki pieniężne - Zobowiązania wobec dostawców</t>
    </r>
  </si>
  <si>
    <t>Tarcza podatkowa (1-T)</t>
  </si>
  <si>
    <r>
      <t xml:space="preserve">Okres konwersji zapasów </t>
    </r>
    <r>
      <rPr>
        <i/>
        <sz val="11"/>
        <color theme="1"/>
        <rFont val="Calibri"/>
        <family val="2"/>
        <charset val="238"/>
        <scheme val="minor"/>
      </rPr>
      <t>[dni]</t>
    </r>
  </si>
  <si>
    <r>
      <t xml:space="preserve">Okres spływu należności </t>
    </r>
    <r>
      <rPr>
        <i/>
        <sz val="11"/>
        <color theme="1"/>
        <rFont val="Calibri"/>
        <family val="2"/>
        <charset val="238"/>
        <scheme val="minor"/>
      </rPr>
      <t>[dni]</t>
    </r>
  </si>
  <si>
    <r>
      <t xml:space="preserve">Okres odroczenia spłaty wobec dostawców </t>
    </r>
    <r>
      <rPr>
        <i/>
        <sz val="11"/>
        <color theme="1"/>
        <rFont val="Calibri"/>
        <family val="2"/>
        <charset val="238"/>
        <scheme val="minor"/>
      </rPr>
      <t>[dni]</t>
    </r>
  </si>
  <si>
    <r>
      <t xml:space="preserve">Należności </t>
    </r>
    <r>
      <rPr>
        <i/>
        <sz val="11"/>
        <color theme="1"/>
        <rFont val="Calibri"/>
        <family val="2"/>
        <charset val="238"/>
        <scheme val="minor"/>
      </rPr>
      <t>[zł]</t>
    </r>
  </si>
  <si>
    <r>
      <t xml:space="preserve">Środki pieniężne </t>
    </r>
    <r>
      <rPr>
        <i/>
        <sz val="11"/>
        <color theme="1"/>
        <rFont val="Calibri"/>
        <family val="2"/>
        <charset val="238"/>
        <scheme val="minor"/>
      </rPr>
      <t>[zł]</t>
    </r>
  </si>
  <si>
    <r>
      <t xml:space="preserve">Zobowiązania wobec dostawców </t>
    </r>
    <r>
      <rPr>
        <i/>
        <sz val="11"/>
        <color theme="1"/>
        <rFont val="Calibri"/>
        <family val="2"/>
        <charset val="238"/>
        <scheme val="minor"/>
      </rPr>
      <t>[zł]</t>
    </r>
  </si>
  <si>
    <r>
      <t>Stopa kosztu długu (K</t>
    </r>
    <r>
      <rPr>
        <vertAlign val="subscript"/>
        <sz val="11"/>
        <color theme="1"/>
        <rFont val="Calibri"/>
        <family val="2"/>
        <charset val="238"/>
        <scheme val="minor"/>
      </rPr>
      <t>D</t>
    </r>
    <r>
      <rPr>
        <sz val="11"/>
        <color theme="1"/>
        <rFont val="Calibri"/>
        <family val="2"/>
        <charset val="238"/>
        <scheme val="minor"/>
      </rPr>
      <t xml:space="preserve">) </t>
    </r>
  </si>
  <si>
    <r>
      <t>Stopa kosztu kapitału własnego (K</t>
    </r>
    <r>
      <rPr>
        <vertAlign val="subscript"/>
        <sz val="11"/>
        <color theme="1"/>
        <rFont val="Calibri"/>
        <family val="2"/>
        <charset val="238"/>
        <scheme val="minor"/>
      </rPr>
      <t>E</t>
    </r>
    <r>
      <rPr>
        <sz val="11"/>
        <color theme="1"/>
        <rFont val="Calibri"/>
        <family val="2"/>
        <charset val="238"/>
        <scheme val="minor"/>
      </rPr>
      <t xml:space="preserve">)  </t>
    </r>
  </si>
  <si>
    <t>Free Cash Flow (FCF)</t>
  </si>
  <si>
    <r>
      <t>K</t>
    </r>
    <r>
      <rPr>
        <vertAlign val="subscript"/>
        <sz val="11"/>
        <color theme="1"/>
        <rFont val="Calibri"/>
        <family val="2"/>
        <charset val="238"/>
        <scheme val="minor"/>
      </rPr>
      <t>D</t>
    </r>
    <r>
      <rPr>
        <sz val="11"/>
        <color theme="1"/>
        <rFont val="Calibri"/>
        <family val="2"/>
        <charset val="238"/>
        <scheme val="minor"/>
      </rPr>
      <t>*D/(D+E)*(1-T)+K</t>
    </r>
    <r>
      <rPr>
        <vertAlign val="subscript"/>
        <sz val="11"/>
        <color theme="1"/>
        <rFont val="Calibri"/>
        <family val="2"/>
        <charset val="238"/>
        <scheme val="minor"/>
      </rPr>
      <t>E</t>
    </r>
    <r>
      <rPr>
        <sz val="11"/>
        <color theme="1"/>
        <rFont val="Calibri"/>
        <family val="2"/>
        <charset val="238"/>
        <scheme val="minor"/>
      </rPr>
      <t xml:space="preserve">*E/(D+E) </t>
    </r>
  </si>
  <si>
    <r>
      <t>Kapitał własny (E</t>
    </r>
    <r>
      <rPr>
        <vertAlign val="subscript"/>
        <sz val="11"/>
        <color theme="1"/>
        <rFont val="Calibri"/>
        <family val="2"/>
        <charset val="238"/>
        <scheme val="minor"/>
      </rPr>
      <t>0</t>
    </r>
    <r>
      <rPr>
        <sz val="11"/>
        <color theme="1"/>
        <rFont val="Calibri"/>
        <family val="2"/>
        <charset val="238"/>
        <scheme val="minor"/>
      </rPr>
      <t>)</t>
    </r>
  </si>
  <si>
    <r>
      <t>Dług (D</t>
    </r>
    <r>
      <rPr>
        <vertAlign val="subscript"/>
        <sz val="11"/>
        <color theme="1"/>
        <rFont val="Calibri"/>
        <family val="2"/>
        <charset val="238"/>
        <scheme val="minor"/>
      </rPr>
      <t>0</t>
    </r>
    <r>
      <rPr>
        <sz val="11"/>
        <color theme="1"/>
        <rFont val="Calibri"/>
        <family val="2"/>
        <charset val="238"/>
        <scheme val="minor"/>
      </rPr>
      <t>)</t>
    </r>
  </si>
  <si>
    <t>Cash Expenses (CE)</t>
  </si>
  <si>
    <r>
      <t>Net Operating Profit After Tax (NOPAT)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 (1)</t>
    </r>
  </si>
  <si>
    <t>Produkcja polistyrenu - dane wejściowe firmy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</si>
</sst>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8.8000000000000007"/>
      <color theme="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sz val="9.35"/>
      <color theme="1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2" borderId="0" applyNumberFormat="0" applyBorder="0" applyAlignment="0" applyProtection="0"/>
  </cellStyleXfs>
  <cellXfs count="16">
    <xf numFmtId="0" fontId="0" fillId="0" borderId="0" xfId="0"/>
    <xf numFmtId="0" fontId="1" fillId="3" borderId="0" xfId="0" applyFont="1" applyFill="1" applyAlignment="1">
      <alignment horizontal="center"/>
    </xf>
    <xf numFmtId="0" fontId="0" fillId="3" borderId="0" xfId="0" applyFill="1"/>
    <xf numFmtId="0" fontId="8" fillId="3" borderId="0" xfId="0" applyFont="1" applyFill="1"/>
    <xf numFmtId="0" fontId="1" fillId="3" borderId="0" xfId="0" applyFont="1" applyFill="1"/>
    <xf numFmtId="0" fontId="0" fillId="3" borderId="0" xfId="0" applyFill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9" fontId="0" fillId="3" borderId="1" xfId="0" applyNumberFormat="1" applyFill="1" applyBorder="1" applyAlignment="1">
      <alignment horizontal="center"/>
    </xf>
    <xf numFmtId="49" fontId="0" fillId="3" borderId="1" xfId="0" applyNumberFormat="1" applyFill="1" applyBorder="1"/>
    <xf numFmtId="0" fontId="7" fillId="2" borderId="0" xfId="1"/>
    <xf numFmtId="0" fontId="9" fillId="2" borderId="0" xfId="1" applyFont="1"/>
    <xf numFmtId="2" fontId="1" fillId="3" borderId="1" xfId="0" applyNumberFormat="1" applyFont="1" applyFill="1" applyBorder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zoomScale="85" zoomScaleNormal="85" workbookViewId="0">
      <selection activeCell="D27" sqref="D27"/>
    </sheetView>
  </sheetViews>
  <sheetFormatPr defaultRowHeight="15" x14ac:dyDescent="0.25"/>
  <cols>
    <col min="1" max="1" width="53.42578125" style="2" bestFit="1" customWidth="1"/>
    <col min="2" max="2" width="8.7109375" style="2" bestFit="1" customWidth="1"/>
    <col min="3" max="3" width="5.5703125" style="2" customWidth="1"/>
    <col min="4" max="4" width="43.140625" style="2" customWidth="1"/>
    <col min="5" max="5" width="48.5703125" style="2" bestFit="1" customWidth="1"/>
    <col min="6" max="6" width="10.28515625" style="2" customWidth="1"/>
    <col min="7" max="7" width="5.42578125" style="2" customWidth="1"/>
    <col min="8" max="8" width="16" style="2" bestFit="1" customWidth="1"/>
    <col min="9" max="9" width="16.5703125" style="2" bestFit="1" customWidth="1"/>
    <col min="10" max="10" width="31.85546875" style="2" bestFit="1" customWidth="1"/>
    <col min="11" max="11" width="14" style="2" customWidth="1"/>
    <col min="12" max="16384" width="9.140625" style="2"/>
  </cols>
  <sheetData>
    <row r="1" spans="1:11" x14ac:dyDescent="0.25">
      <c r="A1" s="1" t="s">
        <v>0</v>
      </c>
    </row>
    <row r="2" spans="1:11" x14ac:dyDescent="0.25">
      <c r="A2" s="1" t="s">
        <v>1</v>
      </c>
    </row>
    <row r="4" spans="1:11" ht="15.75" x14ac:dyDescent="0.25">
      <c r="A4" s="3"/>
    </row>
    <row r="5" spans="1:11" x14ac:dyDescent="0.25">
      <c r="A5" s="14" t="s">
        <v>55</v>
      </c>
      <c r="B5" s="14"/>
      <c r="C5" s="4"/>
      <c r="D5" s="14" t="s">
        <v>21</v>
      </c>
      <c r="E5" s="13"/>
      <c r="F5" s="13"/>
      <c r="H5" s="14" t="s">
        <v>22</v>
      </c>
      <c r="I5" s="14"/>
      <c r="J5" s="14"/>
      <c r="K5" s="14"/>
    </row>
    <row r="6" spans="1:11" x14ac:dyDescent="0.25">
      <c r="A6" s="1" t="s">
        <v>20</v>
      </c>
      <c r="B6" s="1" t="s">
        <v>13</v>
      </c>
      <c r="D6" s="1" t="s">
        <v>20</v>
      </c>
      <c r="E6" s="1" t="s">
        <v>34</v>
      </c>
      <c r="F6" s="1" t="s">
        <v>13</v>
      </c>
      <c r="H6" s="1" t="s">
        <v>14</v>
      </c>
      <c r="I6" s="1" t="s">
        <v>2</v>
      </c>
      <c r="J6" s="1" t="s">
        <v>3</v>
      </c>
      <c r="K6" s="1" t="s">
        <v>14</v>
      </c>
    </row>
    <row r="7" spans="1:11" ht="18" x14ac:dyDescent="0.35">
      <c r="A7" s="6" t="s">
        <v>16</v>
      </c>
      <c r="B7" s="7">
        <v>14253</v>
      </c>
      <c r="D7" s="6" t="s">
        <v>26</v>
      </c>
      <c r="E7" s="6" t="s">
        <v>29</v>
      </c>
      <c r="F7" s="8">
        <f>B7/360*B8</f>
        <v>554.2833333333333</v>
      </c>
      <c r="H7" s="8">
        <v>1200</v>
      </c>
      <c r="I7" s="7" t="s">
        <v>4</v>
      </c>
      <c r="J7" s="7" t="s">
        <v>51</v>
      </c>
      <c r="K7" s="8">
        <v>1622.31</v>
      </c>
    </row>
    <row r="8" spans="1:11" ht="18" x14ac:dyDescent="0.35">
      <c r="A8" s="6" t="s">
        <v>41</v>
      </c>
      <c r="B8" s="7">
        <v>14</v>
      </c>
      <c r="D8" s="6" t="s">
        <v>44</v>
      </c>
      <c r="E8" s="6" t="s">
        <v>30</v>
      </c>
      <c r="F8" s="8">
        <f>B7/360*B9</f>
        <v>1227.3416666666667</v>
      </c>
      <c r="H8" s="8">
        <v>554.28</v>
      </c>
      <c r="I8" s="7" t="s">
        <v>5</v>
      </c>
      <c r="J8" s="7" t="s">
        <v>52</v>
      </c>
      <c r="K8" s="8">
        <v>369.52</v>
      </c>
    </row>
    <row r="9" spans="1:11" x14ac:dyDescent="0.25">
      <c r="A9" s="6" t="s">
        <v>42</v>
      </c>
      <c r="B9" s="7">
        <v>31</v>
      </c>
      <c r="D9" s="6" t="s">
        <v>45</v>
      </c>
      <c r="E9" s="6" t="s">
        <v>31</v>
      </c>
      <c r="F9" s="8">
        <f>B7/360*B10</f>
        <v>118.77500000000001</v>
      </c>
      <c r="H9" s="8">
        <v>1227.3399999999999</v>
      </c>
      <c r="I9" s="7" t="s">
        <v>6</v>
      </c>
      <c r="J9" s="7" t="s">
        <v>8</v>
      </c>
      <c r="K9" s="8">
        <v>1108.57</v>
      </c>
    </row>
    <row r="10" spans="1:11" x14ac:dyDescent="0.25">
      <c r="A10" s="6" t="s">
        <v>17</v>
      </c>
      <c r="B10" s="7">
        <v>3</v>
      </c>
      <c r="D10" s="6" t="s">
        <v>46</v>
      </c>
      <c r="E10" s="6" t="s">
        <v>32</v>
      </c>
      <c r="F10" s="8">
        <f>B7/360*B11</f>
        <v>1108.5666666666666</v>
      </c>
      <c r="H10" s="8">
        <v>118.78</v>
      </c>
      <c r="I10" s="7" t="s">
        <v>7</v>
      </c>
      <c r="J10" s="7" t="s">
        <v>11</v>
      </c>
      <c r="K10" s="7" t="s">
        <v>11</v>
      </c>
    </row>
    <row r="11" spans="1:11" ht="18" x14ac:dyDescent="0.35">
      <c r="A11" s="6" t="s">
        <v>43</v>
      </c>
      <c r="B11" s="7">
        <v>28</v>
      </c>
      <c r="D11" s="10" t="s">
        <v>15</v>
      </c>
      <c r="E11" s="10" t="s">
        <v>50</v>
      </c>
      <c r="F11" s="11">
        <f>B13*K8/B16*B15+B12*K7/B16</f>
        <v>8.0816866901291765E-2</v>
      </c>
      <c r="H11" s="15">
        <f>SUM(H7:H10)</f>
        <v>3100.4</v>
      </c>
      <c r="I11" s="9" t="s">
        <v>9</v>
      </c>
      <c r="J11" s="9" t="s">
        <v>10</v>
      </c>
      <c r="K11" s="15">
        <f>SUM(K7:K9)</f>
        <v>3100.3999999999996</v>
      </c>
    </row>
    <row r="12" spans="1:11" ht="18" x14ac:dyDescent="0.35">
      <c r="A12" s="6" t="s">
        <v>48</v>
      </c>
      <c r="B12" s="11">
        <v>0.09</v>
      </c>
      <c r="D12" s="6" t="s">
        <v>27</v>
      </c>
      <c r="E12" s="6" t="s">
        <v>33</v>
      </c>
      <c r="F12" s="8">
        <f>-(B16)+B29/F11</f>
        <v>44693.721477864747</v>
      </c>
    </row>
    <row r="13" spans="1:11" ht="18" x14ac:dyDescent="0.35">
      <c r="A13" s="6" t="s">
        <v>47</v>
      </c>
      <c r="B13" s="11">
        <v>0.05</v>
      </c>
    </row>
    <row r="14" spans="1:11" x14ac:dyDescent="0.25">
      <c r="A14" s="6" t="s">
        <v>18</v>
      </c>
      <c r="B14" s="11">
        <v>0.19</v>
      </c>
    </row>
    <row r="15" spans="1:11" x14ac:dyDescent="0.25">
      <c r="A15" s="6" t="s">
        <v>40</v>
      </c>
      <c r="B15" s="11">
        <f>1-B14</f>
        <v>0.81</v>
      </c>
    </row>
    <row r="16" spans="1:11" x14ac:dyDescent="0.25">
      <c r="A16" s="6" t="s">
        <v>19</v>
      </c>
      <c r="B16" s="7">
        <v>1991.83</v>
      </c>
    </row>
    <row r="17" spans="1:2" ht="20.25" customHeight="1" x14ac:dyDescent="0.25">
      <c r="B17" s="5"/>
    </row>
    <row r="18" spans="1:2" x14ac:dyDescent="0.25">
      <c r="A18" s="14" t="s">
        <v>28</v>
      </c>
      <c r="B18" s="14"/>
    </row>
    <row r="19" spans="1:2" x14ac:dyDescent="0.25">
      <c r="A19" s="1" t="s">
        <v>20</v>
      </c>
      <c r="B19" s="1" t="s">
        <v>13</v>
      </c>
    </row>
    <row r="20" spans="1:2" x14ac:dyDescent="0.25">
      <c r="A20" s="6" t="s">
        <v>12</v>
      </c>
      <c r="B20" s="7">
        <v>14253</v>
      </c>
    </row>
    <row r="21" spans="1:2" x14ac:dyDescent="0.25">
      <c r="A21" s="12" t="s">
        <v>53</v>
      </c>
      <c r="B21" s="7">
        <v>9500</v>
      </c>
    </row>
    <row r="22" spans="1:2" x14ac:dyDescent="0.25">
      <c r="A22" s="12" t="s">
        <v>24</v>
      </c>
      <c r="B22" s="7">
        <v>95</v>
      </c>
    </row>
    <row r="23" spans="1:2" x14ac:dyDescent="0.25">
      <c r="A23" s="6" t="s">
        <v>23</v>
      </c>
      <c r="B23" s="7">
        <f>B20-B21-B22</f>
        <v>4658</v>
      </c>
    </row>
    <row r="24" spans="1:2" ht="17.25" x14ac:dyDescent="0.25">
      <c r="A24" s="6" t="s">
        <v>54</v>
      </c>
      <c r="B24" s="7">
        <f>(1-B14)*B23</f>
        <v>3772.9800000000005</v>
      </c>
    </row>
    <row r="25" spans="1:2" x14ac:dyDescent="0.25">
      <c r="A25" s="12" t="s">
        <v>24</v>
      </c>
      <c r="B25" s="7">
        <v>95</v>
      </c>
    </row>
    <row r="26" spans="1:2" ht="17.25" x14ac:dyDescent="0.25">
      <c r="A26" s="6" t="s">
        <v>36</v>
      </c>
      <c r="B26" s="7">
        <f>B24+B25</f>
        <v>3867.9800000000005</v>
      </c>
    </row>
    <row r="27" spans="1:2" ht="17.25" x14ac:dyDescent="0.25">
      <c r="A27" s="12" t="s">
        <v>38</v>
      </c>
      <c r="B27" s="7">
        <f>H8+H9+H10-K9</f>
        <v>791.82999999999993</v>
      </c>
    </row>
    <row r="28" spans="1:2" x14ac:dyDescent="0.25">
      <c r="A28" s="12" t="s">
        <v>25</v>
      </c>
      <c r="B28" s="7">
        <f>B22</f>
        <v>95</v>
      </c>
    </row>
    <row r="29" spans="1:2" x14ac:dyDescent="0.25">
      <c r="A29" s="6" t="s">
        <v>49</v>
      </c>
      <c r="B29" s="7">
        <f>B24</f>
        <v>3772.9800000000005</v>
      </c>
    </row>
    <row r="32" spans="1:2" ht="17.25" x14ac:dyDescent="0.25">
      <c r="A32" s="2" t="s">
        <v>35</v>
      </c>
    </row>
    <row r="33" spans="1:1" ht="17.25" x14ac:dyDescent="0.25">
      <c r="A33" s="2" t="s">
        <v>37</v>
      </c>
    </row>
    <row r="34" spans="1:1" ht="17.25" x14ac:dyDescent="0.25">
      <c r="A34" s="2" t="s">
        <v>39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W</dc:creator>
  <cp:lastModifiedBy>Michal W</cp:lastModifiedBy>
  <dcterms:created xsi:type="dcterms:W3CDTF">2018-10-10T19:55:24Z</dcterms:created>
  <dcterms:modified xsi:type="dcterms:W3CDTF">2018-10-13T18:02:00Z</dcterms:modified>
</cp:coreProperties>
</file>