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2" i="1" l="1"/>
  <c r="C43" i="1"/>
  <c r="F43" i="1"/>
  <c r="E42" i="1"/>
  <c r="B14" i="1"/>
  <c r="B13" i="1"/>
  <c r="B12" i="1"/>
  <c r="F44" i="1"/>
  <c r="E44" i="1"/>
  <c r="F42" i="1"/>
  <c r="F39" i="1"/>
  <c r="F40" i="1" s="1"/>
  <c r="E39" i="1"/>
  <c r="E40" i="1" s="1"/>
  <c r="F33" i="1"/>
  <c r="F35" i="1" s="1"/>
  <c r="E33" i="1"/>
  <c r="E35" i="1" s="1"/>
  <c r="B44" i="1"/>
  <c r="B42" i="1"/>
  <c r="E34" i="1" l="1"/>
  <c r="F34" i="1"/>
  <c r="F36" i="1" l="1"/>
  <c r="F37" i="1"/>
  <c r="E36" i="1"/>
  <c r="E37" i="1"/>
  <c r="E38" i="1" l="1"/>
  <c r="F38" i="1"/>
  <c r="E43" i="1" l="1"/>
  <c r="E45" i="1" l="1"/>
  <c r="E46" i="1" s="1"/>
  <c r="F45" i="1"/>
  <c r="F46" i="1" s="1"/>
  <c r="C39" i="1" l="1"/>
  <c r="C40" i="1" s="1"/>
  <c r="B39" i="1"/>
  <c r="B40" i="1" s="1"/>
  <c r="C33" i="1"/>
  <c r="C35" i="1" s="1"/>
  <c r="B33" i="1"/>
  <c r="B35" i="1" s="1"/>
  <c r="F17" i="1"/>
  <c r="F21" i="1" s="1"/>
  <c r="E17" i="1"/>
  <c r="F16" i="1"/>
  <c r="E16" i="1"/>
  <c r="F15" i="1"/>
  <c r="E15" i="1"/>
  <c r="B16" i="1"/>
  <c r="C17" i="1"/>
  <c r="C21" i="1" s="1"/>
  <c r="C22" i="1" s="1"/>
  <c r="C15" i="1"/>
  <c r="B15" i="1"/>
  <c r="C16" i="1"/>
  <c r="F18" i="1"/>
  <c r="E18" i="1"/>
  <c r="E19" i="1" s="1"/>
  <c r="B18" i="1"/>
  <c r="C18" i="1"/>
  <c r="E21" i="1"/>
  <c r="E23" i="1" s="1"/>
  <c r="F19" i="1"/>
  <c r="F12" i="1"/>
  <c r="F13" i="1" s="1"/>
  <c r="E12" i="1"/>
  <c r="E13" i="1" s="1"/>
  <c r="C19" i="1"/>
  <c r="B19" i="1"/>
  <c r="C14" i="1"/>
  <c r="C13" i="1"/>
  <c r="C12" i="1"/>
  <c r="C34" i="1" l="1"/>
  <c r="C37" i="1" s="1"/>
  <c r="B34" i="1"/>
  <c r="B36" i="1" s="1"/>
  <c r="C36" i="1"/>
  <c r="B37" i="1"/>
  <c r="F22" i="1"/>
  <c r="F23" i="1"/>
  <c r="E22" i="1"/>
  <c r="E24" i="1" s="1"/>
  <c r="E25" i="1" s="1"/>
  <c r="F24" i="1"/>
  <c r="F25" i="1" s="1"/>
  <c r="C23" i="1"/>
  <c r="C24" i="1" s="1"/>
  <c r="C25" i="1" s="1"/>
  <c r="F14" i="1"/>
  <c r="E14" i="1"/>
  <c r="C38" i="1" l="1"/>
  <c r="C44" i="1" s="1"/>
  <c r="B38" i="1"/>
  <c r="B43" i="1" l="1"/>
  <c r="C45" i="1" l="1"/>
  <c r="C46" i="1" s="1"/>
  <c r="B45" i="1"/>
  <c r="B46" i="1" s="1"/>
  <c r="B17" i="1" l="1"/>
  <c r="B21" i="1" s="1"/>
  <c r="B22" i="1" l="1"/>
  <c r="B23" i="1"/>
  <c r="B24" i="1" s="1"/>
  <c r="B25" i="1" s="1"/>
</calcChain>
</file>

<file path=xl/sharedStrings.xml><?xml version="1.0" encoding="utf-8"?>
<sst xmlns="http://schemas.openxmlformats.org/spreadsheetml/2006/main" count="87" uniqueCount="38">
  <si>
    <t>Ewelina Popiel, 166491, gr. 7, zarządzanie finansami</t>
  </si>
  <si>
    <t>Strategia Zarządzania Płynnością</t>
  </si>
  <si>
    <t>Firma niewrażliwa na ryzyko</t>
  </si>
  <si>
    <t>Wskaźnik dla:</t>
  </si>
  <si>
    <t>FA</t>
  </si>
  <si>
    <t>CA</t>
  </si>
  <si>
    <t>TA=TL</t>
  </si>
  <si>
    <t>Restrykcyjna (Założenia: CA/CR=30%; EBIT/CR=70%)</t>
  </si>
  <si>
    <t>Elastyczna (Założenia: CA/CR=60%; EBIT/CR=65%)</t>
  </si>
  <si>
    <t>EBIT</t>
  </si>
  <si>
    <t>WRI</t>
  </si>
  <si>
    <r>
      <rPr>
        <b/>
        <sz val="11"/>
        <color theme="1"/>
        <rFont val="Calibri"/>
        <family val="2"/>
        <charset val="238"/>
      </rPr>
      <t>β</t>
    </r>
    <r>
      <rPr>
        <b/>
        <sz val="11"/>
        <color theme="1"/>
        <rFont val="Calibri"/>
        <family val="2"/>
        <charset val="238"/>
        <scheme val="minor"/>
      </rPr>
      <t>*</t>
    </r>
    <r>
      <rPr>
        <b/>
        <vertAlign val="subscript"/>
        <sz val="11"/>
        <color theme="1"/>
        <rFont val="Calibri"/>
        <family val="2"/>
        <charset val="238"/>
        <scheme val="minor"/>
      </rPr>
      <t>L</t>
    </r>
  </si>
  <si>
    <r>
      <t>NOPAT=FCF</t>
    </r>
    <r>
      <rPr>
        <b/>
        <vertAlign val="subscript"/>
        <sz val="11"/>
        <color theme="1"/>
        <rFont val="Calibri"/>
        <family val="2"/>
        <charset val="238"/>
        <scheme val="minor"/>
      </rPr>
      <t>1-&gt;</t>
    </r>
    <r>
      <rPr>
        <b/>
        <vertAlign val="subscript"/>
        <sz val="11"/>
        <color theme="1"/>
        <rFont val="Calibri"/>
        <family val="2"/>
        <charset val="238"/>
      </rPr>
      <t>∞</t>
    </r>
  </si>
  <si>
    <t>AP=Zobowiązania wobec dostawców [zł]</t>
  </si>
  <si>
    <t>Kapitał zaangażowany (D+E) [zł]</t>
  </si>
  <si>
    <r>
      <t>Efektywność finansowa przedsiębiorstwa (</t>
    </r>
    <r>
      <rPr>
        <b/>
        <sz val="11"/>
        <color theme="1"/>
        <rFont val="Calibri"/>
        <family val="2"/>
        <charset val="238"/>
      </rPr>
      <t>Δ</t>
    </r>
    <r>
      <rPr>
        <b/>
        <sz val="11"/>
        <color theme="1"/>
        <rFont val="Calibri"/>
        <family val="2"/>
        <charset val="238"/>
        <scheme val="minor"/>
      </rPr>
      <t>V)</t>
    </r>
  </si>
  <si>
    <r>
      <t>Dług (D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 [zł]</t>
    </r>
  </si>
  <si>
    <r>
      <t>Kapitał własny (E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[zł]</t>
    </r>
  </si>
  <si>
    <r>
      <t>Stopa kosztu kapitału własnego (K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  <r>
      <rPr>
        <b/>
        <sz val="11"/>
        <color theme="1"/>
        <rFont val="Calibri"/>
        <family val="2"/>
        <charset val="238"/>
        <scheme val="minor"/>
      </rPr>
      <t>)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[%]</t>
    </r>
  </si>
  <si>
    <r>
      <t>Stopa kosztu długu (K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  <r>
      <rPr>
        <b/>
        <sz val="11"/>
        <color theme="1"/>
        <rFont val="Calibri"/>
        <family val="2"/>
        <charset val="238"/>
        <scheme val="minor"/>
      </rPr>
      <t>)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[%]</t>
    </r>
  </si>
  <si>
    <r>
      <t>Cost of Capital (CC</t>
    </r>
    <r>
      <rPr>
        <b/>
        <vertAlign val="subscript"/>
        <sz val="11"/>
        <color theme="1"/>
        <rFont val="Calibri"/>
        <family val="2"/>
        <charset val="238"/>
        <scheme val="minor"/>
      </rPr>
      <t>1-&gt;</t>
    </r>
    <r>
      <rPr>
        <b/>
        <vertAlign val="subscript"/>
        <sz val="11"/>
        <color theme="1"/>
        <rFont val="Calibri"/>
        <family val="2"/>
        <charset val="238"/>
      </rPr>
      <t>∞</t>
    </r>
    <r>
      <rPr>
        <b/>
        <sz val="11"/>
        <color theme="1"/>
        <rFont val="Calibri"/>
        <family val="2"/>
        <charset val="238"/>
      </rPr>
      <t>)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</si>
  <si>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Cash Revenue (CR)</t>
  </si>
  <si>
    <t>Firma wrażliwa na ryzyko</t>
  </si>
  <si>
    <t>PRZYKŁAD Z ĆWICZEŃ</t>
  </si>
  <si>
    <t>Grupa Azoty S.A. (Polska)</t>
  </si>
  <si>
    <t>Dług (D0) [zł]</t>
  </si>
  <si>
    <t>Kapitał własny (E0) [zł]</t>
  </si>
  <si>
    <t>NOPAT=FCF1-&gt;∞</t>
  </si>
  <si>
    <t>β*L</t>
  </si>
  <si>
    <t>Stopa kosztu kapitału własnego (KE) [%]</t>
  </si>
  <si>
    <t>Stopa kosztu długu (KD) [%]</t>
  </si>
  <si>
    <t>Cost of Capital (CC1-&gt;∞) [%]</t>
  </si>
  <si>
    <t>Efektywność finansowa przedsiębiorstwa (ΔV)</t>
  </si>
  <si>
    <r>
      <t>Kapitał własny (E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 [zł]</t>
    </r>
  </si>
  <si>
    <r>
      <t>NOPAT=FCF</t>
    </r>
    <r>
      <rPr>
        <b/>
        <vertAlign val="subscript"/>
        <sz val="11"/>
        <color theme="1"/>
        <rFont val="Calibri"/>
        <family val="2"/>
        <charset val="238"/>
        <scheme val="minor"/>
      </rPr>
      <t>1-&gt;∞</t>
    </r>
  </si>
  <si>
    <r>
      <t>Stopa kosztu kapitału własnego (K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  <r>
      <rPr>
        <b/>
        <sz val="11"/>
        <color theme="1"/>
        <rFont val="Calibri"/>
        <family val="2"/>
        <charset val="238"/>
        <scheme val="minor"/>
      </rPr>
      <t>) [%]</t>
    </r>
  </si>
  <si>
    <r>
      <t>Stopa kosztu długu (K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  <r>
      <rPr>
        <b/>
        <sz val="11"/>
        <color theme="1"/>
        <rFont val="Calibri"/>
        <family val="2"/>
        <charset val="238"/>
        <scheme val="minor"/>
      </rPr>
      <t>) [%]</t>
    </r>
  </si>
  <si>
    <r>
      <t>Cost of Capital (CC</t>
    </r>
    <r>
      <rPr>
        <b/>
        <vertAlign val="subscript"/>
        <sz val="11"/>
        <color theme="1"/>
        <rFont val="Calibri"/>
        <family val="2"/>
        <charset val="238"/>
        <scheme val="minor"/>
      </rPr>
      <t>1-&gt;∞</t>
    </r>
    <r>
      <rPr>
        <b/>
        <sz val="11"/>
        <color theme="1"/>
        <rFont val="Calibri"/>
        <family val="2"/>
        <charset val="238"/>
        <scheme val="minor"/>
      </rPr>
      <t>) [%]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</si>
</sst>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#,##0.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14">
    <xf numFmtId="0" fontId="0" fillId="0" borderId="0" xfId="0"/>
    <xf numFmtId="0" fontId="4" fillId="0" borderId="0" xfId="0" applyFont="1" applyAlignment="1">
      <alignment horizontal="center"/>
    </xf>
    <xf numFmtId="4" fontId="1" fillId="6" borderId="0" xfId="5" applyNumberFormat="1" applyAlignment="1">
      <alignment horizontal="center"/>
    </xf>
    <xf numFmtId="4" fontId="1" fillId="3" borderId="0" xfId="2" applyNumberFormat="1" applyAlignment="1">
      <alignment horizontal="center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4" fillId="7" borderId="0" xfId="6" applyFont="1" applyAlignment="1">
      <alignment horizontal="center"/>
    </xf>
    <xf numFmtId="0" fontId="10" fillId="2" borderId="1" xfId="1" applyFont="1" applyAlignment="1">
      <alignment horizontal="center"/>
    </xf>
    <xf numFmtId="0" fontId="10" fillId="2" borderId="1" xfId="1" applyFont="1" applyAlignment="1">
      <alignment horizontal="center"/>
    </xf>
    <xf numFmtId="0" fontId="3" fillId="5" borderId="0" xfId="4" applyFont="1" applyAlignment="1">
      <alignment horizontal="center"/>
    </xf>
    <xf numFmtId="0" fontId="3" fillId="5" borderId="0" xfId="4" applyFont="1" applyAlignment="1">
      <alignment horizontal="center"/>
    </xf>
    <xf numFmtId="0" fontId="4" fillId="4" borderId="0" xfId="3" applyFont="1" applyAlignment="1">
      <alignment horizontal="center"/>
    </xf>
    <xf numFmtId="169" fontId="1" fillId="6" borderId="0" xfId="5" applyNumberFormat="1" applyAlignment="1">
      <alignment horizontal="center"/>
    </xf>
    <xf numFmtId="169" fontId="1" fillId="3" borderId="0" xfId="2" applyNumberFormat="1" applyAlignment="1">
      <alignment horizontal="center"/>
    </xf>
  </cellXfs>
  <cellStyles count="7">
    <cellStyle name="20% - Accent5" xfId="2" builtinId="46"/>
    <cellStyle name="20% - Accent6" xfId="5" builtinId="50"/>
    <cellStyle name="40% - Accent5" xfId="3" builtinId="47"/>
    <cellStyle name="40% - Accent6" xfId="6" builtinId="51"/>
    <cellStyle name="60% - Accent5" xfId="4" builtinId="48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C48" sqref="C48"/>
    </sheetView>
  </sheetViews>
  <sheetFormatPr defaultRowHeight="15" x14ac:dyDescent="0.25"/>
  <cols>
    <col min="1" max="2" width="47.5703125" bestFit="1" customWidth="1"/>
    <col min="3" max="3" width="45" bestFit="1" customWidth="1"/>
    <col min="4" max="4" width="43" bestFit="1" customWidth="1"/>
    <col min="5" max="5" width="47.28515625" bestFit="1" customWidth="1"/>
    <col min="6" max="6" width="45" bestFit="1" customWidth="1"/>
  </cols>
  <sheetData>
    <row r="1" spans="1:6" x14ac:dyDescent="0.25">
      <c r="A1" s="1" t="s">
        <v>0</v>
      </c>
    </row>
    <row r="7" spans="1:6" x14ac:dyDescent="0.25">
      <c r="A7" s="5" t="s">
        <v>23</v>
      </c>
      <c r="B7" s="5"/>
      <c r="C7" s="5"/>
      <c r="D7" s="5"/>
      <c r="E7" s="5"/>
      <c r="F7" s="5"/>
    </row>
    <row r="8" spans="1:6" x14ac:dyDescent="0.25">
      <c r="A8" s="7" t="s">
        <v>3</v>
      </c>
      <c r="B8" s="8" t="s">
        <v>1</v>
      </c>
      <c r="C8" s="8"/>
      <c r="D8" s="7" t="s">
        <v>3</v>
      </c>
      <c r="E8" s="8" t="s">
        <v>1</v>
      </c>
      <c r="F8" s="8"/>
    </row>
    <row r="9" spans="1:6" x14ac:dyDescent="0.25">
      <c r="A9" s="7" t="s">
        <v>2</v>
      </c>
      <c r="B9" s="7" t="s">
        <v>7</v>
      </c>
      <c r="C9" s="7" t="s">
        <v>8</v>
      </c>
      <c r="D9" s="7" t="s">
        <v>22</v>
      </c>
      <c r="E9" s="7" t="s">
        <v>7</v>
      </c>
      <c r="F9" s="7" t="s">
        <v>8</v>
      </c>
    </row>
    <row r="10" spans="1:6" x14ac:dyDescent="0.25">
      <c r="A10" s="6" t="s">
        <v>21</v>
      </c>
      <c r="B10" s="2">
        <v>1000</v>
      </c>
      <c r="C10" s="2">
        <v>1005</v>
      </c>
      <c r="D10" s="6" t="s">
        <v>21</v>
      </c>
      <c r="E10" s="2">
        <v>960</v>
      </c>
      <c r="F10" s="2">
        <v>1120</v>
      </c>
    </row>
    <row r="11" spans="1:6" x14ac:dyDescent="0.25">
      <c r="A11" s="6" t="s">
        <v>4</v>
      </c>
      <c r="B11" s="2">
        <v>2000</v>
      </c>
      <c r="C11" s="2">
        <v>2005</v>
      </c>
      <c r="D11" s="6" t="s">
        <v>4</v>
      </c>
      <c r="E11" s="2">
        <v>1950</v>
      </c>
      <c r="F11" s="2">
        <v>2090</v>
      </c>
    </row>
    <row r="12" spans="1:6" x14ac:dyDescent="0.25">
      <c r="A12" s="6" t="s">
        <v>5</v>
      </c>
      <c r="B12" s="2">
        <f>B10*0.3</f>
        <v>300</v>
      </c>
      <c r="C12" s="2">
        <f>C10*0.6</f>
        <v>603</v>
      </c>
      <c r="D12" s="6" t="s">
        <v>5</v>
      </c>
      <c r="E12" s="2">
        <f>E10*0.3</f>
        <v>288</v>
      </c>
      <c r="F12" s="2">
        <f>F10*0.6</f>
        <v>672</v>
      </c>
    </row>
    <row r="13" spans="1:6" x14ac:dyDescent="0.25">
      <c r="A13" s="6" t="s">
        <v>6</v>
      </c>
      <c r="B13" s="2">
        <f>B11+B12</f>
        <v>2300</v>
      </c>
      <c r="C13" s="2">
        <f>C11+C12</f>
        <v>2608</v>
      </c>
      <c r="D13" s="6" t="s">
        <v>6</v>
      </c>
      <c r="E13" s="2">
        <f>E11+E12</f>
        <v>2238</v>
      </c>
      <c r="F13" s="2">
        <f>F11+F12</f>
        <v>2762</v>
      </c>
    </row>
    <row r="14" spans="1:6" x14ac:dyDescent="0.25">
      <c r="A14" s="6" t="s">
        <v>13</v>
      </c>
      <c r="B14" s="2">
        <f>B12*0.7</f>
        <v>210</v>
      </c>
      <c r="C14" s="2">
        <f>C12*0.7</f>
        <v>422.09999999999997</v>
      </c>
      <c r="D14" s="6" t="s">
        <v>13</v>
      </c>
      <c r="E14" s="2">
        <f>E12*0.7</f>
        <v>201.6</v>
      </c>
      <c r="F14" s="2">
        <f>F12*0.7</f>
        <v>470.4</v>
      </c>
    </row>
    <row r="15" spans="1:6" x14ac:dyDescent="0.25">
      <c r="A15" s="6" t="s">
        <v>14</v>
      </c>
      <c r="B15" s="2">
        <f>B13-B14</f>
        <v>2090</v>
      </c>
      <c r="C15" s="2">
        <f>C13-C14</f>
        <v>2185.9</v>
      </c>
      <c r="D15" s="6" t="s">
        <v>14</v>
      </c>
      <c r="E15" s="2">
        <f>E13-E14</f>
        <v>2036.4</v>
      </c>
      <c r="F15" s="2">
        <f>F13-F14</f>
        <v>2291.6</v>
      </c>
    </row>
    <row r="16" spans="1:6" ht="18" x14ac:dyDescent="0.35">
      <c r="A16" s="6" t="s">
        <v>16</v>
      </c>
      <c r="B16" s="2">
        <f>(B13-B14)*0.2</f>
        <v>418</v>
      </c>
      <c r="C16" s="2">
        <f>(C13-C14)*0.2</f>
        <v>437.18000000000006</v>
      </c>
      <c r="D16" s="6" t="s">
        <v>25</v>
      </c>
      <c r="E16" s="2">
        <f>(E13-E14)*0.2</f>
        <v>407.28000000000003</v>
      </c>
      <c r="F16" s="2">
        <f>(F13-F14)*0.2</f>
        <v>458.32</v>
      </c>
    </row>
    <row r="17" spans="1:6" ht="18" x14ac:dyDescent="0.35">
      <c r="A17" s="6" t="s">
        <v>17</v>
      </c>
      <c r="B17" s="2">
        <f>B15-B16</f>
        <v>1672</v>
      </c>
      <c r="C17" s="2">
        <f>C15-C16</f>
        <v>1748.72</v>
      </c>
      <c r="D17" s="6" t="s">
        <v>26</v>
      </c>
      <c r="E17" s="2">
        <f>E15-E16</f>
        <v>1629.1200000000001</v>
      </c>
      <c r="F17" s="2">
        <f>F15-F16</f>
        <v>1833.28</v>
      </c>
    </row>
    <row r="18" spans="1:6" x14ac:dyDescent="0.25">
      <c r="A18" s="6" t="s">
        <v>9</v>
      </c>
      <c r="B18" s="2">
        <f>B10*0.7</f>
        <v>700</v>
      </c>
      <c r="C18" s="2">
        <f>C10*0.65</f>
        <v>653.25</v>
      </c>
      <c r="D18" s="6" t="s">
        <v>9</v>
      </c>
      <c r="E18" s="2">
        <f>E10*0.7</f>
        <v>672</v>
      </c>
      <c r="F18" s="2">
        <f>F10*0.65</f>
        <v>728</v>
      </c>
    </row>
    <row r="19" spans="1:6" ht="18" x14ac:dyDescent="0.35">
      <c r="A19" s="6" t="s">
        <v>12</v>
      </c>
      <c r="B19" s="2">
        <f>B18*0.81</f>
        <v>567</v>
      </c>
      <c r="C19" s="2">
        <f>C18*0.81</f>
        <v>529.13250000000005</v>
      </c>
      <c r="D19" s="6" t="s">
        <v>27</v>
      </c>
      <c r="E19" s="2">
        <f>E18*0.81</f>
        <v>544.32000000000005</v>
      </c>
      <c r="F19" s="2">
        <f>F18*0.81</f>
        <v>589.68000000000006</v>
      </c>
    </row>
    <row r="20" spans="1:6" x14ac:dyDescent="0.25">
      <c r="A20" s="6" t="s">
        <v>10</v>
      </c>
      <c r="B20" s="2">
        <v>0.01</v>
      </c>
      <c r="C20" s="2">
        <v>-0.01</v>
      </c>
      <c r="D20" s="6" t="s">
        <v>10</v>
      </c>
      <c r="E20" s="2">
        <v>0.62</v>
      </c>
      <c r="F20" s="2">
        <v>-0.45</v>
      </c>
    </row>
    <row r="21" spans="1:6" ht="18" x14ac:dyDescent="0.35">
      <c r="A21" s="6" t="s">
        <v>11</v>
      </c>
      <c r="B21" s="12">
        <f>0.55*(1+(B16/B17)*0.81)*1.01</f>
        <v>0.66798875000000013</v>
      </c>
      <c r="C21" s="12">
        <f>0.55*(1+(C16/C17)*0.81)*0.99</f>
        <v>0.65476125000000018</v>
      </c>
      <c r="D21" s="6" t="s">
        <v>28</v>
      </c>
      <c r="E21" s="12">
        <f>0.55*(1+(E16/E17)*0.81)*1.01</f>
        <v>0.66798875000000013</v>
      </c>
      <c r="F21" s="12">
        <f>0.55*(1+(F16/F17)*0.81)*0.99</f>
        <v>0.65476125000000018</v>
      </c>
    </row>
    <row r="22" spans="1:6" ht="18" x14ac:dyDescent="0.35">
      <c r="A22" s="6" t="s">
        <v>18</v>
      </c>
      <c r="B22" s="12">
        <f>0.027+B21*(0.087-0.027)</f>
        <v>6.7079325000000009E-2</v>
      </c>
      <c r="C22" s="12">
        <f>0.027+C21*(0.087-0.027)</f>
        <v>6.6285675000000016E-2</v>
      </c>
      <c r="D22" s="6" t="s">
        <v>29</v>
      </c>
      <c r="E22" s="12">
        <f>0.027+E21*(0.087-0.027)</f>
        <v>6.7079325000000009E-2</v>
      </c>
      <c r="F22" s="12">
        <f>0.027+F21*(0.087-0.027)</f>
        <v>6.6285675000000016E-2</v>
      </c>
    </row>
    <row r="23" spans="1:6" ht="18" x14ac:dyDescent="0.35">
      <c r="A23" s="6" t="s">
        <v>19</v>
      </c>
      <c r="B23" s="12">
        <f>0.027+B21*(0.04-0.027)</f>
        <v>3.5683853750000001E-2</v>
      </c>
      <c r="C23" s="12">
        <f>0.027+C21*(0.04-0.027)</f>
        <v>3.5511896250000001E-2</v>
      </c>
      <c r="D23" s="6" t="s">
        <v>30</v>
      </c>
      <c r="E23" s="12">
        <f>0.027+E21*(0.04-0.027)</f>
        <v>3.5683853750000001E-2</v>
      </c>
      <c r="F23" s="12">
        <f>0.027+F21*(0.04-0.027)</f>
        <v>3.5511896250000001E-2</v>
      </c>
    </row>
    <row r="24" spans="1:6" ht="18" x14ac:dyDescent="0.35">
      <c r="A24" s="6" t="s">
        <v>20</v>
      </c>
      <c r="B24" s="12">
        <f>B23*(B16/B15)*0.81+B22*(B17/B15)</f>
        <v>5.9444244307500012E-2</v>
      </c>
      <c r="C24" s="12">
        <f>C23*(C16/C15)*0.81+C22*(C17/C15)</f>
        <v>5.8781467192500006E-2</v>
      </c>
      <c r="D24" s="6" t="s">
        <v>31</v>
      </c>
      <c r="E24" s="12">
        <f>E23*(E16/E15)*0.81+E22*(E17/E15)</f>
        <v>5.9444244307500012E-2</v>
      </c>
      <c r="F24" s="12">
        <f>F23*(F16/F15)*0.81+F22*(F17/F15)</f>
        <v>5.8781467192500013E-2</v>
      </c>
    </row>
    <row r="25" spans="1:6" x14ac:dyDescent="0.25">
      <c r="A25" s="6" t="s">
        <v>15</v>
      </c>
      <c r="B25" s="2">
        <f>-B15+(B19/B24)</f>
        <v>7448.3498706276314</v>
      </c>
      <c r="C25" s="2">
        <f>-C15+(C19/C24)</f>
        <v>6815.7892274426358</v>
      </c>
      <c r="D25" s="6" t="s">
        <v>32</v>
      </c>
      <c r="E25" s="2">
        <f>-E15+(E19/E24)</f>
        <v>7120.415875802526</v>
      </c>
      <c r="F25" s="2">
        <f>-F15+(F19/F24)</f>
        <v>7740.1332683937817</v>
      </c>
    </row>
    <row r="28" spans="1:6" x14ac:dyDescent="0.25">
      <c r="A28" s="4" t="s">
        <v>24</v>
      </c>
      <c r="B28" s="4"/>
      <c r="C28" s="4"/>
      <c r="D28" s="4"/>
      <c r="E28" s="4"/>
      <c r="F28" s="4"/>
    </row>
    <row r="29" spans="1:6" x14ac:dyDescent="0.25">
      <c r="A29" s="9" t="s">
        <v>3</v>
      </c>
      <c r="B29" s="10" t="s">
        <v>1</v>
      </c>
      <c r="C29" s="10"/>
      <c r="D29" s="9" t="s">
        <v>3</v>
      </c>
      <c r="E29" s="10" t="s">
        <v>1</v>
      </c>
      <c r="F29" s="10"/>
    </row>
    <row r="30" spans="1:6" x14ac:dyDescent="0.25">
      <c r="A30" s="9" t="s">
        <v>2</v>
      </c>
      <c r="B30" s="9" t="s">
        <v>7</v>
      </c>
      <c r="C30" s="9" t="s">
        <v>8</v>
      </c>
      <c r="D30" s="9" t="s">
        <v>22</v>
      </c>
      <c r="E30" s="9" t="s">
        <v>7</v>
      </c>
      <c r="F30" s="9" t="s">
        <v>8</v>
      </c>
    </row>
    <row r="31" spans="1:6" x14ac:dyDescent="0.25">
      <c r="A31" s="11" t="s">
        <v>21</v>
      </c>
      <c r="B31" s="3">
        <v>14253</v>
      </c>
      <c r="C31" s="3">
        <v>14324</v>
      </c>
      <c r="D31" s="11" t="s">
        <v>21</v>
      </c>
      <c r="E31" s="3">
        <v>14847</v>
      </c>
      <c r="F31" s="3">
        <v>17119</v>
      </c>
    </row>
    <row r="32" spans="1:6" x14ac:dyDescent="0.25">
      <c r="A32" s="11" t="s">
        <v>4</v>
      </c>
      <c r="B32" s="3">
        <v>2000</v>
      </c>
      <c r="C32" s="3">
        <v>2005</v>
      </c>
      <c r="D32" s="11" t="s">
        <v>4</v>
      </c>
      <c r="E32" s="3">
        <v>1950</v>
      </c>
      <c r="F32" s="3">
        <v>2090</v>
      </c>
    </row>
    <row r="33" spans="1:6" x14ac:dyDescent="0.25">
      <c r="A33" s="11" t="s">
        <v>5</v>
      </c>
      <c r="B33" s="3">
        <f>B31*0.3</f>
        <v>4275.8999999999996</v>
      </c>
      <c r="C33" s="3">
        <f>C31*0.6</f>
        <v>8594.4</v>
      </c>
      <c r="D33" s="11" t="s">
        <v>5</v>
      </c>
      <c r="E33" s="3">
        <f>E31*0.3</f>
        <v>4454.0999999999995</v>
      </c>
      <c r="F33" s="3">
        <f>F31*0.6</f>
        <v>10271.4</v>
      </c>
    </row>
    <row r="34" spans="1:6" x14ac:dyDescent="0.25">
      <c r="A34" s="11" t="s">
        <v>6</v>
      </c>
      <c r="B34" s="3">
        <f>B32+B33</f>
        <v>6275.9</v>
      </c>
      <c r="C34" s="3">
        <f>C32+C33</f>
        <v>10599.4</v>
      </c>
      <c r="D34" s="11" t="s">
        <v>6</v>
      </c>
      <c r="E34" s="3">
        <f>E32+E33</f>
        <v>6404.0999999999995</v>
      </c>
      <c r="F34" s="3">
        <f>F32+F33</f>
        <v>12361.4</v>
      </c>
    </row>
    <row r="35" spans="1:6" x14ac:dyDescent="0.25">
      <c r="A35" s="11" t="s">
        <v>13</v>
      </c>
      <c r="B35" s="3">
        <f>B33*0.7</f>
        <v>2993.1299999999997</v>
      </c>
      <c r="C35" s="3">
        <f>C33*0.7</f>
        <v>6016.079999999999</v>
      </c>
      <c r="D35" s="11" t="s">
        <v>13</v>
      </c>
      <c r="E35" s="3">
        <f>E33*0.7</f>
        <v>3117.8699999999994</v>
      </c>
      <c r="F35" s="3">
        <f>F33*0.7</f>
        <v>7189.98</v>
      </c>
    </row>
    <row r="36" spans="1:6" x14ac:dyDescent="0.25">
      <c r="A36" s="11" t="s">
        <v>14</v>
      </c>
      <c r="B36" s="3">
        <f>B34-B35</f>
        <v>3282.77</v>
      </c>
      <c r="C36" s="3">
        <f>C34-C35</f>
        <v>4583.3200000000006</v>
      </c>
      <c r="D36" s="11" t="s">
        <v>14</v>
      </c>
      <c r="E36" s="3">
        <f>E34-E35</f>
        <v>3286.23</v>
      </c>
      <c r="F36" s="3">
        <f>F34-F35</f>
        <v>5171.42</v>
      </c>
    </row>
    <row r="37" spans="1:6" ht="18" x14ac:dyDescent="0.35">
      <c r="A37" s="11" t="s">
        <v>16</v>
      </c>
      <c r="B37" s="3">
        <f>(B34-B35)*0.2</f>
        <v>656.55400000000009</v>
      </c>
      <c r="C37" s="3">
        <f>(C34-C35)*0.2</f>
        <v>916.66400000000021</v>
      </c>
      <c r="D37" s="11" t="s">
        <v>16</v>
      </c>
      <c r="E37" s="3">
        <f>(E34-E35)*0.2</f>
        <v>657.24600000000009</v>
      </c>
      <c r="F37" s="3">
        <f>(F34-F35)*0.2</f>
        <v>1034.2840000000001</v>
      </c>
    </row>
    <row r="38" spans="1:6" ht="18" x14ac:dyDescent="0.35">
      <c r="A38" s="11" t="s">
        <v>33</v>
      </c>
      <c r="B38" s="3">
        <f>B36-B37</f>
        <v>2626.2159999999999</v>
      </c>
      <c r="C38" s="3">
        <f>C36-C37</f>
        <v>3666.6560000000004</v>
      </c>
      <c r="D38" s="11" t="s">
        <v>33</v>
      </c>
      <c r="E38" s="3">
        <f>E36-E37</f>
        <v>2628.9839999999999</v>
      </c>
      <c r="F38" s="3">
        <f>F36-F37</f>
        <v>4137.1360000000004</v>
      </c>
    </row>
    <row r="39" spans="1:6" x14ac:dyDescent="0.25">
      <c r="A39" s="11" t="s">
        <v>9</v>
      </c>
      <c r="B39" s="3">
        <f>B31*0.7</f>
        <v>9977.0999999999985</v>
      </c>
      <c r="C39" s="3">
        <f>C31*0.65</f>
        <v>9310.6</v>
      </c>
      <c r="D39" s="11" t="s">
        <v>9</v>
      </c>
      <c r="E39" s="3">
        <f>E31*0.7</f>
        <v>10392.9</v>
      </c>
      <c r="F39" s="3">
        <f>F31*0.65</f>
        <v>11127.35</v>
      </c>
    </row>
    <row r="40" spans="1:6" ht="18" x14ac:dyDescent="0.35">
      <c r="A40" s="11" t="s">
        <v>34</v>
      </c>
      <c r="B40" s="3">
        <f>B39*0.81</f>
        <v>8081.4509999999991</v>
      </c>
      <c r="C40" s="3">
        <f>C39*0.81</f>
        <v>7541.5860000000011</v>
      </c>
      <c r="D40" s="11" t="s">
        <v>34</v>
      </c>
      <c r="E40" s="3">
        <f>E39*0.81</f>
        <v>8418.2489999999998</v>
      </c>
      <c r="F40" s="3">
        <f>F39*0.81</f>
        <v>9013.1535000000003</v>
      </c>
    </row>
    <row r="41" spans="1:6" x14ac:dyDescent="0.25">
      <c r="A41" s="11" t="s">
        <v>10</v>
      </c>
      <c r="B41" s="3">
        <v>0.01</v>
      </c>
      <c r="C41" s="3">
        <v>-0.01</v>
      </c>
      <c r="D41" s="11" t="s">
        <v>10</v>
      </c>
      <c r="E41" s="3">
        <v>0.62</v>
      </c>
      <c r="F41" s="3">
        <v>-0.45</v>
      </c>
    </row>
    <row r="42" spans="1:6" x14ac:dyDescent="0.25">
      <c r="A42" s="11" t="s">
        <v>28</v>
      </c>
      <c r="B42" s="13">
        <f>0.91*(1+(B37/B38)*0.81)*1.01</f>
        <v>1.1052177500000002</v>
      </c>
      <c r="C42" s="13">
        <f>0.91*(1+(C37/C38)*0.81)*0.99</f>
        <v>1.08333225</v>
      </c>
      <c r="D42" s="11" t="s">
        <v>28</v>
      </c>
      <c r="E42" s="13">
        <f>0.91*(1+(E37/E38)*0.81)*1.01</f>
        <v>1.1052177500000002</v>
      </c>
      <c r="F42" s="13">
        <f>0.91*(1+(F37/F38)*0.81)*0.99</f>
        <v>1.08333225</v>
      </c>
    </row>
    <row r="43" spans="1:6" ht="18" x14ac:dyDescent="0.35">
      <c r="A43" s="11" t="s">
        <v>35</v>
      </c>
      <c r="B43" s="13">
        <f>0.027+B42*(0.087-0.027)</f>
        <v>9.3313065000000001E-2</v>
      </c>
      <c r="C43" s="13">
        <f>0.027+C42*(0.087-0.027)</f>
        <v>9.1999934999999991E-2</v>
      </c>
      <c r="D43" s="11" t="s">
        <v>35</v>
      </c>
      <c r="E43" s="13">
        <f>0.027+E42*(0.087-0.027)</f>
        <v>9.3313065000000001E-2</v>
      </c>
      <c r="F43" s="13">
        <f>D50</f>
        <v>0</v>
      </c>
    </row>
    <row r="44" spans="1:6" ht="18" x14ac:dyDescent="0.35">
      <c r="A44" s="11" t="s">
        <v>36</v>
      </c>
      <c r="B44" s="13">
        <f>0.027+B42*(0.036-0.027)</f>
        <v>3.6946959750000001E-2</v>
      </c>
      <c r="C44" s="13">
        <f>0.027+C42*(0.036-0.027)</f>
        <v>3.6749990249999996E-2</v>
      </c>
      <c r="D44" s="11" t="s">
        <v>36</v>
      </c>
      <c r="E44" s="13">
        <f>0.027+E42*(0.036-0.027)</f>
        <v>3.6946959750000001E-2</v>
      </c>
      <c r="F44" s="13">
        <f>0.027+F42*(0.036-0.027)</f>
        <v>3.6749990249999996E-2</v>
      </c>
    </row>
    <row r="45" spans="1:6" ht="18" x14ac:dyDescent="0.35">
      <c r="A45" s="11" t="s">
        <v>37</v>
      </c>
      <c r="B45" s="13">
        <f>B44*(B37/B36)*0.81+B43*(B38/B36)</f>
        <v>8.0635859479499999E-2</v>
      </c>
      <c r="C45" s="13">
        <f>C44*(C37/C36)*0.81+C43*(C38/C36)</f>
        <v>7.9553446420499982E-2</v>
      </c>
      <c r="D45" s="11" t="s">
        <v>37</v>
      </c>
      <c r="E45" s="13">
        <f>E44*(E37/E36)*0.81+E43*(E38/E36)</f>
        <v>8.0635859479499999E-2</v>
      </c>
      <c r="F45" s="13">
        <f>F44*(F37/F36)*0.81+F43*(F38/F36)</f>
        <v>5.9534984205E-3</v>
      </c>
    </row>
    <row r="46" spans="1:6" x14ac:dyDescent="0.25">
      <c r="A46" s="11" t="s">
        <v>32</v>
      </c>
      <c r="B46" s="3">
        <f>-B36+(B40/B45)</f>
        <v>96938.782199794441</v>
      </c>
      <c r="C46" s="3">
        <f>-C36+(C40/C45)</f>
        <v>90215.665327889234</v>
      </c>
      <c r="D46" s="11" t="s">
        <v>32</v>
      </c>
      <c r="E46" s="3">
        <f>-E36+(E40/E45)</f>
        <v>101112.09915949964</v>
      </c>
      <c r="F46" s="3">
        <f>-F36+(F40/F45)</f>
        <v>1508754.1517217504</v>
      </c>
    </row>
  </sheetData>
  <mergeCells count="6">
    <mergeCell ref="A7:F7"/>
    <mergeCell ref="A28:F28"/>
    <mergeCell ref="B8:C8"/>
    <mergeCell ref="E8:F8"/>
    <mergeCell ref="B29:C29"/>
    <mergeCell ref="E29:F29"/>
  </mergeCells>
  <pageMargins left="0.7" right="0.7" top="0.75" bottom="0.75" header="0.3" footer="0.3"/>
  <pageSetup paperSize="9" orientation="portrait" verticalDpi="0" r:id="rId1"/>
  <ignoredErrors>
    <ignoredError sqref="B16:C16 E16:F16 E37:F37 B37:C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W</dc:creator>
  <cp:lastModifiedBy>Michal W</cp:lastModifiedBy>
  <dcterms:created xsi:type="dcterms:W3CDTF">2018-11-22T16:57:09Z</dcterms:created>
  <dcterms:modified xsi:type="dcterms:W3CDTF">2018-11-22T19:23:10Z</dcterms:modified>
</cp:coreProperties>
</file>