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3 Morozova draft\rebuttle\"/>
    </mc:Choice>
  </mc:AlternateContent>
  <bookViews>
    <workbookView xWindow="0" yWindow="165" windowWidth="22980" windowHeight="9495" activeTab="3"/>
  </bookViews>
  <sheets>
    <sheet name="Table S9A. Viability" sheetId="2" r:id="rId1"/>
    <sheet name="Table S9B. Dev.Time" sheetId="1" r:id="rId2"/>
    <sheet name="Table S9C. DT Hub genes" sheetId="4" r:id="rId3"/>
    <sheet name="Table S9D. Hub genes viability" sheetId="7" r:id="rId4"/>
  </sheets>
  <externalReferences>
    <externalReference r:id="rId5"/>
  </externalReferences>
  <calcPr calcId="162913"/>
</workbook>
</file>

<file path=xl/calcChain.xml><?xml version="1.0" encoding="utf-8"?>
<calcChain xmlns="http://schemas.openxmlformats.org/spreadsheetml/2006/main">
  <c r="F7" i="7" l="1"/>
  <c r="F8" i="7"/>
  <c r="F9" i="7"/>
  <c r="F10" i="7"/>
  <c r="O10" i="7" s="1"/>
  <c r="F11" i="7"/>
  <c r="F6" i="7"/>
  <c r="L7" i="7"/>
  <c r="L8" i="7"/>
  <c r="O8" i="7" s="1"/>
  <c r="L9" i="7"/>
  <c r="O9" i="7" s="1"/>
  <c r="L10" i="7"/>
  <c r="L11" i="7"/>
  <c r="O11" i="7" s="1"/>
  <c r="L6" i="7"/>
  <c r="O6" i="7" s="1"/>
  <c r="N6" i="2"/>
  <c r="N10" i="2"/>
  <c r="N13" i="2"/>
  <c r="N12" i="2"/>
  <c r="N11" i="2"/>
  <c r="N9" i="2"/>
  <c r="N8" i="2"/>
  <c r="N7" i="2"/>
  <c r="N5" i="2"/>
  <c r="O7" i="7" l="1"/>
  <c r="N5" i="1"/>
  <c r="M9" i="1"/>
  <c r="M8" i="1"/>
  <c r="M7" i="1"/>
  <c r="F9" i="1"/>
  <c r="F8" i="1"/>
  <c r="F11" i="1"/>
  <c r="N14" i="1"/>
  <c r="M14" i="1"/>
  <c r="G14" i="1"/>
  <c r="F14" i="1"/>
  <c r="M13" i="1"/>
  <c r="G13" i="1"/>
  <c r="Q13" i="1" s="1"/>
  <c r="F13" i="1"/>
  <c r="N12" i="1"/>
  <c r="M12" i="1"/>
  <c r="G12" i="1"/>
  <c r="F12" i="1"/>
  <c r="N11" i="1"/>
  <c r="M11" i="1"/>
  <c r="G11" i="1"/>
  <c r="N10" i="1"/>
  <c r="M10" i="1"/>
  <c r="G10" i="1"/>
  <c r="F10" i="1"/>
  <c r="N9" i="1"/>
  <c r="G9" i="1"/>
  <c r="N8" i="1"/>
  <c r="G8" i="1"/>
  <c r="N7" i="1"/>
  <c r="G7" i="1"/>
  <c r="F7" i="1"/>
  <c r="P7" i="1" s="1"/>
  <c r="N6" i="1"/>
  <c r="M6" i="1"/>
  <c r="G6" i="1"/>
  <c r="F6" i="1"/>
  <c r="M5" i="1"/>
  <c r="G5" i="1"/>
  <c r="F5" i="1"/>
  <c r="P8" i="1" l="1"/>
  <c r="P9" i="1"/>
  <c r="P6" i="1"/>
  <c r="P5" i="1"/>
  <c r="P13" i="1"/>
  <c r="Q12" i="1"/>
  <c r="Q8" i="1"/>
  <c r="Q10" i="1"/>
  <c r="Q7" i="1"/>
  <c r="Q5" i="1"/>
  <c r="Q6" i="1"/>
  <c r="Q11" i="1"/>
  <c r="Q14" i="1"/>
  <c r="P10" i="1"/>
  <c r="P11" i="1"/>
  <c r="P12" i="1"/>
  <c r="P14" i="1"/>
  <c r="Q9" i="1"/>
</calcChain>
</file>

<file path=xl/sharedStrings.xml><?xml version="1.0" encoding="utf-8"?>
<sst xmlns="http://schemas.openxmlformats.org/spreadsheetml/2006/main" count="342" uniqueCount="60">
  <si>
    <t>bab1</t>
  </si>
  <si>
    <t>ETOH</t>
  </si>
  <si>
    <t>REG</t>
  </si>
  <si>
    <t>&lt;.0001</t>
  </si>
  <si>
    <t>CG17150</t>
  </si>
  <si>
    <t>CG32264</t>
  </si>
  <si>
    <t>CG34351</t>
  </si>
  <si>
    <t>KK</t>
  </si>
  <si>
    <t>dve</t>
  </si>
  <si>
    <t>fd59A</t>
  </si>
  <si>
    <t>Lim1</t>
  </si>
  <si>
    <t>Nek2</t>
  </si>
  <si>
    <t>ZnT41F</t>
  </si>
  <si>
    <t>zormin</t>
  </si>
  <si>
    <t>W1118</t>
  </si>
  <si>
    <t>Control line</t>
  </si>
  <si>
    <t>KK2</t>
  </si>
  <si>
    <t>KK1</t>
  </si>
  <si>
    <t>KK3</t>
  </si>
  <si>
    <t>Food</t>
  </si>
  <si>
    <t>Development Time on Regular food</t>
  </si>
  <si>
    <t xml:space="preserve">Difference </t>
  </si>
  <si>
    <t>Raw data</t>
  </si>
  <si>
    <t>Sensitivity of Development Time</t>
  </si>
  <si>
    <t>Line</t>
  </si>
  <si>
    <t>CycE</t>
  </si>
  <si>
    <t>Egfr</t>
  </si>
  <si>
    <t>ft</t>
  </si>
  <si>
    <t>fz</t>
  </si>
  <si>
    <t>pbl</t>
  </si>
  <si>
    <t>Pbl</t>
  </si>
  <si>
    <t>sgg</t>
  </si>
  <si>
    <t>M - Mutant line</t>
  </si>
  <si>
    <t>C - Control line</t>
  </si>
  <si>
    <t>CG1440</t>
  </si>
  <si>
    <t>CG34370</t>
  </si>
  <si>
    <t>CG42820</t>
  </si>
  <si>
    <t>W1118-2</t>
  </si>
  <si>
    <t>CG43729</t>
  </si>
  <si>
    <t>CG43894</t>
  </si>
  <si>
    <t>CG6024</t>
  </si>
  <si>
    <t>msn</t>
  </si>
  <si>
    <t>nuf</t>
  </si>
  <si>
    <t>SKIP</t>
  </si>
  <si>
    <t>Viability</t>
  </si>
  <si>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-value</t>
    </r>
  </si>
  <si>
    <t>Viability on Regular food</t>
  </si>
  <si>
    <t>Sensitivity of Viability</t>
  </si>
  <si>
    <t>KK - control line</t>
  </si>
  <si>
    <t>KK and  W1118 - appropriate control lines</t>
  </si>
  <si>
    <t>Standard Error</t>
  </si>
  <si>
    <t>Mutant - Control</t>
  </si>
  <si>
    <t>Viability on Ethanol-supplemented food</t>
  </si>
  <si>
    <t>Sensitivity (Mutant-Control)</t>
  </si>
  <si>
    <t>Standard Error (Mutant - Control)</t>
  </si>
  <si>
    <t>Supplementary Table 9D. Functional validation of candidate genes from network analysis for viability.</t>
  </si>
  <si>
    <t xml:space="preserve">Supplementary Table 9C. Functional validation of candidate genes from network analysis for development time. </t>
  </si>
  <si>
    <t>Development Time on Ethanol-supplemented food</t>
  </si>
  <si>
    <t xml:space="preserve">Supplementary Table 9B. Functional validation of candidate genesfrom GWA analysis for development time. </t>
  </si>
  <si>
    <t>Supplementary Table 9A. Functional validation of candidate genes from GWA analysis for viability.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</si>
</sst>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0" fontId="1" fillId="0" borderId="5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/>
    <xf numFmtId="0" fontId="0" fillId="0" borderId="6" xfId="0" applyBorder="1"/>
    <xf numFmtId="0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3" fillId="0" borderId="7" xfId="0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2" fontId="0" fillId="0" borderId="8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12" xfId="0" applyBorder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5" fillId="0" borderId="10" xfId="0" applyFont="1" applyBorder="1"/>
    <xf numFmtId="0" fontId="5" fillId="0" borderId="1" xfId="0" applyFont="1" applyBorder="1" applyAlignment="1"/>
    <xf numFmtId="2" fontId="0" fillId="0" borderId="7" xfId="0" applyNumberFormat="1" applyBorder="1" applyAlignment="1">
      <alignment horizontal="center"/>
    </xf>
    <xf numFmtId="0" fontId="0" fillId="0" borderId="6" xfId="0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13" xfId="0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NumberFormat="1" applyBorder="1" applyAlignment="1">
      <alignment horizontal="center"/>
    </xf>
    <xf numFmtId="0" fontId="0" fillId="0" borderId="0" xfId="0" applyNumberFormat="1" applyFill="1" applyBorder="1" applyAlignment="1">
      <alignment horizontal="left"/>
    </xf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0" borderId="0" xfId="0" applyFont="1" applyFill="1" applyBorder="1"/>
    <xf numFmtId="2" fontId="0" fillId="0" borderId="0" xfId="0" applyNumberFormat="1" applyFill="1"/>
    <xf numFmtId="0" fontId="0" fillId="0" borderId="3" xfId="0" applyBorder="1"/>
    <xf numFmtId="0" fontId="0" fillId="0" borderId="4" xfId="0" applyBorder="1"/>
    <xf numFmtId="0" fontId="1" fillId="0" borderId="0" xfId="0" applyFont="1" applyBorder="1"/>
    <xf numFmtId="0" fontId="0" fillId="0" borderId="7" xfId="0" applyBorder="1"/>
    <xf numFmtId="0" fontId="1" fillId="0" borderId="8" xfId="0" applyFont="1" applyBorder="1"/>
    <xf numFmtId="0" fontId="0" fillId="0" borderId="8" xfId="0" applyBorder="1"/>
    <xf numFmtId="0" fontId="0" fillId="0" borderId="9" xfId="0" applyBorder="1"/>
    <xf numFmtId="0" fontId="1" fillId="0" borderId="0" xfId="0" applyFont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0" xfId="0" applyNumberFormat="1" applyBorder="1"/>
    <xf numFmtId="0" fontId="0" fillId="0" borderId="7" xfId="0" applyBorder="1" applyAlignment="1"/>
    <xf numFmtId="0" fontId="0" fillId="0" borderId="8" xfId="0" applyBorder="1" applyAlignment="1"/>
    <xf numFmtId="0" fontId="5" fillId="0" borderId="14" xfId="0" applyFont="1" applyBorder="1" applyAlignment="1"/>
    <xf numFmtId="0" fontId="0" fillId="0" borderId="9" xfId="0" applyBorder="1" applyAlignment="1"/>
    <xf numFmtId="0" fontId="5" fillId="0" borderId="7" xfId="0" applyFont="1" applyBorder="1"/>
    <xf numFmtId="0" fontId="5" fillId="0" borderId="0" xfId="0" applyFont="1" applyBorder="1" applyAlignment="1">
      <alignment horizontal="center"/>
    </xf>
    <xf numFmtId="2" fontId="0" fillId="0" borderId="6" xfId="0" applyNumberFormat="1" applyBorder="1"/>
    <xf numFmtId="2" fontId="0" fillId="0" borderId="8" xfId="0" applyNumberFormat="1" applyBorder="1"/>
    <xf numFmtId="2" fontId="0" fillId="0" borderId="9" xfId="0" applyNumberFormat="1" applyBorder="1"/>
    <xf numFmtId="0" fontId="1" fillId="0" borderId="5" xfId="0" applyFont="1" applyBorder="1"/>
    <xf numFmtId="0" fontId="0" fillId="0" borderId="8" xfId="0" applyFill="1" applyBorder="1"/>
    <xf numFmtId="0" fontId="0" fillId="0" borderId="9" xfId="0" applyFill="1" applyBorder="1"/>
    <xf numFmtId="0" fontId="0" fillId="0" borderId="0" xfId="0" applyBorder="1" applyAlignment="1"/>
    <xf numFmtId="0" fontId="5" fillId="0" borderId="0" xfId="0" applyFont="1" applyBorder="1" applyAlignment="1"/>
    <xf numFmtId="0" fontId="5" fillId="0" borderId="0" xfId="0" applyFont="1" applyBorder="1"/>
    <xf numFmtId="2" fontId="5" fillId="0" borderId="0" xfId="0" applyNumberFormat="1" applyFont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/>
    <xf numFmtId="0" fontId="0" fillId="0" borderId="2" xfId="0" applyFill="1" applyBorder="1"/>
    <xf numFmtId="0" fontId="1" fillId="0" borderId="3" xfId="0" applyFont="1" applyFill="1" applyBorder="1"/>
    <xf numFmtId="2" fontId="0" fillId="0" borderId="3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0" fontId="0" fillId="0" borderId="5" xfId="0" applyFill="1" applyBorder="1"/>
    <xf numFmtId="0" fontId="0" fillId="0" borderId="7" xfId="0" applyFill="1" applyBorder="1"/>
    <xf numFmtId="0" fontId="1" fillId="0" borderId="8" xfId="0" applyFont="1" applyFill="1" applyBorder="1"/>
    <xf numFmtId="2" fontId="0" fillId="0" borderId="9" xfId="0" applyNumberFormat="1" applyFill="1" applyBorder="1" applyAlignment="1">
      <alignment horizontal="center"/>
    </xf>
    <xf numFmtId="2" fontId="0" fillId="0" borderId="6" xfId="0" applyNumberFormat="1" applyFill="1" applyBorder="1"/>
    <xf numFmtId="2" fontId="0" fillId="0" borderId="8" xfId="0" applyNumberFormat="1" applyFill="1" applyBorder="1"/>
    <xf numFmtId="2" fontId="0" fillId="0" borderId="9" xfId="0" applyNumberFormat="1" applyFill="1" applyBorder="1"/>
    <xf numFmtId="0" fontId="0" fillId="0" borderId="6" xfId="0" applyFill="1" applyBorder="1"/>
    <xf numFmtId="0" fontId="1" fillId="0" borderId="7" xfId="0" applyFont="1" applyFill="1" applyBorder="1"/>
    <xf numFmtId="0" fontId="1" fillId="0" borderId="5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5" fillId="0" borderId="1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nya/Tanya's%20document/DT_Viab_ETOH_GWAS/2017%20extra%20confirmation/DT_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"/>
      <sheetName val="DT_sens"/>
      <sheetName val="DT by food"/>
      <sheetName val="DT network"/>
      <sheetName val="SensDT_network"/>
      <sheetName val="Summary"/>
    </sheetNames>
    <sheetDataSet>
      <sheetData sheetId="0"/>
      <sheetData sheetId="1"/>
      <sheetData sheetId="2"/>
      <sheetData sheetId="3" refreshError="1"/>
      <sheetData sheetId="4" refreshError="1"/>
      <sheetData sheetId="5">
        <row r="9">
          <cell r="B9" t="str">
            <v>CycE</v>
          </cell>
          <cell r="F9">
            <v>-0.10000756600000038</v>
          </cell>
          <cell r="G9">
            <v>2.5700988248490663E-2</v>
          </cell>
          <cell r="O9">
            <v>-0.17897490629999879</v>
          </cell>
          <cell r="P9">
            <v>2.6312584908982209E-2</v>
          </cell>
        </row>
        <row r="10">
          <cell r="B10" t="str">
            <v>Egfr</v>
          </cell>
          <cell r="F10">
            <v>-1.4070589999999328E-3</v>
          </cell>
          <cell r="G10">
            <v>3.6891035384937675E-2</v>
          </cell>
          <cell r="O10">
            <v>0.34273375640000125</v>
          </cell>
          <cell r="P10">
            <v>2.6250389371267509E-2</v>
          </cell>
        </row>
        <row r="11">
          <cell r="B11" t="str">
            <v>ft</v>
          </cell>
          <cell r="F11">
            <v>-0.32994259300000017</v>
          </cell>
          <cell r="G11">
            <v>2.7933738581952843E-2</v>
          </cell>
          <cell r="O11">
            <v>0.11314127990000067</v>
          </cell>
          <cell r="P11">
            <v>3.0459075556776967E-2</v>
          </cell>
        </row>
        <row r="12">
          <cell r="B12" t="str">
            <v>fz</v>
          </cell>
          <cell r="F12">
            <v>-6.2063959999996143E-3</v>
          </cell>
          <cell r="G12">
            <v>4.9976169704843136E-2</v>
          </cell>
          <cell r="O12">
            <v>0.36438529910000028</v>
          </cell>
          <cell r="P12">
            <v>3.2435832547815686E-2</v>
          </cell>
        </row>
        <row r="13">
          <cell r="B13" t="str">
            <v>pbl</v>
          </cell>
          <cell r="F13">
            <v>-9.0617855999999719E-2</v>
          </cell>
          <cell r="G13">
            <v>3.3212829249196094E-2</v>
          </cell>
          <cell r="O13">
            <v>0.38827024400000099</v>
          </cell>
          <cell r="P13">
            <v>2.79129994661815E-2</v>
          </cell>
        </row>
        <row r="14">
          <cell r="B14" t="str">
            <v>sgg</v>
          </cell>
          <cell r="F14">
            <v>-4.2500003000000675E-2</v>
          </cell>
          <cell r="G14">
            <v>3.2470803961907192E-2</v>
          </cell>
          <cell r="O14">
            <v>0.15605765749999989</v>
          </cell>
          <cell r="P14">
            <v>2.413996155194123E-2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workbookViewId="0"/>
  </sheetViews>
  <sheetFormatPr defaultRowHeight="15" x14ac:dyDescent="0.25"/>
  <cols>
    <col min="3" max="3" width="13" customWidth="1"/>
    <col min="7" max="7" width="19" customWidth="1"/>
    <col min="10" max="10" width="12.140625" style="53" customWidth="1"/>
    <col min="14" max="14" width="17.5703125" customWidth="1"/>
    <col min="15" max="15" width="16.42578125" customWidth="1"/>
    <col min="16" max="16" width="16.85546875" customWidth="1"/>
  </cols>
  <sheetData>
    <row r="1" spans="1:18" s="53" customFormat="1" x14ac:dyDescent="0.25">
      <c r="A1" s="53" t="s">
        <v>59</v>
      </c>
    </row>
    <row r="2" spans="1:18" s="53" customFormat="1" x14ac:dyDescent="0.25">
      <c r="A2" s="111" t="s">
        <v>52</v>
      </c>
      <c r="B2" s="112"/>
      <c r="C2" s="112"/>
      <c r="D2" s="112"/>
      <c r="E2" s="112"/>
      <c r="F2" s="112"/>
      <c r="G2" s="112"/>
      <c r="H2" s="111" t="s">
        <v>46</v>
      </c>
      <c r="I2" s="113"/>
      <c r="J2" s="113"/>
      <c r="K2" s="113"/>
      <c r="L2" s="113"/>
      <c r="M2" s="113"/>
      <c r="N2" s="114"/>
      <c r="O2" s="115" t="s">
        <v>47</v>
      </c>
      <c r="P2" s="116"/>
      <c r="Q2" s="116"/>
      <c r="R2" s="117"/>
    </row>
    <row r="3" spans="1:18" s="53" customFormat="1" x14ac:dyDescent="0.25">
      <c r="A3" s="36"/>
      <c r="B3" s="37"/>
      <c r="C3" s="37"/>
      <c r="D3" s="40" t="s">
        <v>22</v>
      </c>
      <c r="E3" s="38"/>
      <c r="F3" s="39" t="s">
        <v>21</v>
      </c>
      <c r="G3" s="35"/>
      <c r="H3" s="69"/>
      <c r="I3" s="70"/>
      <c r="J3" s="70"/>
      <c r="K3" s="71" t="s">
        <v>22</v>
      </c>
      <c r="L3" s="72"/>
      <c r="M3" s="73" t="s">
        <v>21</v>
      </c>
      <c r="O3" s="118"/>
      <c r="P3" s="119"/>
      <c r="Q3" s="119"/>
      <c r="R3" s="120"/>
    </row>
    <row r="4" spans="1:18" s="101" customFormat="1" ht="36" customHeight="1" x14ac:dyDescent="0.25">
      <c r="A4" s="105" t="s">
        <v>19</v>
      </c>
      <c r="B4" s="104" t="s">
        <v>24</v>
      </c>
      <c r="C4" s="104" t="s">
        <v>15</v>
      </c>
      <c r="D4" s="104" t="s">
        <v>44</v>
      </c>
      <c r="E4" s="104" t="s">
        <v>50</v>
      </c>
      <c r="F4" s="104" t="s">
        <v>51</v>
      </c>
      <c r="G4" s="104" t="s">
        <v>54</v>
      </c>
      <c r="H4" s="105" t="s">
        <v>19</v>
      </c>
      <c r="I4" s="104" t="s">
        <v>24</v>
      </c>
      <c r="J4" s="104" t="s">
        <v>15</v>
      </c>
      <c r="K4" s="104" t="s">
        <v>44</v>
      </c>
      <c r="L4" s="104" t="s">
        <v>50</v>
      </c>
      <c r="M4" s="104" t="s">
        <v>51</v>
      </c>
      <c r="N4" s="104" t="s">
        <v>54</v>
      </c>
      <c r="O4" s="106" t="s">
        <v>24</v>
      </c>
      <c r="P4" s="105" t="s">
        <v>53</v>
      </c>
      <c r="Q4" s="104" t="s">
        <v>50</v>
      </c>
      <c r="R4" s="107" t="s">
        <v>45</v>
      </c>
    </row>
    <row r="5" spans="1:18" ht="14.25" customHeight="1" x14ac:dyDescent="0.25">
      <c r="A5" s="33" t="s">
        <v>1</v>
      </c>
      <c r="B5" s="60" t="s">
        <v>34</v>
      </c>
      <c r="C5" s="15" t="s">
        <v>14</v>
      </c>
      <c r="D5" s="5">
        <v>68</v>
      </c>
      <c r="E5" s="5">
        <v>3.05</v>
      </c>
      <c r="F5" s="5">
        <v>-16</v>
      </c>
      <c r="G5" s="5">
        <v>3.76</v>
      </c>
      <c r="H5" s="14" t="s">
        <v>2</v>
      </c>
      <c r="I5" s="65" t="s">
        <v>34</v>
      </c>
      <c r="J5" s="15" t="s">
        <v>14</v>
      </c>
      <c r="K5" s="7">
        <v>76.666666669999998</v>
      </c>
      <c r="L5" s="7">
        <v>3.7785039239999998</v>
      </c>
      <c r="M5" s="7">
        <v>-5.3333333300000003</v>
      </c>
      <c r="N5" s="66">
        <f>SQRT(L15^2+$L$5^2)</f>
        <v>4.1013775287277658</v>
      </c>
      <c r="O5" s="65" t="s">
        <v>34</v>
      </c>
      <c r="P5" s="12">
        <v>-10.66666667</v>
      </c>
      <c r="Q5" s="7">
        <v>4.1013775289999996</v>
      </c>
      <c r="R5" s="34">
        <v>1.8E-3</v>
      </c>
    </row>
    <row r="6" spans="1:18" x14ac:dyDescent="0.25">
      <c r="A6" s="33" t="s">
        <v>1</v>
      </c>
      <c r="B6" s="60" t="s">
        <v>35</v>
      </c>
      <c r="C6" s="15" t="s">
        <v>14</v>
      </c>
      <c r="D6" s="5">
        <v>84</v>
      </c>
      <c r="E6" s="5">
        <v>1.56</v>
      </c>
      <c r="F6" s="5">
        <v>0</v>
      </c>
      <c r="G6" s="5">
        <v>2.7</v>
      </c>
      <c r="H6" s="14" t="s">
        <v>2</v>
      </c>
      <c r="I6" s="65" t="s">
        <v>35</v>
      </c>
      <c r="J6" s="15" t="s">
        <v>14</v>
      </c>
      <c r="K6" s="5">
        <v>86</v>
      </c>
      <c r="L6" s="7">
        <v>2.1292078889999999</v>
      </c>
      <c r="M6" s="5">
        <v>4</v>
      </c>
      <c r="N6" s="66">
        <f>SQRT(L15^2+$L$6^2)</f>
        <v>2.660400714939295</v>
      </c>
      <c r="O6" s="65" t="s">
        <v>35</v>
      </c>
      <c r="P6" s="14">
        <v>-4</v>
      </c>
      <c r="Q6" s="7">
        <v>2.6604007150000002</v>
      </c>
      <c r="R6" s="34">
        <v>0.95320000000000005</v>
      </c>
    </row>
    <row r="7" spans="1:18" x14ac:dyDescent="0.25">
      <c r="A7" s="33" t="s">
        <v>1</v>
      </c>
      <c r="B7" s="60" t="s">
        <v>36</v>
      </c>
      <c r="C7" s="15" t="s">
        <v>37</v>
      </c>
      <c r="D7" s="5">
        <v>54.75</v>
      </c>
      <c r="E7" s="5">
        <v>4.24</v>
      </c>
      <c r="F7" s="5">
        <v>-18.25</v>
      </c>
      <c r="G7" s="5">
        <v>4.75</v>
      </c>
      <c r="H7" s="14" t="s">
        <v>2</v>
      </c>
      <c r="I7" s="65">
        <v>26111</v>
      </c>
      <c r="J7" s="15" t="s">
        <v>37</v>
      </c>
      <c r="K7" s="5">
        <v>56.25</v>
      </c>
      <c r="L7" s="7">
        <v>4.2268979959999999</v>
      </c>
      <c r="M7" s="5">
        <v>-12.25</v>
      </c>
      <c r="N7" s="66">
        <f>SQRT(L16^2+L$7^2)</f>
        <v>4.5178393506253069</v>
      </c>
      <c r="O7" s="65">
        <v>26111</v>
      </c>
      <c r="P7" s="14">
        <v>-6</v>
      </c>
      <c r="Q7" s="7">
        <v>4.75</v>
      </c>
      <c r="R7" s="34">
        <v>0.45319999999999999</v>
      </c>
    </row>
    <row r="8" spans="1:18" x14ac:dyDescent="0.25">
      <c r="A8" s="33" t="s">
        <v>1</v>
      </c>
      <c r="B8" s="60" t="s">
        <v>38</v>
      </c>
      <c r="C8" s="15" t="s">
        <v>37</v>
      </c>
      <c r="D8" s="5">
        <v>51.87</v>
      </c>
      <c r="E8" s="5">
        <v>2.37</v>
      </c>
      <c r="F8" s="5">
        <v>-21.13</v>
      </c>
      <c r="G8" s="5">
        <v>3.19</v>
      </c>
      <c r="H8" s="14" t="s">
        <v>2</v>
      </c>
      <c r="I8" s="65">
        <v>25624</v>
      </c>
      <c r="J8" s="15" t="s">
        <v>37</v>
      </c>
      <c r="K8" s="7">
        <v>49.133333329999999</v>
      </c>
      <c r="L8" s="7">
        <v>2.6001220969999999</v>
      </c>
      <c r="M8" s="7">
        <v>-18.866666670000001</v>
      </c>
      <c r="N8" s="66">
        <f>SQRT(L16^2+L$8^2)</f>
        <v>3.0503836887803724</v>
      </c>
      <c r="O8" s="65">
        <v>25624</v>
      </c>
      <c r="P8" s="12">
        <v>-2.2663333300000001</v>
      </c>
      <c r="Q8" s="7">
        <v>3.19</v>
      </c>
      <c r="R8" s="34">
        <v>0.35320000000000001</v>
      </c>
    </row>
    <row r="9" spans="1:18" x14ac:dyDescent="0.25">
      <c r="A9" s="33" t="s">
        <v>1</v>
      </c>
      <c r="B9" s="60" t="s">
        <v>39</v>
      </c>
      <c r="C9" s="15" t="s">
        <v>7</v>
      </c>
      <c r="D9" s="5">
        <v>44</v>
      </c>
      <c r="E9" s="5">
        <v>3.68</v>
      </c>
      <c r="F9" s="5">
        <v>8</v>
      </c>
      <c r="G9" s="5">
        <v>4.29</v>
      </c>
      <c r="H9" s="14" t="s">
        <v>2</v>
      </c>
      <c r="I9" s="65">
        <v>104080</v>
      </c>
      <c r="J9" s="15" t="s">
        <v>7</v>
      </c>
      <c r="K9" s="5">
        <v>16</v>
      </c>
      <c r="L9" s="7">
        <v>2.5499999999999998</v>
      </c>
      <c r="M9" s="5">
        <v>-22</v>
      </c>
      <c r="N9" s="66">
        <f>SQRT(L14^2+L$9^2)</f>
        <v>3.092093890790621</v>
      </c>
      <c r="O9" s="65">
        <v>104080</v>
      </c>
      <c r="P9" s="14">
        <v>30</v>
      </c>
      <c r="Q9" s="7">
        <v>2.96</v>
      </c>
      <c r="R9" s="34" t="s">
        <v>3</v>
      </c>
    </row>
    <row r="10" spans="1:18" x14ac:dyDescent="0.25">
      <c r="A10" s="33" t="s">
        <v>1</v>
      </c>
      <c r="B10" s="60" t="s">
        <v>40</v>
      </c>
      <c r="C10" s="15" t="s">
        <v>37</v>
      </c>
      <c r="D10" s="5">
        <v>67</v>
      </c>
      <c r="E10" s="5">
        <v>2.12</v>
      </c>
      <c r="F10" s="5">
        <v>-6</v>
      </c>
      <c r="G10" s="5">
        <v>3.06</v>
      </c>
      <c r="H10" s="14" t="s">
        <v>2</v>
      </c>
      <c r="I10" s="65">
        <v>24592</v>
      </c>
      <c r="J10" s="15" t="s">
        <v>37</v>
      </c>
      <c r="K10" s="5">
        <v>58</v>
      </c>
      <c r="L10" s="7">
        <v>1.882247896</v>
      </c>
      <c r="M10" s="5">
        <v>10</v>
      </c>
      <c r="N10" s="66">
        <f>SQRT(L14^2+L10^2)</f>
        <v>2.5693193206491696</v>
      </c>
      <c r="O10" s="65">
        <v>24592</v>
      </c>
      <c r="P10" s="14">
        <v>-16</v>
      </c>
      <c r="Q10" s="7">
        <v>4.5051019480000001</v>
      </c>
      <c r="R10" s="34">
        <v>5.9999999999999995E-4</v>
      </c>
    </row>
    <row r="11" spans="1:18" x14ac:dyDescent="0.25">
      <c r="A11" s="33" t="s">
        <v>1</v>
      </c>
      <c r="B11" s="60" t="s">
        <v>41</v>
      </c>
      <c r="C11" s="15" t="s">
        <v>7</v>
      </c>
      <c r="D11" s="5">
        <v>88</v>
      </c>
      <c r="E11" s="5">
        <v>1.0900000000000001</v>
      </c>
      <c r="F11" s="5">
        <v>0</v>
      </c>
      <c r="G11" s="5">
        <v>1.95</v>
      </c>
      <c r="H11" s="14" t="s">
        <v>2</v>
      </c>
      <c r="I11" s="65" t="s">
        <v>41</v>
      </c>
      <c r="J11" s="15" t="s">
        <v>7</v>
      </c>
      <c r="K11" s="5">
        <v>90</v>
      </c>
      <c r="L11" s="7">
        <v>1.31693292</v>
      </c>
      <c r="M11" s="7">
        <v>2.7142857149999999</v>
      </c>
      <c r="N11" s="66">
        <f>SQRT(L14^2+L11^2)</f>
        <v>2.1892594513315249</v>
      </c>
      <c r="O11" s="65" t="s">
        <v>41</v>
      </c>
      <c r="P11" s="12">
        <v>-2.7142857149999999</v>
      </c>
      <c r="Q11" s="7">
        <v>2.1892594509999999</v>
      </c>
      <c r="R11" s="34">
        <v>0.92989999999999995</v>
      </c>
    </row>
    <row r="12" spans="1:18" x14ac:dyDescent="0.25">
      <c r="A12" s="33" t="s">
        <v>1</v>
      </c>
      <c r="B12" s="60" t="s">
        <v>42</v>
      </c>
      <c r="C12" s="15" t="s">
        <v>14</v>
      </c>
      <c r="D12" s="5">
        <v>77</v>
      </c>
      <c r="E12" s="5">
        <v>2.06</v>
      </c>
      <c r="F12" s="5">
        <v>-7</v>
      </c>
      <c r="G12" s="5">
        <v>3.02</v>
      </c>
      <c r="H12" s="14" t="s">
        <v>2</v>
      </c>
      <c r="I12" s="65" t="s">
        <v>42</v>
      </c>
      <c r="J12" s="15" t="s">
        <v>14</v>
      </c>
      <c r="K12" s="5">
        <v>80</v>
      </c>
      <c r="L12" s="7">
        <v>1.5960268129999999</v>
      </c>
      <c r="M12" s="5">
        <v>-2</v>
      </c>
      <c r="N12" s="66">
        <f>SQRT(L15^2+L12^2)</f>
        <v>2.2564368631283731</v>
      </c>
      <c r="O12" s="65" t="s">
        <v>42</v>
      </c>
      <c r="P12" s="14">
        <v>-5</v>
      </c>
      <c r="Q12" s="7">
        <v>1.5960268129999999</v>
      </c>
      <c r="R12" s="34">
        <v>2.76E-2</v>
      </c>
    </row>
    <row r="13" spans="1:18" x14ac:dyDescent="0.25">
      <c r="A13" s="33" t="s">
        <v>1</v>
      </c>
      <c r="B13" s="60" t="s">
        <v>43</v>
      </c>
      <c r="C13" s="15" t="s">
        <v>37</v>
      </c>
      <c r="D13" s="5">
        <v>52</v>
      </c>
      <c r="E13" s="5">
        <v>2.52</v>
      </c>
      <c r="F13" s="5">
        <v>-21</v>
      </c>
      <c r="G13" s="5">
        <v>3.3</v>
      </c>
      <c r="H13" s="14" t="s">
        <v>2</v>
      </c>
      <c r="I13" s="65" t="s">
        <v>43</v>
      </c>
      <c r="J13" s="15" t="s">
        <v>37</v>
      </c>
      <c r="K13" s="5">
        <v>50</v>
      </c>
      <c r="L13" s="7">
        <v>1.869510373</v>
      </c>
      <c r="M13" s="5">
        <v>-8</v>
      </c>
      <c r="N13" s="66">
        <f>SQRT(L16^2+L13^2)</f>
        <v>2.4574935939335174</v>
      </c>
      <c r="O13" s="65" t="s">
        <v>43</v>
      </c>
      <c r="P13" s="14">
        <v>-13</v>
      </c>
      <c r="Q13" s="7">
        <v>4.499795046</v>
      </c>
      <c r="R13" s="34">
        <v>3.1800000000000002E-2</v>
      </c>
    </row>
    <row r="14" spans="1:18" x14ac:dyDescent="0.25">
      <c r="A14" s="33" t="s">
        <v>1</v>
      </c>
      <c r="B14" s="60" t="s">
        <v>7</v>
      </c>
      <c r="C14" s="15"/>
      <c r="D14" s="5">
        <v>88</v>
      </c>
      <c r="E14" s="5">
        <v>1.61</v>
      </c>
      <c r="F14" s="5"/>
      <c r="G14" s="5"/>
      <c r="H14" s="14" t="s">
        <v>2</v>
      </c>
      <c r="I14" s="5" t="s">
        <v>7</v>
      </c>
      <c r="J14" s="5"/>
      <c r="K14" s="7">
        <v>87.285714290000001</v>
      </c>
      <c r="L14" s="7">
        <v>1.748869529</v>
      </c>
      <c r="M14" s="5"/>
      <c r="N14" s="34"/>
      <c r="O14" s="5" t="s">
        <v>7</v>
      </c>
      <c r="P14" s="33"/>
      <c r="Q14" s="15"/>
      <c r="R14" s="16"/>
    </row>
    <row r="15" spans="1:18" x14ac:dyDescent="0.25">
      <c r="A15" s="33" t="s">
        <v>1</v>
      </c>
      <c r="B15" s="60" t="s">
        <v>14</v>
      </c>
      <c r="C15" s="15"/>
      <c r="D15" s="5">
        <v>84</v>
      </c>
      <c r="E15" s="5">
        <v>2.21</v>
      </c>
      <c r="F15" s="5"/>
      <c r="G15" s="5"/>
      <c r="H15" s="14" t="s">
        <v>2</v>
      </c>
      <c r="I15" s="5" t="s">
        <v>14</v>
      </c>
      <c r="J15" s="5"/>
      <c r="K15" s="5">
        <v>82</v>
      </c>
      <c r="L15" s="7">
        <v>1.595056654</v>
      </c>
      <c r="M15" s="5"/>
      <c r="N15" s="34"/>
      <c r="O15" s="5" t="s">
        <v>14</v>
      </c>
      <c r="P15" s="33"/>
      <c r="Q15" s="15"/>
      <c r="R15" s="16"/>
    </row>
    <row r="16" spans="1:18" x14ac:dyDescent="0.25">
      <c r="A16" s="61" t="s">
        <v>1</v>
      </c>
      <c r="B16" s="62" t="s">
        <v>37</v>
      </c>
      <c r="C16" s="63"/>
      <c r="D16" s="18">
        <v>73</v>
      </c>
      <c r="E16" s="18">
        <v>2.14</v>
      </c>
      <c r="F16" s="18"/>
      <c r="G16" s="18"/>
      <c r="H16" s="67" t="s">
        <v>2</v>
      </c>
      <c r="I16" s="18" t="s">
        <v>37</v>
      </c>
      <c r="J16" s="18"/>
      <c r="K16" s="18">
        <v>68</v>
      </c>
      <c r="L16" s="20">
        <v>1.595056654</v>
      </c>
      <c r="M16" s="18"/>
      <c r="N16" s="44"/>
      <c r="O16" s="18" t="s">
        <v>37</v>
      </c>
      <c r="P16" s="61"/>
      <c r="Q16" s="63"/>
      <c r="R16" s="64"/>
    </row>
    <row r="17" spans="1:6" x14ac:dyDescent="0.25">
      <c r="A17" s="85" t="s">
        <v>49</v>
      </c>
      <c r="D17" s="1"/>
      <c r="E17" s="1"/>
      <c r="F17" s="1"/>
    </row>
  </sheetData>
  <mergeCells count="3">
    <mergeCell ref="A2:G2"/>
    <mergeCell ref="H2:N2"/>
    <mergeCell ref="O2:R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workbookViewId="0"/>
  </sheetViews>
  <sheetFormatPr defaultRowHeight="15" x14ac:dyDescent="0.25"/>
  <cols>
    <col min="1" max="1" width="15.7109375" customWidth="1"/>
    <col min="3" max="3" width="14.85546875" customWidth="1"/>
    <col min="4" max="4" width="10" customWidth="1"/>
    <col min="6" max="6" width="9.42578125" customWidth="1"/>
    <col min="7" max="7" width="18.85546875" customWidth="1"/>
    <col min="8" max="8" width="12.28515625" customWidth="1"/>
    <col min="10" max="10" width="13.5703125" customWidth="1"/>
    <col min="14" max="14" width="17.28515625" customWidth="1"/>
    <col min="15" max="15" width="12.7109375" customWidth="1"/>
    <col min="16" max="16" width="16.85546875" customWidth="1"/>
    <col min="18" max="18" width="12.5703125" customWidth="1"/>
  </cols>
  <sheetData>
    <row r="1" spans="1:18" s="53" customFormat="1" x14ac:dyDescent="0.25">
      <c r="A1" s="53" t="s">
        <v>58</v>
      </c>
    </row>
    <row r="2" spans="1:18" x14ac:dyDescent="0.25">
      <c r="A2" s="111" t="s">
        <v>57</v>
      </c>
      <c r="B2" s="112"/>
      <c r="C2" s="112"/>
      <c r="D2" s="112"/>
      <c r="E2" s="112"/>
      <c r="F2" s="112"/>
      <c r="G2" s="121"/>
      <c r="H2" s="111" t="s">
        <v>20</v>
      </c>
      <c r="I2" s="112"/>
      <c r="J2" s="112"/>
      <c r="K2" s="112"/>
      <c r="L2" s="112"/>
      <c r="M2" s="112"/>
      <c r="N2" s="121"/>
      <c r="O2" s="115" t="s">
        <v>23</v>
      </c>
      <c r="P2" s="116"/>
      <c r="Q2" s="116"/>
      <c r="R2" s="117"/>
    </row>
    <row r="3" spans="1:18" x14ac:dyDescent="0.25">
      <c r="A3" s="36"/>
      <c r="B3" s="37"/>
      <c r="C3" s="37"/>
      <c r="D3" s="40" t="s">
        <v>22</v>
      </c>
      <c r="E3" s="38"/>
      <c r="F3" s="39" t="s">
        <v>21</v>
      </c>
      <c r="G3" s="35"/>
      <c r="H3" s="36"/>
      <c r="I3" s="37"/>
      <c r="J3" s="37"/>
      <c r="K3" s="40" t="s">
        <v>22</v>
      </c>
      <c r="L3" s="38"/>
      <c r="M3" s="39" t="s">
        <v>21</v>
      </c>
      <c r="N3" s="35"/>
      <c r="O3" s="118"/>
      <c r="P3" s="119"/>
      <c r="Q3" s="119"/>
      <c r="R3" s="120"/>
    </row>
    <row r="4" spans="1:18" s="108" customFormat="1" ht="36" customHeight="1" x14ac:dyDescent="0.25">
      <c r="A4" s="105" t="s">
        <v>19</v>
      </c>
      <c r="B4" s="104" t="s">
        <v>24</v>
      </c>
      <c r="C4" s="104" t="s">
        <v>15</v>
      </c>
      <c r="D4" s="104" t="s">
        <v>44</v>
      </c>
      <c r="E4" s="104" t="s">
        <v>50</v>
      </c>
      <c r="F4" s="104" t="s">
        <v>51</v>
      </c>
      <c r="G4" s="104" t="s">
        <v>54</v>
      </c>
      <c r="H4" s="105" t="s">
        <v>19</v>
      </c>
      <c r="I4" s="104" t="s">
        <v>24</v>
      </c>
      <c r="J4" s="104" t="s">
        <v>15</v>
      </c>
      <c r="K4" s="104" t="s">
        <v>44</v>
      </c>
      <c r="L4" s="104" t="s">
        <v>50</v>
      </c>
      <c r="M4" s="104" t="s">
        <v>51</v>
      </c>
      <c r="N4" s="104" t="s">
        <v>54</v>
      </c>
      <c r="O4" s="106" t="s">
        <v>24</v>
      </c>
      <c r="P4" s="105" t="s">
        <v>53</v>
      </c>
      <c r="Q4" s="104" t="s">
        <v>50</v>
      </c>
      <c r="R4" s="107" t="s">
        <v>45</v>
      </c>
    </row>
    <row r="5" spans="1:18" s="1" customFormat="1" x14ac:dyDescent="0.25">
      <c r="A5" s="4" t="s">
        <v>0</v>
      </c>
      <c r="B5" s="5" t="s">
        <v>1</v>
      </c>
      <c r="C5" s="6" t="s">
        <v>14</v>
      </c>
      <c r="D5" s="7">
        <v>10.199999999999999</v>
      </c>
      <c r="E5" s="7">
        <v>1.7099072900000001E-2</v>
      </c>
      <c r="F5" s="7">
        <f>D5-9.89</f>
        <v>0.30999999999999872</v>
      </c>
      <c r="G5" s="8">
        <f>SQRT(E5^2+0.02^2)</f>
        <v>2.6313082184333984E-2</v>
      </c>
      <c r="H5" s="22" t="s">
        <v>0</v>
      </c>
      <c r="I5" s="23" t="s">
        <v>2</v>
      </c>
      <c r="J5" s="6" t="s">
        <v>14</v>
      </c>
      <c r="K5" s="24">
        <v>8.7608247423000005</v>
      </c>
      <c r="L5" s="24">
        <v>1.9824533799999999E-2</v>
      </c>
      <c r="M5" s="24">
        <f>K5-9.17</f>
        <v>-0.40917525769999941</v>
      </c>
      <c r="N5" s="8">
        <f>SQRT(L5^2+0.02^2)</f>
        <v>2.8160471238730053E-2</v>
      </c>
      <c r="O5" s="45" t="s">
        <v>0</v>
      </c>
      <c r="P5" s="32">
        <f t="shared" ref="P5:P14" si="0">F5-M5</f>
        <v>0.71917525769999813</v>
      </c>
      <c r="Q5" s="7">
        <f t="shared" ref="Q5:Q14" si="1">SQRT(N5^2+G5^2)</f>
        <v>3.8540763282878261E-2</v>
      </c>
      <c r="R5" s="34" t="s">
        <v>3</v>
      </c>
    </row>
    <row r="6" spans="1:18" s="1" customFormat="1" x14ac:dyDescent="0.25">
      <c r="A6" s="4" t="s">
        <v>4</v>
      </c>
      <c r="B6" s="5" t="s">
        <v>1</v>
      </c>
      <c r="C6" s="6" t="s">
        <v>14</v>
      </c>
      <c r="D6" s="7">
        <v>10.091644205</v>
      </c>
      <c r="E6" s="7">
        <v>2.34274854E-2</v>
      </c>
      <c r="F6" s="7">
        <f>D6-9.89</f>
        <v>0.20164420499999913</v>
      </c>
      <c r="G6" s="8">
        <f t="shared" ref="G6:G14" si="2">SQRT(E6^2+0.02^2)</f>
        <v>3.0803361377733002E-2</v>
      </c>
      <c r="H6" s="22" t="s">
        <v>4</v>
      </c>
      <c r="I6" s="23" t="s">
        <v>2</v>
      </c>
      <c r="J6" s="6" t="s">
        <v>14</v>
      </c>
      <c r="K6" s="24">
        <v>8.9833333332999992</v>
      </c>
      <c r="L6" s="24">
        <v>1.9649513300000001E-2</v>
      </c>
      <c r="M6" s="24">
        <f>K6-9.17</f>
        <v>-0.18666666670000076</v>
      </c>
      <c r="N6" s="8">
        <f t="shared" ref="N6:N14" si="3">SQRT(L6^2+0.02^2)</f>
        <v>2.8037535072236233E-2</v>
      </c>
      <c r="O6" s="45" t="s">
        <v>4</v>
      </c>
      <c r="P6" s="32">
        <f t="shared" si="0"/>
        <v>0.38831087169999989</v>
      </c>
      <c r="Q6" s="7">
        <f t="shared" si="1"/>
        <v>4.1652736345816344E-2</v>
      </c>
      <c r="R6" s="34">
        <v>2.4299999999999999E-2</v>
      </c>
    </row>
    <row r="7" spans="1:18" s="1" customFormat="1" x14ac:dyDescent="0.25">
      <c r="A7" s="4" t="s">
        <v>5</v>
      </c>
      <c r="B7" s="5" t="s">
        <v>1</v>
      </c>
      <c r="C7" s="5" t="s">
        <v>14</v>
      </c>
      <c r="D7" s="7">
        <v>10.077181208000001</v>
      </c>
      <c r="E7" s="7">
        <v>2.9918809399999999E-2</v>
      </c>
      <c r="F7" s="7">
        <f>D7-9.89</f>
        <v>0.18718120800000015</v>
      </c>
      <c r="G7" s="8">
        <f>SQRT(E7^2+0.02^2)</f>
        <v>3.5987986271998167E-2</v>
      </c>
      <c r="H7" s="22" t="s">
        <v>5</v>
      </c>
      <c r="I7" s="23" t="s">
        <v>2</v>
      </c>
      <c r="J7" s="5" t="s">
        <v>14</v>
      </c>
      <c r="K7" s="24">
        <v>9.2364672364999993</v>
      </c>
      <c r="L7" s="24">
        <v>2.37633872E-2</v>
      </c>
      <c r="M7" s="24">
        <f>K7-9.17</f>
        <v>6.6467236499999416E-2</v>
      </c>
      <c r="N7" s="8">
        <f>SQRT(L7^2+0.02^2)</f>
        <v>3.1059597087166536E-2</v>
      </c>
      <c r="O7" s="45" t="s">
        <v>5</v>
      </c>
      <c r="P7" s="32">
        <f t="shared" si="0"/>
        <v>0.12071397150000074</v>
      </c>
      <c r="Q7" s="7">
        <f t="shared" si="1"/>
        <v>4.753770847580531E-2</v>
      </c>
      <c r="R7" s="8">
        <v>8.8000000000000005E-3</v>
      </c>
    </row>
    <row r="8" spans="1:18" x14ac:dyDescent="0.25">
      <c r="A8" s="4" t="s">
        <v>6</v>
      </c>
      <c r="B8" s="9" t="s">
        <v>1</v>
      </c>
      <c r="C8" s="5" t="s">
        <v>17</v>
      </c>
      <c r="D8" s="7">
        <v>10.533928571000001</v>
      </c>
      <c r="E8" s="7">
        <v>2.7388333099999999E-2</v>
      </c>
      <c r="F8" s="7">
        <f>D8-11.1</f>
        <v>-0.56607142899999907</v>
      </c>
      <c r="G8" s="8">
        <f t="shared" si="2"/>
        <v>3.391343082020095E-2</v>
      </c>
      <c r="H8" s="22" t="s">
        <v>6</v>
      </c>
      <c r="I8" s="23" t="s">
        <v>2</v>
      </c>
      <c r="J8" s="5" t="s">
        <v>17</v>
      </c>
      <c r="K8" s="24">
        <v>9.3377217742000003</v>
      </c>
      <c r="L8" s="24">
        <v>2.6099067300000001E-2</v>
      </c>
      <c r="M8" s="24">
        <f>K8-9.42</f>
        <v>-8.227822579999966E-2</v>
      </c>
      <c r="N8" s="8">
        <f t="shared" si="3"/>
        <v>3.2881017531851554E-2</v>
      </c>
      <c r="O8" s="45" t="s">
        <v>6</v>
      </c>
      <c r="P8" s="32">
        <f t="shared" si="0"/>
        <v>-0.48379320319999941</v>
      </c>
      <c r="Q8" s="7">
        <f t="shared" si="1"/>
        <v>4.7236448891999544E-2</v>
      </c>
      <c r="R8" s="42">
        <v>2.47E-2</v>
      </c>
    </row>
    <row r="9" spans="1:18" s="1" customFormat="1" x14ac:dyDescent="0.25">
      <c r="A9" s="10" t="s">
        <v>8</v>
      </c>
      <c r="B9" s="7" t="s">
        <v>1</v>
      </c>
      <c r="C9" s="6" t="s">
        <v>17</v>
      </c>
      <c r="D9" s="7">
        <v>10.744647886999999</v>
      </c>
      <c r="E9" s="7">
        <v>3.1936147099999999E-2</v>
      </c>
      <c r="F9" s="7">
        <f>D9-11.1</f>
        <v>-0.35535211300000036</v>
      </c>
      <c r="G9" s="8">
        <f t="shared" si="2"/>
        <v>3.768179257403817E-2</v>
      </c>
      <c r="H9" s="25" t="s">
        <v>8</v>
      </c>
      <c r="I9" s="24" t="s">
        <v>2</v>
      </c>
      <c r="J9" s="6" t="s">
        <v>17</v>
      </c>
      <c r="K9" s="24">
        <v>9.5465982404999998</v>
      </c>
      <c r="L9" s="24">
        <v>2.7163128500000001E-2</v>
      </c>
      <c r="M9" s="24">
        <f>K9-9.42</f>
        <v>0.1265982404999999</v>
      </c>
      <c r="N9" s="8">
        <f t="shared" si="3"/>
        <v>3.3731818064069899E-2</v>
      </c>
      <c r="O9" s="46" t="s">
        <v>8</v>
      </c>
      <c r="P9" s="32">
        <f t="shared" si="0"/>
        <v>-0.48195035350000026</v>
      </c>
      <c r="Q9" s="7">
        <f t="shared" si="1"/>
        <v>5.0574232979852009E-2</v>
      </c>
      <c r="R9" s="43">
        <v>1.4999999999999999E-2</v>
      </c>
    </row>
    <row r="10" spans="1:18" s="1" customFormat="1" x14ac:dyDescent="0.25">
      <c r="A10" s="4" t="s">
        <v>9</v>
      </c>
      <c r="B10" s="5" t="s">
        <v>1</v>
      </c>
      <c r="C10" s="6" t="s">
        <v>16</v>
      </c>
      <c r="D10" s="7">
        <v>10.226950355</v>
      </c>
      <c r="E10" s="7">
        <v>5.2658593699999999E-2</v>
      </c>
      <c r="F10" s="7">
        <f>D10-10.81</f>
        <v>-0.58304964500000089</v>
      </c>
      <c r="G10" s="8">
        <f t="shared" si="2"/>
        <v>5.6328744797498193E-2</v>
      </c>
      <c r="H10" s="22" t="s">
        <v>9</v>
      </c>
      <c r="I10" s="23" t="s">
        <v>2</v>
      </c>
      <c r="J10" s="6" t="s">
        <v>16</v>
      </c>
      <c r="K10" s="24">
        <v>9.1337209302000009</v>
      </c>
      <c r="L10" s="24">
        <v>3.3962052399999998E-2</v>
      </c>
      <c r="M10" s="24">
        <f>K10-9.12</f>
        <v>1.3720930200001646E-2</v>
      </c>
      <c r="N10" s="8">
        <f t="shared" si="3"/>
        <v>3.9413462207986062E-2</v>
      </c>
      <c r="O10" s="45" t="s">
        <v>9</v>
      </c>
      <c r="P10" s="32">
        <f t="shared" si="0"/>
        <v>-0.59677057520000254</v>
      </c>
      <c r="Q10" s="7">
        <f t="shared" si="1"/>
        <v>6.8748443572796802E-2</v>
      </c>
      <c r="R10" s="42">
        <v>4.0000000000000002E-4</v>
      </c>
    </row>
    <row r="11" spans="1:18" x14ac:dyDescent="0.25">
      <c r="A11" s="4" t="s">
        <v>10</v>
      </c>
      <c r="B11" s="5" t="s">
        <v>1</v>
      </c>
      <c r="C11" s="5" t="s">
        <v>18</v>
      </c>
      <c r="D11" s="7">
        <v>10.050632910999999</v>
      </c>
      <c r="E11" s="7">
        <v>4.5402434800000002E-2</v>
      </c>
      <c r="F11" s="7">
        <f>D11-10.51786</f>
        <v>-0.46722708900000143</v>
      </c>
      <c r="G11" s="8">
        <f>SQRT(E11^2+0.05^2)</f>
        <v>6.7537997347924456E-2</v>
      </c>
      <c r="H11" s="22">
        <v>104468</v>
      </c>
      <c r="I11" s="23" t="s">
        <v>2</v>
      </c>
      <c r="J11" s="5" t="s">
        <v>18</v>
      </c>
      <c r="K11" s="24">
        <v>9.6286549707999995</v>
      </c>
      <c r="L11" s="24">
        <v>3.3622655100000003E-2</v>
      </c>
      <c r="M11" s="24">
        <f>K11-9.46</f>
        <v>0.16865497079999869</v>
      </c>
      <c r="N11" s="8">
        <f>SQRT(L11^2+0.03^2)</f>
        <v>4.5060880328435172E-2</v>
      </c>
      <c r="O11" s="45" t="s">
        <v>10</v>
      </c>
      <c r="P11" s="32">
        <f t="shared" si="0"/>
        <v>-0.63588205980000012</v>
      </c>
      <c r="Q11" s="7">
        <f t="shared" si="1"/>
        <v>8.119029512042561E-2</v>
      </c>
      <c r="R11" s="34">
        <v>3.3799999999999997E-2</v>
      </c>
    </row>
    <row r="12" spans="1:18" s="1" customFormat="1" x14ac:dyDescent="0.25">
      <c r="A12" s="11" t="s">
        <v>11</v>
      </c>
      <c r="B12" s="5" t="s">
        <v>1</v>
      </c>
      <c r="C12" s="6" t="s">
        <v>14</v>
      </c>
      <c r="D12" s="7">
        <v>10.103485838999999</v>
      </c>
      <c r="E12" s="7">
        <v>1.85980086E-2</v>
      </c>
      <c r="F12" s="7">
        <f>D12-9.89</f>
        <v>0.21348583899999873</v>
      </c>
      <c r="G12" s="8">
        <f t="shared" si="2"/>
        <v>2.731091217600895E-2</v>
      </c>
      <c r="H12" s="22" t="s">
        <v>11</v>
      </c>
      <c r="I12" s="23" t="s">
        <v>2</v>
      </c>
      <c r="J12" s="6" t="s">
        <v>14</v>
      </c>
      <c r="K12" s="24">
        <v>8.9142857143000001</v>
      </c>
      <c r="L12" s="24">
        <v>3.0140394000000001E-2</v>
      </c>
      <c r="M12" s="24">
        <f>K12-9.17</f>
        <v>-0.25571428569999988</v>
      </c>
      <c r="N12" s="8">
        <f t="shared" si="3"/>
        <v>3.6172411455074931E-2</v>
      </c>
      <c r="O12" s="47" t="s">
        <v>11</v>
      </c>
      <c r="P12" s="32">
        <f t="shared" si="0"/>
        <v>0.46920012469999861</v>
      </c>
      <c r="Q12" s="7">
        <f t="shared" si="1"/>
        <v>4.532470931358424E-2</v>
      </c>
      <c r="R12" s="34">
        <v>1.2999999999999999E-3</v>
      </c>
    </row>
    <row r="13" spans="1:18" s="2" customFormat="1" x14ac:dyDescent="0.25">
      <c r="A13" s="4" t="s">
        <v>12</v>
      </c>
      <c r="B13" s="5" t="s">
        <v>1</v>
      </c>
      <c r="C13" s="6" t="s">
        <v>16</v>
      </c>
      <c r="D13" s="7">
        <v>11.630769231</v>
      </c>
      <c r="E13" s="7">
        <v>0.1192307692</v>
      </c>
      <c r="F13" s="7">
        <f>D13-10.81</f>
        <v>0.82076923099999988</v>
      </c>
      <c r="G13" s="8">
        <f t="shared" si="2"/>
        <v>0.12089655215937165</v>
      </c>
      <c r="H13" s="22" t="s">
        <v>12</v>
      </c>
      <c r="I13" s="23" t="s">
        <v>2</v>
      </c>
      <c r="J13" s="6" t="s">
        <v>16</v>
      </c>
      <c r="K13" s="24">
        <v>9.7537313433000001</v>
      </c>
      <c r="L13" s="24">
        <v>6.9009185400000006E-2</v>
      </c>
      <c r="M13" s="24">
        <f>K13-9.12</f>
        <v>0.63373134330000092</v>
      </c>
      <c r="N13" s="8">
        <v>5.8726771809206844E-2</v>
      </c>
      <c r="O13" s="45" t="s">
        <v>12</v>
      </c>
      <c r="P13" s="32">
        <f t="shared" si="0"/>
        <v>0.18703788769999896</v>
      </c>
      <c r="Q13" s="7">
        <f t="shared" si="1"/>
        <v>0.134405394427286</v>
      </c>
      <c r="R13" s="34">
        <v>0.53369999999999995</v>
      </c>
    </row>
    <row r="14" spans="1:18" s="2" customFormat="1" x14ac:dyDescent="0.25">
      <c r="A14" s="4" t="s">
        <v>13</v>
      </c>
      <c r="B14" s="5" t="s">
        <v>1</v>
      </c>
      <c r="C14" s="6" t="s">
        <v>16</v>
      </c>
      <c r="D14" s="7">
        <v>10.72173913</v>
      </c>
      <c r="E14" s="7">
        <v>7.8649766900000001E-2</v>
      </c>
      <c r="F14" s="7">
        <f>D14-10.81</f>
        <v>-8.8260870000000935E-2</v>
      </c>
      <c r="G14" s="8">
        <f t="shared" si="2"/>
        <v>8.1152854745993597E-2</v>
      </c>
      <c r="H14" s="22" t="s">
        <v>13</v>
      </c>
      <c r="I14" s="23" t="s">
        <v>2</v>
      </c>
      <c r="J14" s="6" t="s">
        <v>16</v>
      </c>
      <c r="K14" s="24">
        <v>9.4365079365</v>
      </c>
      <c r="L14" s="24">
        <v>5.5772817799999999E-2</v>
      </c>
      <c r="M14" s="24">
        <f t="shared" ref="M14" si="4">K14-9.17</f>
        <v>0.26650793650000004</v>
      </c>
      <c r="N14" s="8">
        <f t="shared" si="3"/>
        <v>5.9250377259153351E-2</v>
      </c>
      <c r="O14" s="45" t="s">
        <v>13</v>
      </c>
      <c r="P14" s="32">
        <f t="shared" si="0"/>
        <v>-0.35476880650000098</v>
      </c>
      <c r="Q14" s="7">
        <f t="shared" si="1"/>
        <v>0.10048080930593828</v>
      </c>
      <c r="R14" s="34">
        <v>4.5100000000000001E-2</v>
      </c>
    </row>
    <row r="15" spans="1:18" s="2" customFormat="1" x14ac:dyDescent="0.25">
      <c r="A15" s="12" t="s">
        <v>17</v>
      </c>
      <c r="B15" s="7" t="s">
        <v>1</v>
      </c>
      <c r="C15" s="7" t="s">
        <v>17</v>
      </c>
      <c r="D15" s="7">
        <v>11.099037721</v>
      </c>
      <c r="E15" s="7">
        <v>1.69693312E-2</v>
      </c>
      <c r="F15" s="7"/>
      <c r="G15" s="8"/>
      <c r="H15" s="26" t="s">
        <v>17</v>
      </c>
      <c r="I15" s="24" t="s">
        <v>2</v>
      </c>
      <c r="J15" s="7" t="s">
        <v>17</v>
      </c>
      <c r="K15" s="24">
        <v>9.4214041745999992</v>
      </c>
      <c r="L15" s="24">
        <v>1.6900272899999999E-2</v>
      </c>
      <c r="M15" s="7"/>
      <c r="N15" s="8"/>
      <c r="O15" s="48" t="s">
        <v>17</v>
      </c>
      <c r="P15" s="12"/>
      <c r="Q15" s="7"/>
      <c r="R15" s="8"/>
    </row>
    <row r="16" spans="1:18" s="1" customFormat="1" x14ac:dyDescent="0.25">
      <c r="A16" s="13" t="s">
        <v>16</v>
      </c>
      <c r="B16" s="5" t="s">
        <v>1</v>
      </c>
      <c r="C16" s="6" t="s">
        <v>16</v>
      </c>
      <c r="D16" s="7">
        <v>10.805405405</v>
      </c>
      <c r="E16" s="7">
        <v>6.5713697900000007E-2</v>
      </c>
      <c r="F16" s="7"/>
      <c r="G16" s="8"/>
      <c r="H16" s="27" t="s">
        <v>16</v>
      </c>
      <c r="I16" s="23" t="s">
        <v>2</v>
      </c>
      <c r="J16" s="6" t="s">
        <v>16</v>
      </c>
      <c r="K16" s="24">
        <v>9.1215469613</v>
      </c>
      <c r="L16" s="24">
        <v>2.4355389299999999E-2</v>
      </c>
      <c r="M16" s="7"/>
      <c r="N16" s="8"/>
      <c r="O16" s="49" t="s">
        <v>16</v>
      </c>
      <c r="P16" s="12"/>
      <c r="Q16" s="7"/>
      <c r="R16" s="34"/>
    </row>
    <row r="17" spans="1:18" x14ac:dyDescent="0.25">
      <c r="A17" s="14" t="s">
        <v>18</v>
      </c>
      <c r="B17" s="5" t="s">
        <v>1</v>
      </c>
      <c r="C17" s="5" t="s">
        <v>18</v>
      </c>
      <c r="D17" s="7">
        <v>10.517857143000001</v>
      </c>
      <c r="E17" s="7">
        <v>5.2470323399999998E-2</v>
      </c>
      <c r="F17" s="15"/>
      <c r="G17" s="16"/>
      <c r="H17" s="28" t="s">
        <v>18</v>
      </c>
      <c r="I17" s="23" t="s">
        <v>2</v>
      </c>
      <c r="J17" s="5" t="s">
        <v>18</v>
      </c>
      <c r="K17" s="24">
        <v>9.4601063829999994</v>
      </c>
      <c r="L17" s="24">
        <v>2.7340977400000001E-2</v>
      </c>
      <c r="M17" s="15"/>
      <c r="N17" s="16"/>
      <c r="O17" s="50" t="s">
        <v>18</v>
      </c>
      <c r="P17" s="33"/>
      <c r="Q17" s="15"/>
      <c r="R17" s="16"/>
    </row>
    <row r="18" spans="1:18" s="1" customFormat="1" x14ac:dyDescent="0.25">
      <c r="A18" s="17" t="s">
        <v>14</v>
      </c>
      <c r="B18" s="18" t="s">
        <v>1</v>
      </c>
      <c r="C18" s="19" t="s">
        <v>14</v>
      </c>
      <c r="D18" s="20">
        <v>9.8942807625999993</v>
      </c>
      <c r="E18" s="20">
        <v>2.62236135E-2</v>
      </c>
      <c r="F18" s="20"/>
      <c r="G18" s="21"/>
      <c r="H18" s="29" t="s">
        <v>14</v>
      </c>
      <c r="I18" s="30" t="s">
        <v>2</v>
      </c>
      <c r="J18" s="19" t="s">
        <v>14</v>
      </c>
      <c r="K18" s="31">
        <v>9.1735751294999996</v>
      </c>
      <c r="L18" s="31">
        <v>2.9732049900000002E-2</v>
      </c>
      <c r="M18" s="20"/>
      <c r="N18" s="21"/>
      <c r="O18" s="51" t="s">
        <v>14</v>
      </c>
      <c r="P18" s="41"/>
      <c r="Q18" s="20"/>
      <c r="R18" s="44"/>
    </row>
    <row r="20" spans="1:18" x14ac:dyDescent="0.25">
      <c r="A20" s="52" t="s">
        <v>32</v>
      </c>
    </row>
    <row r="21" spans="1:18" x14ac:dyDescent="0.25">
      <c r="A21" s="52" t="s">
        <v>33</v>
      </c>
      <c r="F21" s="3"/>
    </row>
  </sheetData>
  <mergeCells count="3">
    <mergeCell ref="A2:G2"/>
    <mergeCell ref="H2:N2"/>
    <mergeCell ref="O2:R3"/>
  </mergeCells>
  <pageMargins left="0.7" right="0.7" top="0.75" bottom="0.75" header="0.3" footer="0.3"/>
  <pageSetup orientation="portrait" horizontalDpi="0" verticalDpi="0" r:id="rId1"/>
  <ignoredErrors>
    <ignoredError sqref="G11 M13 N1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workbookViewId="0"/>
  </sheetViews>
  <sheetFormatPr defaultRowHeight="15" x14ac:dyDescent="0.25"/>
  <cols>
    <col min="1" max="5" width="9.140625" style="54"/>
    <col min="6" max="6" width="18.42578125" style="54" customWidth="1"/>
    <col min="7" max="11" width="9.140625" style="54"/>
    <col min="12" max="12" width="17.140625" style="54" customWidth="1"/>
    <col min="13" max="13" width="13.5703125" style="54" customWidth="1"/>
    <col min="14" max="14" width="16.7109375" style="54" customWidth="1"/>
    <col min="15" max="16384" width="9.140625" style="54"/>
  </cols>
  <sheetData>
    <row r="1" spans="1:27" x14ac:dyDescent="0.25">
      <c r="A1" s="54" t="s">
        <v>56</v>
      </c>
      <c r="Q1" s="122"/>
      <c r="R1" s="122"/>
      <c r="S1" s="122"/>
      <c r="T1" s="122"/>
      <c r="U1" s="122"/>
      <c r="V1" s="122"/>
    </row>
    <row r="2" spans="1:27" x14ac:dyDescent="0.25">
      <c r="Q2" s="74"/>
      <c r="R2" s="74"/>
      <c r="S2" s="74"/>
      <c r="T2" s="74"/>
      <c r="U2" s="74"/>
      <c r="V2" s="74"/>
    </row>
    <row r="3" spans="1:27" x14ac:dyDescent="0.25">
      <c r="A3" s="111" t="s">
        <v>57</v>
      </c>
      <c r="B3" s="113"/>
      <c r="C3" s="113"/>
      <c r="D3" s="113"/>
      <c r="E3" s="113"/>
      <c r="F3" s="114"/>
      <c r="G3" s="111" t="s">
        <v>20</v>
      </c>
      <c r="H3" s="112"/>
      <c r="I3" s="112"/>
      <c r="J3" s="112"/>
      <c r="K3" s="112"/>
      <c r="L3" s="121"/>
      <c r="M3" s="115" t="s">
        <v>23</v>
      </c>
      <c r="N3" s="116"/>
      <c r="O3" s="116"/>
      <c r="P3" s="117"/>
      <c r="Q3" s="81"/>
      <c r="R3" s="81"/>
      <c r="S3" s="82"/>
      <c r="T3" s="81"/>
      <c r="U3" s="83"/>
      <c r="V3" s="15"/>
    </row>
    <row r="4" spans="1:27" x14ac:dyDescent="0.25">
      <c r="A4" s="69"/>
      <c r="B4" s="70"/>
      <c r="C4" s="71" t="s">
        <v>22</v>
      </c>
      <c r="D4" s="79"/>
      <c r="E4" s="73" t="s">
        <v>21</v>
      </c>
      <c r="F4" s="80"/>
      <c r="G4" s="36"/>
      <c r="H4" s="37"/>
      <c r="I4" s="40" t="s">
        <v>22</v>
      </c>
      <c r="J4" s="38"/>
      <c r="K4" s="39" t="s">
        <v>21</v>
      </c>
      <c r="L4" s="35"/>
      <c r="M4" s="118"/>
      <c r="N4" s="119"/>
      <c r="O4" s="119"/>
      <c r="P4" s="120"/>
      <c r="Q4" s="74"/>
      <c r="R4" s="74"/>
      <c r="S4" s="84"/>
      <c r="T4" s="84"/>
      <c r="U4" s="84"/>
      <c r="V4" s="84"/>
    </row>
    <row r="5" spans="1:27" s="110" customFormat="1" ht="34.5" customHeight="1" x14ac:dyDescent="0.25">
      <c r="A5" s="105" t="s">
        <v>19</v>
      </c>
      <c r="B5" s="104" t="s">
        <v>24</v>
      </c>
      <c r="C5" s="104" t="s">
        <v>44</v>
      </c>
      <c r="D5" s="104" t="s">
        <v>50</v>
      </c>
      <c r="E5" s="104" t="s">
        <v>51</v>
      </c>
      <c r="F5" s="104" t="s">
        <v>54</v>
      </c>
      <c r="G5" s="105" t="s">
        <v>19</v>
      </c>
      <c r="H5" s="104" t="s">
        <v>24</v>
      </c>
      <c r="I5" s="104" t="s">
        <v>44</v>
      </c>
      <c r="J5" s="104" t="s">
        <v>50</v>
      </c>
      <c r="K5" s="104" t="s">
        <v>51</v>
      </c>
      <c r="L5" s="104" t="s">
        <v>54</v>
      </c>
      <c r="M5" s="106" t="s">
        <v>24</v>
      </c>
      <c r="N5" s="105" t="s">
        <v>53</v>
      </c>
      <c r="O5" s="104" t="s">
        <v>50</v>
      </c>
      <c r="P5" s="107" t="s">
        <v>45</v>
      </c>
      <c r="Q5" s="109"/>
      <c r="R5" s="109"/>
      <c r="S5" s="109"/>
      <c r="T5" s="109"/>
      <c r="U5" s="109"/>
      <c r="V5" s="109"/>
    </row>
    <row r="6" spans="1:27" x14ac:dyDescent="0.25">
      <c r="A6" s="87" t="s">
        <v>1</v>
      </c>
      <c r="B6" s="88" t="s">
        <v>25</v>
      </c>
      <c r="C6" s="89">
        <v>10.999030155</v>
      </c>
      <c r="D6" s="89">
        <v>1.9302398700000001E-2</v>
      </c>
      <c r="E6" s="89">
        <v>-0.10000756600000038</v>
      </c>
      <c r="F6" s="90">
        <v>2.5700988248490663E-2</v>
      </c>
      <c r="G6" s="91" t="s">
        <v>2</v>
      </c>
      <c r="H6" s="56" t="s">
        <v>25</v>
      </c>
      <c r="I6" s="86">
        <v>9.2424292683000004</v>
      </c>
      <c r="J6" s="86">
        <v>2.0167620099999999E-2</v>
      </c>
      <c r="K6" s="86">
        <v>-0.17897490629999879</v>
      </c>
      <c r="L6" s="95">
        <v>2.6312584908982209E-2</v>
      </c>
      <c r="M6" s="100" t="s">
        <v>25</v>
      </c>
      <c r="N6" s="86">
        <v>7.8967340299998412E-2</v>
      </c>
      <c r="O6" s="86">
        <v>3.6781692749810378E-2</v>
      </c>
      <c r="P6" s="98">
        <v>0.72889999999999999</v>
      </c>
    </row>
    <row r="7" spans="1:27" x14ac:dyDescent="0.25">
      <c r="A7" s="91" t="s">
        <v>1</v>
      </c>
      <c r="B7" s="56" t="s">
        <v>26</v>
      </c>
      <c r="C7" s="24">
        <v>11.097630662</v>
      </c>
      <c r="D7" s="24">
        <v>3.2756530499999999E-2</v>
      </c>
      <c r="E7" s="24">
        <v>-1.4070589999999328E-3</v>
      </c>
      <c r="F7" s="66">
        <v>3.6891035384937675E-2</v>
      </c>
      <c r="G7" s="91" t="s">
        <v>2</v>
      </c>
      <c r="H7" s="56" t="s">
        <v>26</v>
      </c>
      <c r="I7" s="86">
        <v>9.7641379310000005</v>
      </c>
      <c r="J7" s="86">
        <v>2.0086406300000002E-2</v>
      </c>
      <c r="K7" s="86">
        <v>0.34273375640000125</v>
      </c>
      <c r="L7" s="95">
        <v>2.6250389371267509E-2</v>
      </c>
      <c r="M7" s="100" t="s">
        <v>26</v>
      </c>
      <c r="N7" s="86">
        <v>-0.34414081540000119</v>
      </c>
      <c r="O7" s="86">
        <v>4.5277272818886494E-2</v>
      </c>
      <c r="P7" s="98">
        <v>3.4569999999999997E-2</v>
      </c>
    </row>
    <row r="8" spans="1:27" x14ac:dyDescent="0.25">
      <c r="A8" s="91" t="s">
        <v>1</v>
      </c>
      <c r="B8" s="56" t="s">
        <v>27</v>
      </c>
      <c r="C8" s="24">
        <v>10.769095128</v>
      </c>
      <c r="D8" s="24">
        <v>2.2188635599999999E-2</v>
      </c>
      <c r="E8" s="24">
        <v>-0.32994259300000017</v>
      </c>
      <c r="F8" s="66">
        <v>2.7933738581952843E-2</v>
      </c>
      <c r="G8" s="91" t="s">
        <v>2</v>
      </c>
      <c r="H8" s="56" t="s">
        <v>27</v>
      </c>
      <c r="I8" s="86">
        <v>9.5345454544999999</v>
      </c>
      <c r="J8" s="86">
        <v>2.53404037E-2</v>
      </c>
      <c r="K8" s="86">
        <v>0.11314127990000067</v>
      </c>
      <c r="L8" s="95">
        <v>3.0459075556776967E-2</v>
      </c>
      <c r="M8" s="100" t="s">
        <v>27</v>
      </c>
      <c r="N8" s="86">
        <v>-0.44308387290000084</v>
      </c>
      <c r="O8" s="86">
        <v>4.1328549877032085E-2</v>
      </c>
      <c r="P8" s="98">
        <v>2.2700000000000001E-2</v>
      </c>
    </row>
    <row r="9" spans="1:27" x14ac:dyDescent="0.25">
      <c r="A9" s="91" t="s">
        <v>1</v>
      </c>
      <c r="B9" s="56" t="s">
        <v>28</v>
      </c>
      <c r="C9" s="24">
        <v>11.092831325000001</v>
      </c>
      <c r="D9" s="24">
        <v>4.7007013700000003E-2</v>
      </c>
      <c r="E9" s="24">
        <v>-6.2063959999996143E-3</v>
      </c>
      <c r="F9" s="66">
        <v>4.9976169704843136E-2</v>
      </c>
      <c r="G9" s="91" t="s">
        <v>2</v>
      </c>
      <c r="H9" s="56" t="s">
        <v>28</v>
      </c>
      <c r="I9" s="86">
        <v>9.7857894736999995</v>
      </c>
      <c r="J9" s="86">
        <v>2.76850864E-2</v>
      </c>
      <c r="K9" s="86">
        <v>0.36438529910000028</v>
      </c>
      <c r="L9" s="95">
        <v>3.2435832547815686E-2</v>
      </c>
      <c r="M9" s="100" t="s">
        <v>28</v>
      </c>
      <c r="N9" s="86">
        <v>-0.3705916950999999</v>
      </c>
      <c r="O9" s="86">
        <v>5.9579365315830787E-2</v>
      </c>
      <c r="P9" s="98">
        <v>4.8430000000000001E-2</v>
      </c>
    </row>
    <row r="10" spans="1:27" x14ac:dyDescent="0.25">
      <c r="A10" s="91" t="s">
        <v>1</v>
      </c>
      <c r="B10" s="56" t="s">
        <v>29</v>
      </c>
      <c r="C10" s="24">
        <v>11.008419865</v>
      </c>
      <c r="D10" s="24">
        <v>2.85505486E-2</v>
      </c>
      <c r="E10" s="24">
        <v>-9.0617855999999719E-2</v>
      </c>
      <c r="F10" s="66">
        <v>3.3212829249196094E-2</v>
      </c>
      <c r="G10" s="91" t="s">
        <v>2</v>
      </c>
      <c r="H10" s="56" t="s">
        <v>30</v>
      </c>
      <c r="I10" s="86">
        <v>9.8096744186000002</v>
      </c>
      <c r="J10" s="86">
        <v>2.2215227099999998E-2</v>
      </c>
      <c r="K10" s="86">
        <v>0.38827024400000099</v>
      </c>
      <c r="L10" s="95">
        <v>2.79129994661815E-2</v>
      </c>
      <c r="M10" s="100" t="s">
        <v>29</v>
      </c>
      <c r="N10" s="86">
        <v>-0.4788881000000007</v>
      </c>
      <c r="O10" s="86">
        <v>4.3384646661408968E-2</v>
      </c>
      <c r="P10" s="98">
        <v>1.7100000000000001E-2</v>
      </c>
    </row>
    <row r="11" spans="1:27" x14ac:dyDescent="0.25">
      <c r="A11" s="91" t="s">
        <v>1</v>
      </c>
      <c r="B11" s="56" t="s">
        <v>31</v>
      </c>
      <c r="C11" s="24">
        <v>11.056537718</v>
      </c>
      <c r="D11" s="24">
        <v>2.7683838400000001E-2</v>
      </c>
      <c r="E11" s="24">
        <v>-4.2500003000000675E-2</v>
      </c>
      <c r="F11" s="66">
        <v>3.2470803961907192E-2</v>
      </c>
      <c r="G11" s="91" t="s">
        <v>2</v>
      </c>
      <c r="H11" s="56" t="s">
        <v>31</v>
      </c>
      <c r="I11" s="86">
        <v>9.5774618320999991</v>
      </c>
      <c r="J11" s="86">
        <v>1.7237126200000001E-2</v>
      </c>
      <c r="K11" s="86">
        <v>0.15605765749999989</v>
      </c>
      <c r="L11" s="95">
        <v>2.413996155194123E-2</v>
      </c>
      <c r="M11" s="100" t="s">
        <v>31</v>
      </c>
      <c r="N11" s="86">
        <v>-0.19855766050000057</v>
      </c>
      <c r="O11" s="86">
        <v>4.0460979395731497E-2</v>
      </c>
      <c r="P11" s="98">
        <v>0.51829999999999998</v>
      </c>
    </row>
    <row r="12" spans="1:27" x14ac:dyDescent="0.25">
      <c r="A12" s="92" t="s">
        <v>1</v>
      </c>
      <c r="B12" s="93" t="s">
        <v>7</v>
      </c>
      <c r="C12" s="31">
        <v>11.099037721</v>
      </c>
      <c r="D12" s="31">
        <v>1.69693312E-2</v>
      </c>
      <c r="E12" s="31"/>
      <c r="F12" s="94"/>
      <c r="G12" s="92" t="s">
        <v>2</v>
      </c>
      <c r="H12" s="79" t="s">
        <v>7</v>
      </c>
      <c r="I12" s="96">
        <v>9.4214041745999992</v>
      </c>
      <c r="J12" s="96">
        <v>1.6900272899999999E-2</v>
      </c>
      <c r="K12" s="96"/>
      <c r="L12" s="97"/>
      <c r="M12" s="99"/>
      <c r="N12" s="96"/>
      <c r="O12" s="96"/>
      <c r="P12" s="80"/>
    </row>
    <row r="13" spans="1:27" x14ac:dyDescent="0.25">
      <c r="B13" s="55"/>
      <c r="I13" s="57"/>
      <c r="J13" s="57"/>
      <c r="K13" s="57"/>
      <c r="L13" s="57"/>
      <c r="M13" s="86"/>
      <c r="N13" s="86"/>
      <c r="O13" s="85"/>
      <c r="P13" s="85"/>
      <c r="Q13" s="85"/>
      <c r="R13" s="85"/>
    </row>
    <row r="14" spans="1:27" x14ac:dyDescent="0.25">
      <c r="A14" s="85" t="s">
        <v>48</v>
      </c>
      <c r="M14" s="85"/>
      <c r="N14" s="123"/>
      <c r="O14" s="123"/>
      <c r="P14" s="123"/>
      <c r="Q14" s="123"/>
      <c r="R14" s="85"/>
    </row>
    <row r="15" spans="1:27" x14ac:dyDescent="0.25">
      <c r="M15" s="85"/>
      <c r="N15" s="124"/>
      <c r="O15" s="124"/>
      <c r="P15" s="124"/>
      <c r="Q15" s="124"/>
      <c r="R15" s="85"/>
    </row>
    <row r="16" spans="1:27" x14ac:dyDescent="0.25">
      <c r="L16" s="102"/>
      <c r="M16" s="102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</row>
    <row r="17" spans="13:18" x14ac:dyDescent="0.25">
      <c r="M17" s="85"/>
      <c r="N17" s="85"/>
      <c r="O17" s="85"/>
      <c r="P17" s="85"/>
      <c r="Q17" s="85"/>
      <c r="R17" s="85"/>
    </row>
    <row r="18" spans="13:18" x14ac:dyDescent="0.25">
      <c r="M18" s="85"/>
      <c r="N18" s="85"/>
      <c r="O18" s="85"/>
      <c r="P18" s="85"/>
      <c r="Q18" s="85"/>
      <c r="R18" s="85"/>
    </row>
  </sheetData>
  <mergeCells count="5">
    <mergeCell ref="A3:F3"/>
    <mergeCell ref="Q1:V1"/>
    <mergeCell ref="G3:L3"/>
    <mergeCell ref="N14:Q15"/>
    <mergeCell ref="M3:P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workbookViewId="0"/>
  </sheetViews>
  <sheetFormatPr defaultRowHeight="15" x14ac:dyDescent="0.25"/>
  <cols>
    <col min="6" max="6" width="19.42578125" customWidth="1"/>
    <col min="12" max="12" width="18" style="53" customWidth="1"/>
    <col min="14" max="14" width="17.42578125" customWidth="1"/>
  </cols>
  <sheetData>
    <row r="1" spans="1:16" s="53" customFormat="1" x14ac:dyDescent="0.25">
      <c r="A1" s="53" t="s">
        <v>55</v>
      </c>
    </row>
    <row r="2" spans="1:16" s="53" customFormat="1" x14ac:dyDescent="0.25"/>
    <row r="3" spans="1:16" s="53" customFormat="1" x14ac:dyDescent="0.25">
      <c r="A3" s="111" t="s">
        <v>52</v>
      </c>
      <c r="B3" s="112"/>
      <c r="C3" s="112"/>
      <c r="D3" s="112"/>
      <c r="E3" s="112"/>
      <c r="F3" s="112"/>
      <c r="G3" s="111" t="s">
        <v>46</v>
      </c>
      <c r="H3" s="113"/>
      <c r="I3" s="113"/>
      <c r="J3" s="113"/>
      <c r="K3" s="113"/>
      <c r="L3" s="114"/>
      <c r="M3" s="115" t="s">
        <v>47</v>
      </c>
      <c r="N3" s="116"/>
      <c r="O3" s="116"/>
      <c r="P3" s="117"/>
    </row>
    <row r="4" spans="1:16" s="53" customFormat="1" x14ac:dyDescent="0.25">
      <c r="A4" s="36"/>
      <c r="B4" s="37"/>
      <c r="C4" s="40" t="s">
        <v>22</v>
      </c>
      <c r="D4" s="58"/>
      <c r="E4" s="39" t="s">
        <v>21</v>
      </c>
      <c r="F4" s="59"/>
      <c r="G4" s="70"/>
      <c r="H4" s="70"/>
      <c r="I4" s="70"/>
      <c r="J4" s="71" t="s">
        <v>22</v>
      </c>
      <c r="K4" s="73" t="s">
        <v>21</v>
      </c>
      <c r="L4" s="70"/>
      <c r="M4" s="118"/>
      <c r="N4" s="119"/>
      <c r="O4" s="119"/>
      <c r="P4" s="120"/>
    </row>
    <row r="5" spans="1:16" s="108" customFormat="1" ht="30.75" customHeight="1" x14ac:dyDescent="0.25">
      <c r="A5" s="105" t="s">
        <v>19</v>
      </c>
      <c r="B5" s="104" t="s">
        <v>24</v>
      </c>
      <c r="C5" s="104" t="s">
        <v>44</v>
      </c>
      <c r="D5" s="104" t="s">
        <v>50</v>
      </c>
      <c r="E5" s="104" t="s">
        <v>51</v>
      </c>
      <c r="F5" s="104" t="s">
        <v>54</v>
      </c>
      <c r="G5" s="105" t="s">
        <v>19</v>
      </c>
      <c r="H5" s="104" t="s">
        <v>24</v>
      </c>
      <c r="I5" s="104" t="s">
        <v>44</v>
      </c>
      <c r="J5" s="104" t="s">
        <v>50</v>
      </c>
      <c r="K5" s="104" t="s">
        <v>51</v>
      </c>
      <c r="L5" s="104" t="s">
        <v>54</v>
      </c>
      <c r="M5" s="106" t="s">
        <v>24</v>
      </c>
      <c r="N5" s="105" t="s">
        <v>53</v>
      </c>
      <c r="O5" s="104" t="s">
        <v>50</v>
      </c>
      <c r="P5" s="107" t="s">
        <v>45</v>
      </c>
    </row>
    <row r="6" spans="1:16" ht="14.25" customHeight="1" x14ac:dyDescent="0.25">
      <c r="A6" s="33" t="s">
        <v>1</v>
      </c>
      <c r="B6" s="60" t="s">
        <v>25</v>
      </c>
      <c r="C6" s="15">
        <v>76</v>
      </c>
      <c r="D6" s="7">
        <v>2.9560170380000002</v>
      </c>
      <c r="E6" s="5">
        <v>-12</v>
      </c>
      <c r="F6" s="8">
        <f>SQRT(D6^2+$D$12^2)</f>
        <v>3.3666520223528713</v>
      </c>
      <c r="G6" s="33" t="s">
        <v>2</v>
      </c>
      <c r="H6" s="60" t="s">
        <v>25</v>
      </c>
      <c r="I6" s="15">
        <v>89</v>
      </c>
      <c r="J6" s="68">
        <v>2.5505535269999999</v>
      </c>
      <c r="K6" s="68">
        <v>1.7142857149999999</v>
      </c>
      <c r="L6" s="75">
        <f>SQRT(J6^2+$J$12^2)</f>
        <v>3.0925503914337149</v>
      </c>
      <c r="M6" s="78" t="s">
        <v>25</v>
      </c>
      <c r="N6" s="7">
        <v>-13.714285719999999</v>
      </c>
      <c r="O6" s="7">
        <f>SQRT(L6^2+F6^2)</f>
        <v>4.571456415976149</v>
      </c>
      <c r="P6" s="16">
        <v>3.8E-3</v>
      </c>
    </row>
    <row r="7" spans="1:16" x14ac:dyDescent="0.25">
      <c r="A7" s="33" t="s">
        <v>1</v>
      </c>
      <c r="B7" s="60" t="s">
        <v>26</v>
      </c>
      <c r="C7" s="7">
        <v>73.333333330000002</v>
      </c>
      <c r="D7" s="7">
        <v>2.296296296</v>
      </c>
      <c r="E7" s="7">
        <v>-14.66666667</v>
      </c>
      <c r="F7" s="8">
        <f t="shared" ref="F7:F11" si="0">SQRT(D7^2+$D$12^2)</f>
        <v>2.8052247306926592</v>
      </c>
      <c r="G7" s="33" t="s">
        <v>2</v>
      </c>
      <c r="H7" s="60" t="s">
        <v>26</v>
      </c>
      <c r="I7" s="68">
        <v>56.333333340000003</v>
      </c>
      <c r="J7" s="68">
        <v>3.778299305</v>
      </c>
      <c r="K7" s="68">
        <v>-30.952380949999998</v>
      </c>
      <c r="L7" s="75">
        <f t="shared" ref="L7:L11" si="1">SQRT(J7^2+$J$12^2)</f>
        <v>4.1634229028082368</v>
      </c>
      <c r="M7" s="78" t="s">
        <v>26</v>
      </c>
      <c r="N7" s="7">
        <v>16.285714280000001</v>
      </c>
      <c r="O7" s="7">
        <f t="shared" ref="O7:O11" si="2">SQRT(L7^2+F7^2)</f>
        <v>5.0202964113006185</v>
      </c>
      <c r="P7" s="16">
        <v>4.5999999999999999E-3</v>
      </c>
    </row>
    <row r="8" spans="1:16" x14ac:dyDescent="0.25">
      <c r="A8" s="33" t="s">
        <v>1</v>
      </c>
      <c r="B8" s="60" t="s">
        <v>27</v>
      </c>
      <c r="C8" s="15">
        <v>68</v>
      </c>
      <c r="D8" s="7">
        <v>2.5253304440000002</v>
      </c>
      <c r="E8" s="5">
        <v>-20</v>
      </c>
      <c r="F8" s="8">
        <f t="shared" si="0"/>
        <v>2.9955972629944134</v>
      </c>
      <c r="G8" s="33" t="s">
        <v>2</v>
      </c>
      <c r="H8" s="60" t="s">
        <v>27</v>
      </c>
      <c r="I8" s="68">
        <v>72.666666669999998</v>
      </c>
      <c r="J8" s="68">
        <v>2.7084705179999999</v>
      </c>
      <c r="K8" s="68">
        <v>-14.61904762</v>
      </c>
      <c r="L8" s="75">
        <f t="shared" si="1"/>
        <v>3.2240280979451574</v>
      </c>
      <c r="M8" s="78" t="s">
        <v>27</v>
      </c>
      <c r="N8" s="7">
        <v>-5.3809523800000001</v>
      </c>
      <c r="O8" s="7">
        <f t="shared" si="2"/>
        <v>4.4009044682200829</v>
      </c>
      <c r="P8" s="16">
        <v>0.18890000000000001</v>
      </c>
    </row>
    <row r="9" spans="1:16" x14ac:dyDescent="0.25">
      <c r="A9" s="33" t="s">
        <v>1</v>
      </c>
      <c r="B9" s="60" t="s">
        <v>28</v>
      </c>
      <c r="C9" s="15">
        <v>76</v>
      </c>
      <c r="D9" s="7">
        <v>3.9441157919999998</v>
      </c>
      <c r="E9" s="5">
        <v>-12</v>
      </c>
      <c r="F9" s="8">
        <f t="shared" si="0"/>
        <v>4.2605584717698886</v>
      </c>
      <c r="G9" s="33" t="s">
        <v>2</v>
      </c>
      <c r="H9" s="60" t="s">
        <v>28</v>
      </c>
      <c r="I9" s="15">
        <v>77</v>
      </c>
      <c r="J9" s="68">
        <v>2.5</v>
      </c>
      <c r="K9" s="68">
        <v>-10.28571429</v>
      </c>
      <c r="L9" s="75">
        <f t="shared" si="1"/>
        <v>3.0509907619435168</v>
      </c>
      <c r="M9" s="78" t="s">
        <v>28</v>
      </c>
      <c r="N9" s="7">
        <v>-1.7142857149999999</v>
      </c>
      <c r="O9" s="7">
        <f t="shared" si="2"/>
        <v>5.2403151738072822</v>
      </c>
      <c r="P9" s="16">
        <v>0.97199999999999998</v>
      </c>
    </row>
    <row r="10" spans="1:16" x14ac:dyDescent="0.25">
      <c r="A10" s="33" t="s">
        <v>1</v>
      </c>
      <c r="B10" s="60" t="s">
        <v>29</v>
      </c>
      <c r="C10" s="15">
        <v>67</v>
      </c>
      <c r="D10" s="7">
        <v>1.2902721180000001</v>
      </c>
      <c r="E10" s="5">
        <v>-21</v>
      </c>
      <c r="F10" s="8">
        <f t="shared" si="0"/>
        <v>2.0642459274889191</v>
      </c>
      <c r="G10" s="33" t="s">
        <v>2</v>
      </c>
      <c r="H10" s="60" t="s">
        <v>29</v>
      </c>
      <c r="I10" s="15">
        <v>74</v>
      </c>
      <c r="J10" s="68">
        <v>0.95693077500000001</v>
      </c>
      <c r="K10" s="68">
        <v>-13.28571429</v>
      </c>
      <c r="L10" s="75">
        <f t="shared" si="1"/>
        <v>1.9935548995718133</v>
      </c>
      <c r="M10" s="78" t="s">
        <v>29</v>
      </c>
      <c r="N10" s="7">
        <v>-7.7142857149999999</v>
      </c>
      <c r="O10" s="7">
        <f t="shared" si="2"/>
        <v>2.8697338529489755</v>
      </c>
      <c r="P10" s="16">
        <v>2.1299999999999999E-2</v>
      </c>
    </row>
    <row r="11" spans="1:16" x14ac:dyDescent="0.25">
      <c r="A11" s="33" t="s">
        <v>1</v>
      </c>
      <c r="B11" s="60" t="s">
        <v>31</v>
      </c>
      <c r="C11" s="15">
        <v>82</v>
      </c>
      <c r="D11" s="7">
        <v>1.5043994890000001</v>
      </c>
      <c r="E11" s="5">
        <v>-6</v>
      </c>
      <c r="F11" s="8">
        <f t="shared" si="0"/>
        <v>2.204433472157834</v>
      </c>
      <c r="G11" s="33" t="s">
        <v>2</v>
      </c>
      <c r="H11" s="60" t="s">
        <v>31</v>
      </c>
      <c r="I11" s="15">
        <v>88</v>
      </c>
      <c r="J11" s="68">
        <v>1.939131948</v>
      </c>
      <c r="K11" s="68">
        <v>0.71428571500000004</v>
      </c>
      <c r="L11" s="75">
        <f t="shared" si="1"/>
        <v>2.611278870825358</v>
      </c>
      <c r="M11" s="78" t="s">
        <v>31</v>
      </c>
      <c r="N11" s="7">
        <v>-6.7142857149999999</v>
      </c>
      <c r="O11" s="7">
        <f t="shared" si="2"/>
        <v>3.4173534020333336</v>
      </c>
      <c r="P11" s="16">
        <v>3.95E-2</v>
      </c>
    </row>
    <row r="12" spans="1:16" x14ac:dyDescent="0.25">
      <c r="A12" s="61" t="s">
        <v>1</v>
      </c>
      <c r="B12" s="63" t="s">
        <v>7</v>
      </c>
      <c r="C12" s="63">
        <v>88</v>
      </c>
      <c r="D12" s="20">
        <v>1.6113066469999999</v>
      </c>
      <c r="E12" s="18"/>
      <c r="F12" s="21"/>
      <c r="G12" s="61" t="s">
        <v>2</v>
      </c>
      <c r="H12" s="63" t="s">
        <v>7</v>
      </c>
      <c r="I12" s="76">
        <v>87.285714290000001</v>
      </c>
      <c r="J12" s="76">
        <v>1.748869529</v>
      </c>
      <c r="K12" s="76"/>
      <c r="L12" s="77"/>
      <c r="M12" s="61"/>
      <c r="N12" s="63"/>
      <c r="O12" s="63"/>
      <c r="P12" s="64"/>
    </row>
    <row r="13" spans="1:16" x14ac:dyDescent="0.25">
      <c r="A13" s="85" t="s">
        <v>48</v>
      </c>
    </row>
  </sheetData>
  <mergeCells count="3">
    <mergeCell ref="A3:F3"/>
    <mergeCell ref="M3:P4"/>
    <mergeCell ref="G3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S9A. Viability</vt:lpstr>
      <vt:lpstr>Table S9B. Dev.Time</vt:lpstr>
      <vt:lpstr>Table S9C. DT Hub genes</vt:lpstr>
      <vt:lpstr>Table S9D. Hub genes viability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Evg</dc:creator>
  <cp:lastModifiedBy>Robert Anholt</cp:lastModifiedBy>
  <dcterms:created xsi:type="dcterms:W3CDTF">2018-04-26T12:47:21Z</dcterms:created>
  <dcterms:modified xsi:type="dcterms:W3CDTF">2018-05-02T15:20:23Z</dcterms:modified>
</cp:coreProperties>
</file>