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onya\Documents\Backup30Jan2014\9_MANUSCRIPTS\99_CarbonEmissions_LOletters\Data\kettlebell\inputData\LimnOceagReview\"/>
    </mc:Choice>
  </mc:AlternateContent>
  <bookViews>
    <workbookView xWindow="0" yWindow="0" windowWidth="11235" windowHeight="10005" tabRatio="603" activeTab="1"/>
  </bookViews>
  <sheets>
    <sheet name="Area" sheetId="1" r:id="rId1"/>
    <sheet name="Downing-Area corrected for can" sheetId="7" r:id="rId2"/>
    <sheet name="Notes" sheetId="11" r:id="rId3"/>
    <sheet name="Verpoorter" sheetId="8" r:id="rId4"/>
    <sheet name="Messager" sheetId="10" r:id="rId5"/>
    <sheet name="Numbers" sheetId="2" r:id="rId6"/>
    <sheet name="Methods" sheetId="3" r:id="rId7"/>
    <sheet name="Cannonical Chl large lakes" sheetId="4" r:id="rId8"/>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C31" i="4" l="1"/>
  <c r="G10" i="7"/>
  <c r="N4" i="4"/>
  <c r="O4" i="4"/>
  <c r="P4" i="4"/>
  <c r="E10" i="7"/>
  <c r="D9" i="7"/>
  <c r="D8" i="7"/>
  <c r="D7" i="7"/>
  <c r="D6" i="7"/>
  <c r="D5" i="7"/>
  <c r="D4" i="7"/>
  <c r="E9" i="7"/>
  <c r="E8" i="7"/>
  <c r="E7" i="7"/>
  <c r="E6" i="7"/>
  <c r="E5" i="7"/>
  <c r="E4" i="7"/>
  <c r="E10" i="10"/>
  <c r="E3" i="10"/>
  <c r="D10" i="10"/>
  <c r="Z9" i="10"/>
  <c r="B9" i="10"/>
  <c r="Y8" i="10"/>
  <c r="X8" i="10"/>
  <c r="W8" i="10"/>
  <c r="V8" i="10"/>
  <c r="U8" i="10"/>
  <c r="T8" i="10"/>
  <c r="S8" i="10"/>
  <c r="R8" i="10"/>
  <c r="Q8" i="10"/>
  <c r="P8" i="10"/>
  <c r="O8" i="10"/>
  <c r="N8" i="10"/>
  <c r="M8" i="10"/>
  <c r="L8" i="10"/>
  <c r="K8" i="10"/>
  <c r="J8" i="10"/>
  <c r="I8" i="10"/>
  <c r="H8" i="10"/>
  <c r="G8" i="10"/>
  <c r="F8" i="10"/>
  <c r="C8" i="10"/>
  <c r="B8" i="10"/>
  <c r="Y7" i="10"/>
  <c r="X7" i="10"/>
  <c r="W7" i="10"/>
  <c r="V7" i="10"/>
  <c r="U7" i="10"/>
  <c r="T7" i="10"/>
  <c r="S7" i="10"/>
  <c r="R7" i="10"/>
  <c r="Q7" i="10"/>
  <c r="P7" i="10"/>
  <c r="O7" i="10"/>
  <c r="N7" i="10"/>
  <c r="M7" i="10"/>
  <c r="L7" i="10"/>
  <c r="K7" i="10"/>
  <c r="J7" i="10"/>
  <c r="I7" i="10"/>
  <c r="H7" i="10"/>
  <c r="G7" i="10"/>
  <c r="F7" i="10"/>
  <c r="C7" i="10"/>
  <c r="B7" i="10"/>
  <c r="Y6" i="10"/>
  <c r="X6" i="10"/>
  <c r="W6" i="10"/>
  <c r="V6" i="10"/>
  <c r="U6" i="10"/>
  <c r="T6" i="10"/>
  <c r="S6" i="10"/>
  <c r="R6" i="10"/>
  <c r="Q6" i="10"/>
  <c r="P6" i="10"/>
  <c r="O6" i="10"/>
  <c r="N6" i="10"/>
  <c r="M6" i="10"/>
  <c r="L6" i="10"/>
  <c r="K6" i="10"/>
  <c r="J6" i="10"/>
  <c r="I6" i="10"/>
  <c r="H6" i="10"/>
  <c r="G6" i="10"/>
  <c r="F6" i="10"/>
  <c r="C6" i="10"/>
  <c r="B6" i="10"/>
  <c r="Y5" i="10"/>
  <c r="X5" i="10"/>
  <c r="W5" i="10"/>
  <c r="V5" i="10"/>
  <c r="U5" i="10"/>
  <c r="T5" i="10"/>
  <c r="S5" i="10"/>
  <c r="R5" i="10"/>
  <c r="Q5" i="10"/>
  <c r="P5" i="10"/>
  <c r="O5" i="10"/>
  <c r="N5" i="10"/>
  <c r="M5" i="10"/>
  <c r="L5" i="10"/>
  <c r="K5" i="10"/>
  <c r="J5" i="10"/>
  <c r="I5" i="10"/>
  <c r="H5" i="10"/>
  <c r="G5" i="10"/>
  <c r="F5" i="10"/>
  <c r="C5" i="10"/>
  <c r="B5" i="10"/>
  <c r="Y4" i="10"/>
  <c r="X4" i="10"/>
  <c r="W4" i="10"/>
  <c r="V4" i="10"/>
  <c r="U4" i="10"/>
  <c r="T4" i="10"/>
  <c r="S4" i="10"/>
  <c r="R4" i="10"/>
  <c r="Q4" i="10"/>
  <c r="P4" i="10"/>
  <c r="O4" i="10"/>
  <c r="N4" i="10"/>
  <c r="M4" i="10"/>
  <c r="L4" i="10"/>
  <c r="K4" i="10"/>
  <c r="J4" i="10"/>
  <c r="I4" i="10"/>
  <c r="H4" i="10"/>
  <c r="G4" i="10"/>
  <c r="F4" i="10"/>
  <c r="C4" i="10"/>
  <c r="B4" i="10"/>
  <c r="Y3" i="10"/>
  <c r="X3" i="10"/>
  <c r="W3" i="10"/>
  <c r="V3" i="10"/>
  <c r="U3" i="10"/>
  <c r="T3" i="10"/>
  <c r="S3" i="10"/>
  <c r="R3" i="10"/>
  <c r="Q3" i="10"/>
  <c r="P3" i="10"/>
  <c r="O3" i="10"/>
  <c r="N3" i="10"/>
  <c r="M3" i="10"/>
  <c r="L3" i="10"/>
  <c r="K3" i="10"/>
  <c r="J3" i="10"/>
  <c r="I3" i="10"/>
  <c r="H3" i="10"/>
  <c r="G3" i="10"/>
  <c r="F3" i="10"/>
  <c r="G2" i="10"/>
  <c r="H2" i="10"/>
  <c r="I2" i="10"/>
  <c r="J2" i="10"/>
  <c r="K2" i="10"/>
  <c r="L2" i="10"/>
  <c r="M2" i="10"/>
  <c r="N2" i="10"/>
  <c r="O2" i="10"/>
  <c r="P2" i="10"/>
  <c r="Q2" i="10"/>
  <c r="R2" i="10"/>
  <c r="S2" i="10"/>
  <c r="T2" i="10"/>
  <c r="U2" i="10"/>
  <c r="V2" i="10"/>
  <c r="W2" i="10"/>
  <c r="X2" i="10"/>
  <c r="Y2" i="10"/>
  <c r="Z1" i="10"/>
  <c r="E12" i="8"/>
  <c r="D12" i="8"/>
  <c r="C11" i="8"/>
  <c r="B11" i="8"/>
  <c r="C30" i="4"/>
  <c r="F10" i="8"/>
  <c r="G10" i="8"/>
  <c r="Z10" i="8"/>
  <c r="C10" i="8"/>
  <c r="B10" i="8"/>
  <c r="Y9" i="8"/>
  <c r="X9" i="8"/>
  <c r="W9" i="8"/>
  <c r="V9" i="8"/>
  <c r="U9" i="8"/>
  <c r="T9" i="8"/>
  <c r="S9" i="8"/>
  <c r="R9" i="8"/>
  <c r="Q9" i="8"/>
  <c r="P9" i="8"/>
  <c r="O9" i="8"/>
  <c r="N9" i="8"/>
  <c r="M9" i="8"/>
  <c r="L9" i="8"/>
  <c r="K9" i="8"/>
  <c r="J9" i="8"/>
  <c r="I9" i="8"/>
  <c r="H9" i="8"/>
  <c r="G9" i="8"/>
  <c r="F9" i="8"/>
  <c r="C9" i="8"/>
  <c r="B9" i="8"/>
  <c r="Y8" i="8"/>
  <c r="X8" i="8"/>
  <c r="W8" i="8"/>
  <c r="V8" i="8"/>
  <c r="U8" i="8"/>
  <c r="T8" i="8"/>
  <c r="S8" i="8"/>
  <c r="R8" i="8"/>
  <c r="Q8" i="8"/>
  <c r="P8" i="8"/>
  <c r="O8" i="8"/>
  <c r="N8" i="8"/>
  <c r="M8" i="8"/>
  <c r="L8" i="8"/>
  <c r="K8" i="8"/>
  <c r="J8" i="8"/>
  <c r="I8" i="8"/>
  <c r="H8" i="8"/>
  <c r="G8" i="8"/>
  <c r="F8" i="8"/>
  <c r="C8" i="8"/>
  <c r="B8" i="8"/>
  <c r="Y7" i="8"/>
  <c r="X7" i="8"/>
  <c r="W7" i="8"/>
  <c r="V7" i="8"/>
  <c r="U7" i="8"/>
  <c r="T7" i="8"/>
  <c r="S7" i="8"/>
  <c r="R7" i="8"/>
  <c r="Q7" i="8"/>
  <c r="P7" i="8"/>
  <c r="O7" i="8"/>
  <c r="N7" i="8"/>
  <c r="M7" i="8"/>
  <c r="L7" i="8"/>
  <c r="K7" i="8"/>
  <c r="J7" i="8"/>
  <c r="I7" i="8"/>
  <c r="H7" i="8"/>
  <c r="G7" i="8"/>
  <c r="F7" i="8"/>
  <c r="C7" i="8"/>
  <c r="B7" i="8"/>
  <c r="Y6" i="8"/>
  <c r="X6" i="8"/>
  <c r="W6" i="8"/>
  <c r="V6" i="8"/>
  <c r="U6" i="8"/>
  <c r="T6" i="8"/>
  <c r="S6" i="8"/>
  <c r="R6" i="8"/>
  <c r="Q6" i="8"/>
  <c r="P6" i="8"/>
  <c r="O6" i="8"/>
  <c r="N6" i="8"/>
  <c r="M6" i="8"/>
  <c r="L6" i="8"/>
  <c r="K6" i="8"/>
  <c r="J6" i="8"/>
  <c r="I6" i="8"/>
  <c r="H6" i="8"/>
  <c r="G6" i="8"/>
  <c r="F6" i="8"/>
  <c r="C6" i="8"/>
  <c r="B6" i="8"/>
  <c r="Y5" i="8"/>
  <c r="X5" i="8"/>
  <c r="W5" i="8"/>
  <c r="V5" i="8"/>
  <c r="U5" i="8"/>
  <c r="T5" i="8"/>
  <c r="S5" i="8"/>
  <c r="R5" i="8"/>
  <c r="Q5" i="8"/>
  <c r="P5" i="8"/>
  <c r="O5" i="8"/>
  <c r="N5" i="8"/>
  <c r="M5" i="8"/>
  <c r="L5" i="8"/>
  <c r="K5" i="8"/>
  <c r="J5" i="8"/>
  <c r="I5" i="8"/>
  <c r="H5" i="8"/>
  <c r="G5" i="8"/>
  <c r="F5" i="8"/>
  <c r="C5" i="8"/>
  <c r="B5" i="8"/>
  <c r="Y4" i="8"/>
  <c r="X4" i="8"/>
  <c r="W4" i="8"/>
  <c r="V4" i="8"/>
  <c r="U4" i="8"/>
  <c r="T4" i="8"/>
  <c r="S4" i="8"/>
  <c r="R4" i="8"/>
  <c r="Q4" i="8"/>
  <c r="P4" i="8"/>
  <c r="O4" i="8"/>
  <c r="N4" i="8"/>
  <c r="M4" i="8"/>
  <c r="L4" i="8"/>
  <c r="K4" i="8"/>
  <c r="J4" i="8"/>
  <c r="I4" i="8"/>
  <c r="H4" i="8"/>
  <c r="G4" i="8"/>
  <c r="F4" i="8"/>
  <c r="C4" i="8"/>
  <c r="B4" i="8"/>
  <c r="Y3" i="8"/>
  <c r="X3" i="8"/>
  <c r="W3" i="8"/>
  <c r="V3" i="8"/>
  <c r="U3" i="8"/>
  <c r="T3" i="8"/>
  <c r="S3" i="8"/>
  <c r="R3" i="8"/>
  <c r="Q3" i="8"/>
  <c r="P3" i="8"/>
  <c r="O3" i="8"/>
  <c r="N3" i="8"/>
  <c r="M3" i="8"/>
  <c r="L3" i="8"/>
  <c r="K3" i="8"/>
  <c r="J3" i="8"/>
  <c r="I3" i="8"/>
  <c r="H3" i="8"/>
  <c r="G3" i="8"/>
  <c r="F3" i="8"/>
  <c r="C3" i="8"/>
  <c r="B3" i="8"/>
  <c r="G2" i="8"/>
  <c r="H2" i="8"/>
  <c r="I2" i="8"/>
  <c r="J2" i="8"/>
  <c r="K2" i="8"/>
  <c r="L2" i="8"/>
  <c r="M2" i="8"/>
  <c r="N2" i="8"/>
  <c r="O2" i="8"/>
  <c r="P2" i="8"/>
  <c r="Q2" i="8"/>
  <c r="R2" i="8"/>
  <c r="S2" i="8"/>
  <c r="T2" i="8"/>
  <c r="U2" i="8"/>
  <c r="V2" i="8"/>
  <c r="W2" i="8"/>
  <c r="X2" i="8"/>
  <c r="Y2" i="8"/>
  <c r="Z1" i="8"/>
  <c r="F10" i="7"/>
  <c r="Z10" i="7"/>
  <c r="C32" i="4"/>
  <c r="C35" i="4"/>
  <c r="B5" i="4"/>
  <c r="C36" i="4"/>
  <c r="C40" i="4"/>
  <c r="C50" i="4"/>
  <c r="E12" i="7"/>
  <c r="D12" i="7"/>
  <c r="C11" i="7"/>
  <c r="B11" i="7"/>
  <c r="C10" i="7"/>
  <c r="B10" i="7"/>
  <c r="Y9" i="7"/>
  <c r="X9" i="7"/>
  <c r="W9" i="7"/>
  <c r="V9" i="7"/>
  <c r="U9" i="7"/>
  <c r="T9" i="7"/>
  <c r="S9" i="7"/>
  <c r="R9" i="7"/>
  <c r="Q9" i="7"/>
  <c r="P9" i="7"/>
  <c r="O9" i="7"/>
  <c r="N9" i="7"/>
  <c r="M9" i="7"/>
  <c r="L9" i="7"/>
  <c r="K9" i="7"/>
  <c r="J9" i="7"/>
  <c r="I9" i="7"/>
  <c r="H9" i="7"/>
  <c r="G9" i="7"/>
  <c r="F9" i="7"/>
  <c r="C9" i="7"/>
  <c r="B9" i="7"/>
  <c r="Y8" i="7"/>
  <c r="X8" i="7"/>
  <c r="W8" i="7"/>
  <c r="V8" i="7"/>
  <c r="U8" i="7"/>
  <c r="T8" i="7"/>
  <c r="S8" i="7"/>
  <c r="R8" i="7"/>
  <c r="Q8" i="7"/>
  <c r="P8" i="7"/>
  <c r="O8" i="7"/>
  <c r="N8" i="7"/>
  <c r="M8" i="7"/>
  <c r="L8" i="7"/>
  <c r="K8" i="7"/>
  <c r="J8" i="7"/>
  <c r="I8" i="7"/>
  <c r="H8" i="7"/>
  <c r="G8" i="7"/>
  <c r="F8" i="7"/>
  <c r="C8" i="7"/>
  <c r="B8" i="7"/>
  <c r="Y7" i="7"/>
  <c r="X7" i="7"/>
  <c r="W7" i="7"/>
  <c r="V7" i="7"/>
  <c r="U7" i="7"/>
  <c r="T7" i="7"/>
  <c r="S7" i="7"/>
  <c r="R7" i="7"/>
  <c r="Q7" i="7"/>
  <c r="P7" i="7"/>
  <c r="O7" i="7"/>
  <c r="N7" i="7"/>
  <c r="M7" i="7"/>
  <c r="L7" i="7"/>
  <c r="K7" i="7"/>
  <c r="J7" i="7"/>
  <c r="I7" i="7"/>
  <c r="H7" i="7"/>
  <c r="G7" i="7"/>
  <c r="F7" i="7"/>
  <c r="C7" i="7"/>
  <c r="B7" i="7"/>
  <c r="Y6" i="7"/>
  <c r="X6" i="7"/>
  <c r="W6" i="7"/>
  <c r="V6" i="7"/>
  <c r="U6" i="7"/>
  <c r="T6" i="7"/>
  <c r="S6" i="7"/>
  <c r="R6" i="7"/>
  <c r="Q6" i="7"/>
  <c r="P6" i="7"/>
  <c r="O6" i="7"/>
  <c r="N6" i="7"/>
  <c r="M6" i="7"/>
  <c r="L6" i="7"/>
  <c r="K6" i="7"/>
  <c r="J6" i="7"/>
  <c r="I6" i="7"/>
  <c r="H6" i="7"/>
  <c r="G6" i="7"/>
  <c r="F6" i="7"/>
  <c r="C6" i="7"/>
  <c r="B6" i="7"/>
  <c r="Y5" i="7"/>
  <c r="X5" i="7"/>
  <c r="W5" i="7"/>
  <c r="V5" i="7"/>
  <c r="U5" i="7"/>
  <c r="T5" i="7"/>
  <c r="S5" i="7"/>
  <c r="R5" i="7"/>
  <c r="Q5" i="7"/>
  <c r="P5" i="7"/>
  <c r="O5" i="7"/>
  <c r="N5" i="7"/>
  <c r="M5" i="7"/>
  <c r="L5" i="7"/>
  <c r="K5" i="7"/>
  <c r="J5" i="7"/>
  <c r="I5" i="7"/>
  <c r="H5" i="7"/>
  <c r="G5" i="7"/>
  <c r="F5" i="7"/>
  <c r="C5" i="7"/>
  <c r="B5" i="7"/>
  <c r="Y4" i="7"/>
  <c r="X4" i="7"/>
  <c r="W4" i="7"/>
  <c r="V4" i="7"/>
  <c r="U4" i="7"/>
  <c r="T4" i="7"/>
  <c r="S4" i="7"/>
  <c r="R4" i="7"/>
  <c r="Q4" i="7"/>
  <c r="P4" i="7"/>
  <c r="O4" i="7"/>
  <c r="N4" i="7"/>
  <c r="M4" i="7"/>
  <c r="L4" i="7"/>
  <c r="K4" i="7"/>
  <c r="J4" i="7"/>
  <c r="I4" i="7"/>
  <c r="H4" i="7"/>
  <c r="G4" i="7"/>
  <c r="F4" i="7"/>
  <c r="C4" i="7"/>
  <c r="B4" i="7"/>
  <c r="Y3" i="7"/>
  <c r="X3" i="7"/>
  <c r="W3" i="7"/>
  <c r="V3" i="7"/>
  <c r="U3" i="7"/>
  <c r="T3" i="7"/>
  <c r="S3" i="7"/>
  <c r="R3" i="7"/>
  <c r="Q3" i="7"/>
  <c r="P3" i="7"/>
  <c r="O3" i="7"/>
  <c r="N3" i="7"/>
  <c r="M3" i="7"/>
  <c r="L3" i="7"/>
  <c r="K3" i="7"/>
  <c r="J3" i="7"/>
  <c r="I3" i="7"/>
  <c r="H3" i="7"/>
  <c r="G3" i="7"/>
  <c r="F3" i="7"/>
  <c r="C3" i="7"/>
  <c r="B3" i="7"/>
  <c r="G2" i="7"/>
  <c r="H2" i="7"/>
  <c r="I2" i="7"/>
  <c r="J2" i="7"/>
  <c r="K2" i="7"/>
  <c r="L2" i="7"/>
  <c r="M2" i="7"/>
  <c r="N2" i="7"/>
  <c r="O2" i="7"/>
  <c r="P2" i="7"/>
  <c r="Q2" i="7"/>
  <c r="R2" i="7"/>
  <c r="S2" i="7"/>
  <c r="T2" i="7"/>
  <c r="U2" i="7"/>
  <c r="V2" i="7"/>
  <c r="W2" i="7"/>
  <c r="X2" i="7"/>
  <c r="Y2" i="7"/>
  <c r="Z1" i="7"/>
  <c r="B31" i="4"/>
  <c r="B32" i="4"/>
  <c r="B33" i="4"/>
  <c r="B34" i="4"/>
  <c r="B35" i="4"/>
  <c r="B36" i="4"/>
  <c r="B37" i="4"/>
  <c r="B38" i="4"/>
  <c r="B39" i="4"/>
  <c r="B40" i="4"/>
  <c r="B41" i="4"/>
  <c r="B42" i="4"/>
  <c r="B43" i="4"/>
  <c r="A44" i="4"/>
  <c r="B44" i="4"/>
  <c r="A45" i="4"/>
  <c r="B45" i="4"/>
  <c r="A46" i="4"/>
  <c r="B46" i="4"/>
  <c r="A47" i="4"/>
  <c r="B47" i="4"/>
  <c r="A48" i="4"/>
  <c r="B48" i="4"/>
  <c r="A49" i="4"/>
  <c r="B49" i="4"/>
  <c r="A32" i="4"/>
  <c r="A33" i="4"/>
  <c r="A34" i="4"/>
  <c r="A35" i="4"/>
  <c r="A36" i="4"/>
  <c r="A37" i="4"/>
  <c r="A38" i="4"/>
  <c r="A39" i="4"/>
  <c r="A40" i="4"/>
  <c r="A41" i="4"/>
  <c r="A42" i="4"/>
  <c r="A43" i="4"/>
  <c r="A31" i="4"/>
  <c r="B27" i="4"/>
  <c r="C27" i="4"/>
  <c r="J19" i="4"/>
  <c r="J16" i="4"/>
  <c r="D4" i="4"/>
  <c r="D17" i="4"/>
  <c r="C17" i="4"/>
  <c r="D6" i="4"/>
  <c r="D5" i="4"/>
  <c r="C4" i="4"/>
  <c r="C2" i="4"/>
  <c r="D2" i="4"/>
  <c r="E2" i="4"/>
  <c r="F4" i="2"/>
  <c r="G4" i="2"/>
  <c r="H4" i="2"/>
  <c r="I4" i="2"/>
  <c r="J4" i="2"/>
  <c r="K4" i="2"/>
  <c r="L4" i="2"/>
  <c r="M4" i="2"/>
  <c r="N4" i="2"/>
  <c r="O4" i="2"/>
  <c r="P4" i="2"/>
  <c r="Q4" i="2"/>
  <c r="R4" i="2"/>
  <c r="S4" i="2"/>
  <c r="T4" i="2"/>
  <c r="U4" i="2"/>
  <c r="V4" i="2"/>
  <c r="W4" i="2"/>
  <c r="X4" i="2"/>
  <c r="Y4" i="2"/>
  <c r="Z4" i="2"/>
  <c r="F5" i="2"/>
  <c r="G5" i="2"/>
  <c r="H5" i="2"/>
  <c r="I5" i="2"/>
  <c r="J5" i="2"/>
  <c r="K5" i="2"/>
  <c r="L5" i="2"/>
  <c r="M5" i="2"/>
  <c r="N5" i="2"/>
  <c r="O5" i="2"/>
  <c r="P5" i="2"/>
  <c r="Q5" i="2"/>
  <c r="R5" i="2"/>
  <c r="S5" i="2"/>
  <c r="T5" i="2"/>
  <c r="U5" i="2"/>
  <c r="V5" i="2"/>
  <c r="W5" i="2"/>
  <c r="X5" i="2"/>
  <c r="Y5" i="2"/>
  <c r="Z5" i="2"/>
  <c r="F6" i="2"/>
  <c r="G6" i="2"/>
  <c r="H6" i="2"/>
  <c r="I6" i="2"/>
  <c r="J6" i="2"/>
  <c r="K6" i="2"/>
  <c r="L6" i="2"/>
  <c r="M6" i="2"/>
  <c r="N6" i="2"/>
  <c r="O6" i="2"/>
  <c r="P6" i="2"/>
  <c r="Q6" i="2"/>
  <c r="R6" i="2"/>
  <c r="S6" i="2"/>
  <c r="T6" i="2"/>
  <c r="U6" i="2"/>
  <c r="V6" i="2"/>
  <c r="W6" i="2"/>
  <c r="X6" i="2"/>
  <c r="Y6" i="2"/>
  <c r="Z6" i="2"/>
  <c r="F7" i="2"/>
  <c r="G7" i="2"/>
  <c r="H7" i="2"/>
  <c r="I7" i="2"/>
  <c r="J7" i="2"/>
  <c r="K7" i="2"/>
  <c r="L7" i="2"/>
  <c r="M7" i="2"/>
  <c r="N7" i="2"/>
  <c r="O7" i="2"/>
  <c r="P7" i="2"/>
  <c r="Q7" i="2"/>
  <c r="R7" i="2"/>
  <c r="S7" i="2"/>
  <c r="T7" i="2"/>
  <c r="U7" i="2"/>
  <c r="V7" i="2"/>
  <c r="W7" i="2"/>
  <c r="X7" i="2"/>
  <c r="Y7" i="2"/>
  <c r="Z7" i="2"/>
  <c r="F8" i="2"/>
  <c r="G8" i="2"/>
  <c r="H8" i="2"/>
  <c r="I8" i="2"/>
  <c r="J8" i="2"/>
  <c r="K8" i="2"/>
  <c r="L8" i="2"/>
  <c r="M8" i="2"/>
  <c r="N8" i="2"/>
  <c r="O8" i="2"/>
  <c r="P8" i="2"/>
  <c r="Q8" i="2"/>
  <c r="R8" i="2"/>
  <c r="S8" i="2"/>
  <c r="T8" i="2"/>
  <c r="U8" i="2"/>
  <c r="V8" i="2"/>
  <c r="W8" i="2"/>
  <c r="X8" i="2"/>
  <c r="Y8" i="2"/>
  <c r="Z8" i="2"/>
  <c r="F9" i="2"/>
  <c r="G9" i="2"/>
  <c r="H9" i="2"/>
  <c r="I9" i="2"/>
  <c r="J9" i="2"/>
  <c r="K9" i="2"/>
  <c r="L9" i="2"/>
  <c r="M9" i="2"/>
  <c r="N9" i="2"/>
  <c r="O9" i="2"/>
  <c r="P9" i="2"/>
  <c r="Q9" i="2"/>
  <c r="R9" i="2"/>
  <c r="S9" i="2"/>
  <c r="T9" i="2"/>
  <c r="U9" i="2"/>
  <c r="V9" i="2"/>
  <c r="W9" i="2"/>
  <c r="X9" i="2"/>
  <c r="Y9" i="2"/>
  <c r="Z9" i="2"/>
  <c r="F10" i="2"/>
  <c r="G10" i="2"/>
  <c r="H10" i="2"/>
  <c r="I10" i="2"/>
  <c r="J10" i="2"/>
  <c r="K10" i="2"/>
  <c r="L10" i="2"/>
  <c r="M10" i="2"/>
  <c r="N10" i="2"/>
  <c r="O10" i="2"/>
  <c r="P10" i="2"/>
  <c r="Q10" i="2"/>
  <c r="R10" i="2"/>
  <c r="S10" i="2"/>
  <c r="T10" i="2"/>
  <c r="U10" i="2"/>
  <c r="V10" i="2"/>
  <c r="W10" i="2"/>
  <c r="X10" i="2"/>
  <c r="Y10" i="2"/>
  <c r="Z10" i="2"/>
  <c r="F11" i="2"/>
  <c r="G11" i="2"/>
  <c r="H11" i="2"/>
  <c r="I11" i="2"/>
  <c r="J11" i="2"/>
  <c r="K11" i="2"/>
  <c r="L11" i="2"/>
  <c r="M11" i="2"/>
  <c r="N11" i="2"/>
  <c r="O11" i="2"/>
  <c r="P11" i="2"/>
  <c r="Q11" i="2"/>
  <c r="R11" i="2"/>
  <c r="S11" i="2"/>
  <c r="T11" i="2"/>
  <c r="U11" i="2"/>
  <c r="V11" i="2"/>
  <c r="W11" i="2"/>
  <c r="X11" i="2"/>
  <c r="Y11" i="2"/>
  <c r="Z11" i="2"/>
  <c r="F3" i="2"/>
  <c r="G3" i="2"/>
  <c r="H3" i="2"/>
  <c r="I3" i="2"/>
  <c r="J3" i="2"/>
  <c r="K3" i="2"/>
  <c r="L3" i="2"/>
  <c r="M3" i="2"/>
  <c r="N3" i="2"/>
  <c r="O3" i="2"/>
  <c r="P3" i="2"/>
  <c r="Q3" i="2"/>
  <c r="R3" i="2"/>
  <c r="S3" i="2"/>
  <c r="T3" i="2"/>
  <c r="U3" i="2"/>
  <c r="V3" i="2"/>
  <c r="W3" i="2"/>
  <c r="X3" i="2"/>
  <c r="Y3" i="2"/>
  <c r="Z3" i="2"/>
  <c r="C11" i="2"/>
  <c r="B11" i="2"/>
  <c r="C10" i="2"/>
  <c r="B10" i="2"/>
  <c r="C9" i="2"/>
  <c r="B9" i="2"/>
  <c r="C8" i="2"/>
  <c r="B8" i="2"/>
  <c r="C7" i="2"/>
  <c r="B7" i="2"/>
  <c r="C6" i="2"/>
  <c r="B6" i="2"/>
  <c r="C5" i="2"/>
  <c r="B5" i="2"/>
  <c r="C4" i="2"/>
  <c r="B4" i="2"/>
  <c r="C3" i="2"/>
  <c r="B3" i="2"/>
  <c r="G2" i="2"/>
  <c r="H2" i="2"/>
  <c r="I2" i="2"/>
  <c r="J2" i="2"/>
  <c r="K2" i="2"/>
  <c r="L2" i="2"/>
  <c r="M2" i="2"/>
  <c r="N2" i="2"/>
  <c r="O2" i="2"/>
  <c r="P2" i="2"/>
  <c r="Q2" i="2"/>
  <c r="R2" i="2"/>
  <c r="S2" i="2"/>
  <c r="T2" i="2"/>
  <c r="U2" i="2"/>
  <c r="V2" i="2"/>
  <c r="W2" i="2"/>
  <c r="X2" i="2"/>
  <c r="Y2" i="2"/>
  <c r="Z1" i="2"/>
  <c r="D12" i="1"/>
  <c r="E12" i="1"/>
  <c r="Z1" i="1"/>
  <c r="G3" i="1"/>
  <c r="H3" i="1"/>
  <c r="I3" i="1"/>
  <c r="J3" i="1"/>
  <c r="K3" i="1"/>
  <c r="L3" i="1"/>
  <c r="M3" i="1"/>
  <c r="N3" i="1"/>
  <c r="O3" i="1"/>
  <c r="P3" i="1"/>
  <c r="Q3" i="1"/>
  <c r="R3" i="1"/>
  <c r="S3" i="1"/>
  <c r="T3" i="1"/>
  <c r="U3" i="1"/>
  <c r="V3" i="1"/>
  <c r="W3" i="1"/>
  <c r="X3" i="1"/>
  <c r="Y3" i="1"/>
  <c r="G4" i="1"/>
  <c r="H4" i="1"/>
  <c r="I4" i="1"/>
  <c r="J4" i="1"/>
  <c r="K4" i="1"/>
  <c r="L4" i="1"/>
  <c r="M4" i="1"/>
  <c r="N4" i="1"/>
  <c r="O4" i="1"/>
  <c r="P4" i="1"/>
  <c r="Q4" i="1"/>
  <c r="R4" i="1"/>
  <c r="S4" i="1"/>
  <c r="T4" i="1"/>
  <c r="U4" i="1"/>
  <c r="V4" i="1"/>
  <c r="W4" i="1"/>
  <c r="X4" i="1"/>
  <c r="Y4" i="1"/>
  <c r="G5" i="1"/>
  <c r="H5" i="1"/>
  <c r="I5" i="1"/>
  <c r="J5" i="1"/>
  <c r="K5" i="1"/>
  <c r="L5" i="1"/>
  <c r="M5" i="1"/>
  <c r="N5" i="1"/>
  <c r="O5" i="1"/>
  <c r="P5" i="1"/>
  <c r="Q5" i="1"/>
  <c r="R5" i="1"/>
  <c r="S5" i="1"/>
  <c r="T5" i="1"/>
  <c r="U5" i="1"/>
  <c r="V5" i="1"/>
  <c r="W5" i="1"/>
  <c r="X5" i="1"/>
  <c r="Y5" i="1"/>
  <c r="G6" i="1"/>
  <c r="H6" i="1"/>
  <c r="I6" i="1"/>
  <c r="J6" i="1"/>
  <c r="K6" i="1"/>
  <c r="L6" i="1"/>
  <c r="M6" i="1"/>
  <c r="N6" i="1"/>
  <c r="O6" i="1"/>
  <c r="P6" i="1"/>
  <c r="Q6" i="1"/>
  <c r="R6" i="1"/>
  <c r="S6" i="1"/>
  <c r="T6" i="1"/>
  <c r="U6" i="1"/>
  <c r="V6" i="1"/>
  <c r="W6" i="1"/>
  <c r="X6" i="1"/>
  <c r="Y6" i="1"/>
  <c r="G7" i="1"/>
  <c r="H7" i="1"/>
  <c r="I7" i="1"/>
  <c r="J7" i="1"/>
  <c r="K7" i="1"/>
  <c r="L7" i="1"/>
  <c r="M7" i="1"/>
  <c r="N7" i="1"/>
  <c r="O7" i="1"/>
  <c r="P7" i="1"/>
  <c r="Q7" i="1"/>
  <c r="R7" i="1"/>
  <c r="S7" i="1"/>
  <c r="T7" i="1"/>
  <c r="U7" i="1"/>
  <c r="V7" i="1"/>
  <c r="W7" i="1"/>
  <c r="X7" i="1"/>
  <c r="Y7" i="1"/>
  <c r="G8" i="1"/>
  <c r="H8" i="1"/>
  <c r="I8" i="1"/>
  <c r="J8" i="1"/>
  <c r="K8" i="1"/>
  <c r="L8" i="1"/>
  <c r="M8" i="1"/>
  <c r="N8" i="1"/>
  <c r="O8" i="1"/>
  <c r="P8" i="1"/>
  <c r="Q8" i="1"/>
  <c r="R8" i="1"/>
  <c r="S8" i="1"/>
  <c r="T8" i="1"/>
  <c r="U8" i="1"/>
  <c r="V8" i="1"/>
  <c r="W8" i="1"/>
  <c r="X8" i="1"/>
  <c r="Y8" i="1"/>
  <c r="G9" i="1"/>
  <c r="H9" i="1"/>
  <c r="I9" i="1"/>
  <c r="J9" i="1"/>
  <c r="K9" i="1"/>
  <c r="L9" i="1"/>
  <c r="M9" i="1"/>
  <c r="N9" i="1"/>
  <c r="O9" i="1"/>
  <c r="P9" i="1"/>
  <c r="Q9" i="1"/>
  <c r="R9" i="1"/>
  <c r="S9" i="1"/>
  <c r="T9" i="1"/>
  <c r="U9" i="1"/>
  <c r="V9" i="1"/>
  <c r="W9" i="1"/>
  <c r="X9" i="1"/>
  <c r="Y9" i="1"/>
  <c r="G10" i="1"/>
  <c r="H10" i="1"/>
  <c r="I10" i="1"/>
  <c r="J10" i="1"/>
  <c r="K10" i="1"/>
  <c r="L10" i="1"/>
  <c r="M10" i="1"/>
  <c r="N10" i="1"/>
  <c r="O10" i="1"/>
  <c r="P10" i="1"/>
  <c r="Q10" i="1"/>
  <c r="R10" i="1"/>
  <c r="S10" i="1"/>
  <c r="T10" i="1"/>
  <c r="U10" i="1"/>
  <c r="V10" i="1"/>
  <c r="W10" i="1"/>
  <c r="X10" i="1"/>
  <c r="Y10" i="1"/>
  <c r="G11" i="1"/>
  <c r="H11" i="1"/>
  <c r="I11" i="1"/>
  <c r="J11" i="1"/>
  <c r="K11" i="1"/>
  <c r="L11" i="1"/>
  <c r="M11" i="1"/>
  <c r="N11" i="1"/>
  <c r="O11" i="1"/>
  <c r="P11" i="1"/>
  <c r="Q11" i="1"/>
  <c r="R11" i="1"/>
  <c r="S11" i="1"/>
  <c r="T11" i="1"/>
  <c r="U11" i="1"/>
  <c r="V11" i="1"/>
  <c r="W11" i="1"/>
  <c r="X11" i="1"/>
  <c r="Y11" i="1"/>
  <c r="F4" i="1"/>
  <c r="F5" i="1"/>
  <c r="F6" i="1"/>
  <c r="F7" i="1"/>
  <c r="F8" i="1"/>
  <c r="F9" i="1"/>
  <c r="F10" i="1"/>
  <c r="F11" i="1"/>
  <c r="F3" i="1"/>
  <c r="G2" i="1"/>
  <c r="H2" i="1"/>
  <c r="I2" i="1"/>
  <c r="J2" i="1"/>
  <c r="K2" i="1"/>
  <c r="L2" i="1"/>
  <c r="M2" i="1"/>
  <c r="N2" i="1"/>
  <c r="O2" i="1"/>
  <c r="P2" i="1"/>
  <c r="Q2" i="1"/>
  <c r="R2" i="1"/>
  <c r="S2" i="1"/>
  <c r="T2" i="1"/>
  <c r="U2" i="1"/>
  <c r="V2" i="1"/>
  <c r="W2" i="1"/>
  <c r="X2" i="1"/>
  <c r="Y2" i="1"/>
  <c r="B4" i="1"/>
  <c r="C4" i="1"/>
  <c r="B5" i="1"/>
  <c r="C5" i="1"/>
  <c r="B6" i="1"/>
  <c r="C6" i="1"/>
  <c r="B7" i="1"/>
  <c r="C7" i="1"/>
  <c r="B8" i="1"/>
  <c r="C8" i="1"/>
  <c r="B9" i="1"/>
  <c r="C9" i="1"/>
  <c r="B10" i="1"/>
  <c r="C10" i="1"/>
  <c r="B11" i="1"/>
  <c r="C11" i="1"/>
  <c r="C3" i="1"/>
  <c r="B3" i="1"/>
</calcChain>
</file>

<file path=xl/sharedStrings.xml><?xml version="1.0" encoding="utf-8"?>
<sst xmlns="http://schemas.openxmlformats.org/spreadsheetml/2006/main" count="111" uniqueCount="76">
  <si>
    <t>Amin</t>
  </si>
  <si>
    <t>Amax</t>
  </si>
  <si>
    <t>Lake size distribution is after Downing et al 2006 (but we could use any other one that we'd like)</t>
  </si>
  <si>
    <t>Cholorophyll concentrations are from Table 11 of Sayers et al 2015 IJRS and extrapolate their global satellite analyses to all lakes, including those that were not observed by Sayers et al.</t>
  </si>
  <si>
    <t>Chlorophyll concentrations are those using the MERIS OC4-MITRI method</t>
  </si>
  <si>
    <t>Number of lakes</t>
  </si>
  <si>
    <t>Total lake area</t>
  </si>
  <si>
    <t>Fraction-&gt;</t>
  </si>
  <si>
    <t>Area in km2</t>
  </si>
  <si>
    <t>&lt;-Chlorophyll bin in ug/L; 5 ug/L  bin widths</t>
  </si>
  <si>
    <t>Caspian</t>
  </si>
  <si>
    <t>chl a</t>
  </si>
  <si>
    <t>Source</t>
  </si>
  <si>
    <t>McCauley et al 1989</t>
  </si>
  <si>
    <t>Superior</t>
  </si>
  <si>
    <t>Victoria</t>
  </si>
  <si>
    <t>Aral</t>
  </si>
  <si>
    <t>Huron</t>
  </si>
  <si>
    <t>Michigan</t>
  </si>
  <si>
    <t>Tanganyika</t>
  </si>
  <si>
    <t>Baikal</t>
  </si>
  <si>
    <t>Great Bear</t>
  </si>
  <si>
    <t>Great Slave</t>
  </si>
  <si>
    <t>Erie</t>
  </si>
  <si>
    <t>Winnipeg</t>
  </si>
  <si>
    <t>Nyasa</t>
  </si>
  <si>
    <t>Ontario</t>
  </si>
  <si>
    <t>Balkhash</t>
  </si>
  <si>
    <t>Ladoga</t>
  </si>
  <si>
    <t>Chad</t>
  </si>
  <si>
    <t>Maracaibo</t>
  </si>
  <si>
    <t>Patos</t>
  </si>
  <si>
    <t>Onega</t>
  </si>
  <si>
    <t>Rudolf</t>
  </si>
  <si>
    <t>Nicaragua</t>
  </si>
  <si>
    <t>TP</t>
  </si>
  <si>
    <t>TN</t>
  </si>
  <si>
    <t>?</t>
  </si>
  <si>
    <t>Nasrollahzadeh et al 2008)</t>
  </si>
  <si>
    <t>Hecky et al 2010</t>
  </si>
  <si>
    <t>Aladin et al (1998)</t>
  </si>
  <si>
    <t>Heath et al (1995)</t>
  </si>
  <si>
    <t>Pothoven and Fahnenstiel (2013)</t>
  </si>
  <si>
    <t>Area KM2</t>
  </si>
  <si>
    <t>Chale (2004)</t>
  </si>
  <si>
    <t>Hampton et al (2008)</t>
  </si>
  <si>
    <t>"Extremely oligotrophic"</t>
  </si>
  <si>
    <t>Blackie et al (2003)</t>
  </si>
  <si>
    <t>Zhang &amp; Rao 2012</t>
  </si>
  <si>
    <t>Chavula et al 2009</t>
  </si>
  <si>
    <t>Secchi 0.58 to 2.85 meters</t>
  </si>
  <si>
    <t>Petr 1992 (data of McCauley et al 1989 to calculate chlorophyll from Secchi</t>
  </si>
  <si>
    <t xml:space="preserve">Rukhovets et al 2003 </t>
  </si>
  <si>
    <t>Poste et al (2015)</t>
  </si>
  <si>
    <t>Fit below from Iowa data with similar high TSS</t>
  </si>
  <si>
    <t>Castillo et al (2015) calculated from transparency</t>
  </si>
  <si>
    <t>Navarro et al 2014</t>
  </si>
  <si>
    <t>Sharov et al (2014)</t>
  </si>
  <si>
    <t>Area of next lakes</t>
  </si>
  <si>
    <t>min</t>
  </si>
  <si>
    <t>max</t>
  </si>
  <si>
    <t>area</t>
  </si>
  <si>
    <t>Verpoorter data digitized but retained canonical data for the largest two categories</t>
  </si>
  <si>
    <t>Messager data used canonical information after Downing for the largest size category and calculated the smallest two-log size category as the difference between the summed other size categories and the total (3.2x10e6)</t>
  </si>
  <si>
    <t>Not including farm ponds but including all impoundments</t>
  </si>
  <si>
    <t>Irkutsk Reservoir</t>
  </si>
  <si>
    <t>Popovskaya et al (2012)</t>
  </si>
  <si>
    <t>Chlorophyll after McCauley et al 1989</t>
  </si>
  <si>
    <t>total P</t>
  </si>
  <si>
    <t>Log TP</t>
  </si>
  <si>
    <t>log chloro</t>
  </si>
  <si>
    <t>chloro</t>
  </si>
  <si>
    <t>Conversion from the data of McCauley et al 1989</t>
  </si>
  <si>
    <t xml:space="preserve">Updated 27 June 2017 by Downing: </t>
  </si>
  <si>
    <t>Updated 10 July 2017 by Downing:</t>
  </si>
  <si>
    <t>Fixed the added reservoirs in the second to largest bin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</si>
</sst>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2"/>
      <color theme="1"/>
      <name val="Calibri"/>
      <family val="2"/>
      <scheme val="minor"/>
    </font>
    <font>
      <b/>
      <sz val="12"/>
      <color theme="1"/>
      <name val="Calibri"/>
      <family val="2"/>
      <scheme val="minor"/>
    </font>
    <font>
      <sz val="8"/>
      <name val="Calibri"/>
      <family val="2"/>
      <scheme val="minor"/>
    </font>
    <font>
      <b/>
      <sz val="12"/>
      <color rgb="FFFF0000"/>
      <name val="Calibri"/>
      <family val="2"/>
      <scheme val="minor"/>
    </font>
    <font>
      <b/>
      <sz val="12"/>
      <color rgb="FF0070C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1" fontId="0" fillId="0" borderId="0" xfId="0" applyNumberFormat="1"/>
    <xf numFmtId="0" fontId="1" fillId="0" borderId="0" xfId="0" applyFont="1"/>
    <xf numFmtId="10" fontId="1" fillId="0" borderId="0" xfId="0" applyNumberFormat="1" applyFont="1"/>
    <xf numFmtId="164" fontId="0" fillId="0" borderId="0" xfId="0" applyNumberFormat="1"/>
    <xf numFmtId="0" fontId="3" fillId="0" borderId="0" xfId="0" applyFont="1"/>
    <xf numFmtId="0" fontId="4" fillId="0" borderId="0" xfId="0" applyFont="1"/>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workbookViewId="0">
      <selection sqref="A1:AB12"/>
    </sheetView>
  </sheetViews>
  <sheetFormatPr defaultColWidth="11" defaultRowHeight="15.75" x14ac:dyDescent="0.25"/>
  <cols>
    <col min="1" max="5" width="10.875" style="2"/>
  </cols>
  <sheetData>
    <row r="1" spans="1:26" s="2" customFormat="1" x14ac:dyDescent="0.25">
      <c r="B1" s="2" t="s">
        <v>8</v>
      </c>
      <c r="E1" s="2" t="s">
        <v>7</v>
      </c>
      <c r="F1" s="3">
        <v>0.28448277262263699</v>
      </c>
      <c r="G1" s="3">
        <v>0.13965515713894</v>
      </c>
      <c r="H1" s="3">
        <v>0.110689634042201</v>
      </c>
      <c r="I1" s="3">
        <v>9.1379322225268497E-2</v>
      </c>
      <c r="J1" s="3">
        <v>7.6896616048238706E-2</v>
      </c>
      <c r="K1" s="3">
        <v>6.1724204461502702E-2</v>
      </c>
      <c r="L1" s="3">
        <v>4.9999987695257903E-2</v>
      </c>
      <c r="M1" s="3">
        <v>4.2413781901889901E-2</v>
      </c>
      <c r="N1" s="3">
        <v>3.2068975955057401E-2</v>
      </c>
      <c r="O1" s="3">
        <v>2.5862070238421801E-2</v>
      </c>
      <c r="P1" s="3">
        <v>1.89655698547599E-2</v>
      </c>
      <c r="Q1" s="3">
        <v>1.3448369547830401E-2</v>
      </c>
      <c r="R1" s="3">
        <v>1.2069069471098001E-2</v>
      </c>
      <c r="S1" s="3">
        <v>8.6207639079269802E-3</v>
      </c>
      <c r="T1" s="3">
        <v>7.24146383119483E-3</v>
      </c>
      <c r="U1" s="3">
        <v>4.8276056399034701E-3</v>
      </c>
      <c r="V1" s="3">
        <v>3.10345285831803E-3</v>
      </c>
      <c r="W1" s="3">
        <v>3.4483055631708802E-3</v>
      </c>
      <c r="X1" s="3">
        <v>2.75871089614465E-3</v>
      </c>
      <c r="Y1" s="3">
        <v>3.4485270485329301E-4</v>
      </c>
      <c r="Z1" s="3">
        <f>SUM(F1:Y1)</f>
        <v>0.99000068660461549</v>
      </c>
    </row>
    <row r="2" spans="1:26" s="2" customFormat="1" x14ac:dyDescent="0.25">
      <c r="B2" s="2" t="s">
        <v>0</v>
      </c>
      <c r="C2" s="2" t="s">
        <v>1</v>
      </c>
      <c r="D2" s="2" t="s">
        <v>5</v>
      </c>
      <c r="E2" s="2" t="s">
        <v>6</v>
      </c>
      <c r="F2" s="2">
        <v>2.5</v>
      </c>
      <c r="G2" s="2">
        <f>F2+5</f>
        <v>7.5</v>
      </c>
      <c r="H2" s="2">
        <f>G2+5</f>
        <v>12.5</v>
      </c>
      <c r="I2" s="2">
        <f t="shared" ref="I2:T2" si="0">H2+5</f>
        <v>17.5</v>
      </c>
      <c r="J2" s="2">
        <f t="shared" si="0"/>
        <v>22.5</v>
      </c>
      <c r="K2" s="2">
        <f t="shared" si="0"/>
        <v>27.5</v>
      </c>
      <c r="L2" s="2">
        <f t="shared" si="0"/>
        <v>32.5</v>
      </c>
      <c r="M2" s="2">
        <f t="shared" si="0"/>
        <v>37.5</v>
      </c>
      <c r="N2" s="2">
        <f t="shared" si="0"/>
        <v>42.5</v>
      </c>
      <c r="O2" s="2">
        <f t="shared" si="0"/>
        <v>47.5</v>
      </c>
      <c r="P2" s="2">
        <f t="shared" si="0"/>
        <v>52.5</v>
      </c>
      <c r="Q2" s="2">
        <f t="shared" si="0"/>
        <v>57.5</v>
      </c>
      <c r="R2" s="2">
        <f t="shared" si="0"/>
        <v>62.5</v>
      </c>
      <c r="S2" s="2">
        <f t="shared" si="0"/>
        <v>67.5</v>
      </c>
      <c r="T2" s="2">
        <f t="shared" si="0"/>
        <v>72.5</v>
      </c>
      <c r="U2" s="2">
        <f>T2+5</f>
        <v>77.5</v>
      </c>
      <c r="V2" s="2">
        <f>U2+5</f>
        <v>82.5</v>
      </c>
      <c r="W2" s="2">
        <f t="shared" ref="W2:Y2" si="1">V2+5</f>
        <v>87.5</v>
      </c>
      <c r="X2" s="2">
        <f t="shared" si="1"/>
        <v>92.5</v>
      </c>
      <c r="Y2" s="2">
        <f t="shared" si="1"/>
        <v>97.5</v>
      </c>
      <c r="Z2" s="2" t="s">
        <v>9</v>
      </c>
    </row>
    <row r="3" spans="1:26" x14ac:dyDescent="0.25">
      <c r="A3" s="2">
        <v>-3</v>
      </c>
      <c r="B3" s="2">
        <f>10^A3</f>
        <v>1E-3</v>
      </c>
      <c r="C3" s="2">
        <f>10^(A3+1)</f>
        <v>0.01</v>
      </c>
      <c r="D3" s="2">
        <v>277400000</v>
      </c>
      <c r="E3" s="2">
        <v>692600</v>
      </c>
      <c r="F3" s="1">
        <f>$E3*F$1</f>
        <v>197032.76831843838</v>
      </c>
      <c r="G3" s="1">
        <f t="shared" ref="G3:Y11" si="2">$E3*G$1</f>
        <v>96725.161834429848</v>
      </c>
      <c r="H3" s="1">
        <f t="shared" si="2"/>
        <v>76663.640537628409</v>
      </c>
      <c r="I3" s="1">
        <f t="shared" si="2"/>
        <v>63289.31857322096</v>
      </c>
      <c r="J3" s="1">
        <f t="shared" si="2"/>
        <v>53258.596275010124</v>
      </c>
      <c r="K3" s="1">
        <f t="shared" si="2"/>
        <v>42750.18401003677</v>
      </c>
      <c r="L3" s="1">
        <f t="shared" si="2"/>
        <v>34629.991477735624</v>
      </c>
      <c r="M3" s="1">
        <f t="shared" si="2"/>
        <v>29375.785345248943</v>
      </c>
      <c r="N3" s="1">
        <f t="shared" si="2"/>
        <v>22210.972746472755</v>
      </c>
      <c r="O3" s="1">
        <f t="shared" si="2"/>
        <v>17912.069847130941</v>
      </c>
      <c r="P3" s="1">
        <f t="shared" si="2"/>
        <v>13135.553681406707</v>
      </c>
      <c r="Q3" s="1">
        <f t="shared" si="2"/>
        <v>9314.3407488273351</v>
      </c>
      <c r="R3" s="1">
        <f t="shared" si="2"/>
        <v>8359.0375156824757</v>
      </c>
      <c r="S3" s="1">
        <f t="shared" si="2"/>
        <v>5970.7410826302266</v>
      </c>
      <c r="T3" s="1">
        <f t="shared" si="2"/>
        <v>5015.4378494855391</v>
      </c>
      <c r="U3" s="1">
        <f t="shared" si="2"/>
        <v>3343.5996661971435</v>
      </c>
      <c r="V3" s="1">
        <f t="shared" si="2"/>
        <v>2149.4514496710676</v>
      </c>
      <c r="W3" s="1">
        <f t="shared" si="2"/>
        <v>2388.2964330521518</v>
      </c>
      <c r="X3" s="1">
        <f t="shared" si="2"/>
        <v>1910.6831666697847</v>
      </c>
      <c r="Y3" s="1">
        <f t="shared" si="2"/>
        <v>238.84498338139073</v>
      </c>
    </row>
    <row r="4" spans="1:26" x14ac:dyDescent="0.25">
      <c r="A4" s="2">
        <v>-2</v>
      </c>
      <c r="B4" s="2">
        <f t="shared" ref="B4:B11" si="3">10^A4</f>
        <v>0.01</v>
      </c>
      <c r="C4" s="2">
        <f t="shared" ref="C4:C11" si="4">10^(A4+1)</f>
        <v>0.1</v>
      </c>
      <c r="D4" s="2">
        <v>24120000</v>
      </c>
      <c r="E4" s="2">
        <v>602100</v>
      </c>
      <c r="F4" s="1">
        <f t="shared" ref="F4:U11" si="5">$E4*F$1</f>
        <v>171287.07739608973</v>
      </c>
      <c r="G4" s="1">
        <f t="shared" si="5"/>
        <v>84086.370113355777</v>
      </c>
      <c r="H4" s="1">
        <f t="shared" si="5"/>
        <v>66646.228656809224</v>
      </c>
      <c r="I4" s="1">
        <f t="shared" si="5"/>
        <v>55019.489911834164</v>
      </c>
      <c r="J4" s="1">
        <f t="shared" si="5"/>
        <v>46299.452522644526</v>
      </c>
      <c r="K4" s="1">
        <f t="shared" si="5"/>
        <v>37164.143506270775</v>
      </c>
      <c r="L4" s="1">
        <f t="shared" si="5"/>
        <v>30104.992591314782</v>
      </c>
      <c r="M4" s="1">
        <f t="shared" si="5"/>
        <v>25537.33808312791</v>
      </c>
      <c r="N4" s="1">
        <f t="shared" si="5"/>
        <v>19308.730422540062</v>
      </c>
      <c r="O4" s="1">
        <f t="shared" si="5"/>
        <v>15571.552490553766</v>
      </c>
      <c r="P4" s="1">
        <f t="shared" si="5"/>
        <v>11419.169609550936</v>
      </c>
      <c r="Q4" s="1">
        <f t="shared" si="5"/>
        <v>8097.2633047486843</v>
      </c>
      <c r="R4" s="1">
        <f t="shared" si="5"/>
        <v>7266.7867285481061</v>
      </c>
      <c r="S4" s="1">
        <f t="shared" si="5"/>
        <v>5190.5619489628343</v>
      </c>
      <c r="T4" s="1">
        <f t="shared" si="5"/>
        <v>4360.0853727624071</v>
      </c>
      <c r="U4" s="1">
        <f t="shared" si="5"/>
        <v>2906.7013557858795</v>
      </c>
      <c r="V4" s="1">
        <f t="shared" si="2"/>
        <v>1868.5889659932859</v>
      </c>
      <c r="W4" s="1">
        <f t="shared" si="2"/>
        <v>2076.2247795851868</v>
      </c>
      <c r="X4" s="1">
        <f t="shared" si="2"/>
        <v>1661.0198305686938</v>
      </c>
      <c r="Y4" s="1">
        <f t="shared" si="2"/>
        <v>207.63581359216772</v>
      </c>
    </row>
    <row r="5" spans="1:26" x14ac:dyDescent="0.25">
      <c r="A5" s="2">
        <v>-1</v>
      </c>
      <c r="B5" s="2">
        <f t="shared" si="3"/>
        <v>0.1</v>
      </c>
      <c r="C5" s="2">
        <f t="shared" si="4"/>
        <v>1</v>
      </c>
      <c r="D5" s="2">
        <v>2097000</v>
      </c>
      <c r="E5" s="2">
        <v>523400</v>
      </c>
      <c r="F5" s="1">
        <f t="shared" si="5"/>
        <v>148898.28319068821</v>
      </c>
      <c r="G5" s="1">
        <f t="shared" si="2"/>
        <v>73095.509246521193</v>
      </c>
      <c r="H5" s="1">
        <f t="shared" si="2"/>
        <v>57934.954457688007</v>
      </c>
      <c r="I5" s="1">
        <f t="shared" si="2"/>
        <v>47827.937252705531</v>
      </c>
      <c r="J5" s="1">
        <f t="shared" si="2"/>
        <v>40247.688839648137</v>
      </c>
      <c r="K5" s="1">
        <f t="shared" si="2"/>
        <v>32306.448615150515</v>
      </c>
      <c r="L5" s="1">
        <f t="shared" si="2"/>
        <v>26169.993559697985</v>
      </c>
      <c r="M5" s="1">
        <f t="shared" si="2"/>
        <v>22199.373447449176</v>
      </c>
      <c r="N5" s="1">
        <f t="shared" si="2"/>
        <v>16784.902014877043</v>
      </c>
      <c r="O5" s="1">
        <f t="shared" si="2"/>
        <v>13536.20756278997</v>
      </c>
      <c r="P5" s="1">
        <f t="shared" si="2"/>
        <v>9926.579261981331</v>
      </c>
      <c r="Q5" s="1">
        <f t="shared" si="2"/>
        <v>7038.8766213344315</v>
      </c>
      <c r="R5" s="1">
        <f t="shared" si="2"/>
        <v>6316.9509611726935</v>
      </c>
      <c r="S5" s="1">
        <f t="shared" si="2"/>
        <v>4512.1078294089812</v>
      </c>
      <c r="T5" s="1">
        <f t="shared" si="2"/>
        <v>3790.1821692473741</v>
      </c>
      <c r="U5" s="1">
        <f t="shared" si="2"/>
        <v>2526.7687919254763</v>
      </c>
      <c r="V5" s="1">
        <f t="shared" si="2"/>
        <v>1624.347226043657</v>
      </c>
      <c r="W5" s="1">
        <f t="shared" si="2"/>
        <v>1804.8431317636387</v>
      </c>
      <c r="X5" s="1">
        <f t="shared" si="2"/>
        <v>1443.9092830421098</v>
      </c>
      <c r="Y5" s="1">
        <f t="shared" si="2"/>
        <v>180.49590572021356</v>
      </c>
    </row>
    <row r="6" spans="1:26" x14ac:dyDescent="0.25">
      <c r="A6" s="2">
        <v>0</v>
      </c>
      <c r="B6" s="2">
        <f t="shared" si="3"/>
        <v>1</v>
      </c>
      <c r="C6" s="2">
        <f t="shared" si="4"/>
        <v>10</v>
      </c>
      <c r="D6" s="2">
        <v>182300</v>
      </c>
      <c r="E6" s="2">
        <v>455100</v>
      </c>
      <c r="F6" s="1">
        <f t="shared" si="5"/>
        <v>129468.10982056209</v>
      </c>
      <c r="G6" s="1">
        <f t="shared" si="2"/>
        <v>63557.062013931594</v>
      </c>
      <c r="H6" s="1">
        <f t="shared" si="2"/>
        <v>50374.852452605679</v>
      </c>
      <c r="I6" s="1">
        <f t="shared" si="2"/>
        <v>41586.729544719696</v>
      </c>
      <c r="J6" s="1">
        <f t="shared" si="2"/>
        <v>34995.649963553435</v>
      </c>
      <c r="K6" s="1">
        <f t="shared" si="2"/>
        <v>28090.685450429879</v>
      </c>
      <c r="L6" s="1">
        <f t="shared" si="2"/>
        <v>22754.994400111871</v>
      </c>
      <c r="M6" s="1">
        <f t="shared" si="2"/>
        <v>19302.512143550095</v>
      </c>
      <c r="N6" s="1">
        <f t="shared" si="2"/>
        <v>14594.590957146624</v>
      </c>
      <c r="O6" s="1">
        <f t="shared" si="2"/>
        <v>11769.828165505762</v>
      </c>
      <c r="P6" s="1">
        <f t="shared" si="2"/>
        <v>8631.2308409012312</v>
      </c>
      <c r="Q6" s="1">
        <f t="shared" si="2"/>
        <v>6120.3529812176157</v>
      </c>
      <c r="R6" s="1">
        <f t="shared" si="2"/>
        <v>5492.6335162966998</v>
      </c>
      <c r="S6" s="1">
        <f t="shared" si="2"/>
        <v>3923.3096544975688</v>
      </c>
      <c r="T6" s="1">
        <f t="shared" si="2"/>
        <v>3295.590189576767</v>
      </c>
      <c r="U6" s="1">
        <f t="shared" si="2"/>
        <v>2197.0433267200692</v>
      </c>
      <c r="V6" s="1">
        <f t="shared" si="2"/>
        <v>1412.3813958205355</v>
      </c>
      <c r="W6" s="1">
        <f t="shared" si="2"/>
        <v>1569.3238617990676</v>
      </c>
      <c r="X6" s="1">
        <f t="shared" si="2"/>
        <v>1255.4893288354301</v>
      </c>
      <c r="Y6" s="1">
        <f t="shared" si="2"/>
        <v>156.94246597873365</v>
      </c>
    </row>
    <row r="7" spans="1:26" x14ac:dyDescent="0.25">
      <c r="A7" s="2">
        <v>1</v>
      </c>
      <c r="B7" s="2">
        <f t="shared" si="3"/>
        <v>10</v>
      </c>
      <c r="C7" s="2">
        <f t="shared" si="4"/>
        <v>100</v>
      </c>
      <c r="D7" s="2">
        <v>15905</v>
      </c>
      <c r="E7" s="2">
        <v>392362</v>
      </c>
      <c r="F7" s="1">
        <f t="shared" si="5"/>
        <v>111620.2296317631</v>
      </c>
      <c r="G7" s="1">
        <f t="shared" si="2"/>
        <v>54795.376765348774</v>
      </c>
      <c r="H7" s="1">
        <f t="shared" si="2"/>
        <v>43430.406192066068</v>
      </c>
      <c r="I7" s="1">
        <f t="shared" si="2"/>
        <v>35853.773626950795</v>
      </c>
      <c r="J7" s="1">
        <f t="shared" si="2"/>
        <v>30171.310065919035</v>
      </c>
      <c r="K7" s="1">
        <f t="shared" si="2"/>
        <v>24218.232310924122</v>
      </c>
      <c r="L7" s="1">
        <f t="shared" si="2"/>
        <v>19618.095172086782</v>
      </c>
      <c r="M7" s="1">
        <f t="shared" si="2"/>
        <v>16641.556294589325</v>
      </c>
      <c r="N7" s="1">
        <f t="shared" si="2"/>
        <v>12582.647543678231</v>
      </c>
      <c r="O7" s="1">
        <f t="shared" si="2"/>
        <v>10147.293602887654</v>
      </c>
      <c r="P7" s="1">
        <f t="shared" si="2"/>
        <v>7441.3689193533037</v>
      </c>
      <c r="Q7" s="1">
        <f t="shared" si="2"/>
        <v>5276.6291725258316</v>
      </c>
      <c r="R7" s="1">
        <f t="shared" si="2"/>
        <v>4735.4442358189535</v>
      </c>
      <c r="S7" s="1">
        <f t="shared" si="2"/>
        <v>3382.4601684420459</v>
      </c>
      <c r="T7" s="1">
        <f t="shared" si="2"/>
        <v>2841.2752317352661</v>
      </c>
      <c r="U7" s="1">
        <f t="shared" si="2"/>
        <v>1894.1690040838052</v>
      </c>
      <c r="V7" s="1">
        <f t="shared" si="2"/>
        <v>1217.6769703953789</v>
      </c>
      <c r="W7" s="1">
        <f t="shared" si="2"/>
        <v>1352.9840673768529</v>
      </c>
      <c r="X7" s="1">
        <f t="shared" si="2"/>
        <v>1082.4133246331071</v>
      </c>
      <c r="Y7" s="1">
        <f t="shared" si="2"/>
        <v>135.30709698164776</v>
      </c>
    </row>
    <row r="8" spans="1:26" x14ac:dyDescent="0.25">
      <c r="A8" s="2">
        <v>2</v>
      </c>
      <c r="B8" s="2">
        <f t="shared" si="3"/>
        <v>100</v>
      </c>
      <c r="C8" s="2">
        <f t="shared" si="4"/>
        <v>1000</v>
      </c>
      <c r="D8" s="2">
        <v>1330</v>
      </c>
      <c r="E8" s="2">
        <v>329816</v>
      </c>
      <c r="F8" s="1">
        <f t="shared" si="5"/>
        <v>93826.970135307638</v>
      </c>
      <c r="G8" s="1">
        <f t="shared" si="2"/>
        <v>46060.505306936633</v>
      </c>
      <c r="H8" s="1">
        <f t="shared" si="2"/>
        <v>36507.212341262566</v>
      </c>
      <c r="I8" s="1">
        <f t="shared" si="2"/>
        <v>30138.362539049154</v>
      </c>
      <c r="J8" s="1">
        <f t="shared" si="2"/>
        <v>25361.734318565897</v>
      </c>
      <c r="K8" s="1">
        <f t="shared" si="2"/>
        <v>20357.630218674974</v>
      </c>
      <c r="L8" s="1">
        <f t="shared" si="2"/>
        <v>16490.79594169918</v>
      </c>
      <c r="M8" s="1">
        <f t="shared" si="2"/>
        <v>13988.74389175372</v>
      </c>
      <c r="N8" s="1">
        <f t="shared" si="2"/>
        <v>10576.861373593212</v>
      </c>
      <c r="O8" s="1">
        <f t="shared" si="2"/>
        <v>8529.724557755324</v>
      </c>
      <c r="P8" s="1">
        <f t="shared" si="2"/>
        <v>6255.1483872174913</v>
      </c>
      <c r="Q8" s="1">
        <f t="shared" si="2"/>
        <v>4435.4874507872319</v>
      </c>
      <c r="R8" s="1">
        <f t="shared" si="2"/>
        <v>3980.5722166796581</v>
      </c>
      <c r="S8" s="1">
        <f t="shared" si="2"/>
        <v>2843.2658690568451</v>
      </c>
      <c r="T8" s="1">
        <f t="shared" si="2"/>
        <v>2388.3506349493541</v>
      </c>
      <c r="U8" s="1">
        <f t="shared" si="2"/>
        <v>1592.2215817304029</v>
      </c>
      <c r="V8" s="1">
        <f t="shared" si="2"/>
        <v>1023.5684079190194</v>
      </c>
      <c r="W8" s="1">
        <f t="shared" si="2"/>
        <v>1137.3063476227669</v>
      </c>
      <c r="X8" s="1">
        <f t="shared" si="2"/>
        <v>909.86699292284391</v>
      </c>
      <c r="Y8" s="1">
        <f t="shared" si="2"/>
        <v>113.73793970389369</v>
      </c>
    </row>
    <row r="9" spans="1:26" x14ac:dyDescent="0.25">
      <c r="A9" s="2">
        <v>3</v>
      </c>
      <c r="B9" s="2">
        <f t="shared" si="3"/>
        <v>1000</v>
      </c>
      <c r="C9" s="2">
        <f t="shared" si="4"/>
        <v>10000</v>
      </c>
      <c r="D9" s="2">
        <v>105</v>
      </c>
      <c r="E9" s="2">
        <v>257856</v>
      </c>
      <c r="F9" s="1">
        <f t="shared" si="5"/>
        <v>73355.589817382686</v>
      </c>
      <c r="G9" s="1">
        <f t="shared" si="2"/>
        <v>36010.920199218512</v>
      </c>
      <c r="H9" s="1">
        <f t="shared" si="2"/>
        <v>28541.986275585783</v>
      </c>
      <c r="I9" s="1">
        <f t="shared" si="2"/>
        <v>23562.706511718832</v>
      </c>
      <c r="J9" s="1">
        <f t="shared" si="2"/>
        <v>19828.253827734639</v>
      </c>
      <c r="K9" s="1">
        <f t="shared" si="2"/>
        <v>15915.956465625241</v>
      </c>
      <c r="L9" s="1">
        <f t="shared" si="2"/>
        <v>12892.796827148422</v>
      </c>
      <c r="M9" s="1">
        <f t="shared" si="2"/>
        <v>10936.648146093723</v>
      </c>
      <c r="N9" s="1">
        <f t="shared" si="2"/>
        <v>8269.1778638672804</v>
      </c>
      <c r="O9" s="1">
        <f t="shared" si="2"/>
        <v>6668.6899833984917</v>
      </c>
      <c r="P9" s="1">
        <f t="shared" si="2"/>
        <v>4890.3859804689691</v>
      </c>
      <c r="Q9" s="1">
        <f t="shared" si="2"/>
        <v>3467.7427781253559</v>
      </c>
      <c r="R9" s="1">
        <f t="shared" si="2"/>
        <v>3112.0819775394461</v>
      </c>
      <c r="S9" s="1">
        <f t="shared" si="2"/>
        <v>2222.9156982424192</v>
      </c>
      <c r="T9" s="1">
        <f t="shared" si="2"/>
        <v>1867.254897656574</v>
      </c>
      <c r="U9" s="1">
        <f t="shared" si="2"/>
        <v>1244.8270798829492</v>
      </c>
      <c r="V9" s="1">
        <f t="shared" si="2"/>
        <v>800.24394023445393</v>
      </c>
      <c r="W9" s="1">
        <f t="shared" si="2"/>
        <v>889.16627929699052</v>
      </c>
      <c r="X9" s="1">
        <f t="shared" si="2"/>
        <v>711.35015683627489</v>
      </c>
      <c r="Y9" s="1">
        <f t="shared" si="2"/>
        <v>88.922339062650721</v>
      </c>
    </row>
    <row r="10" spans="1:26" x14ac:dyDescent="0.25">
      <c r="A10" s="2">
        <v>4</v>
      </c>
      <c r="B10" s="2">
        <f t="shared" si="3"/>
        <v>10000</v>
      </c>
      <c r="C10" s="2">
        <f t="shared" si="4"/>
        <v>100000</v>
      </c>
      <c r="D10" s="2">
        <v>16</v>
      </c>
      <c r="E10" s="2">
        <v>607650</v>
      </c>
      <c r="F10" s="1">
        <f t="shared" si="5"/>
        <v>172865.95678414538</v>
      </c>
      <c r="G10" s="1">
        <f t="shared" si="2"/>
        <v>84861.456235476886</v>
      </c>
      <c r="H10" s="1">
        <f t="shared" si="2"/>
        <v>67260.556125743446</v>
      </c>
      <c r="I10" s="1">
        <f t="shared" si="2"/>
        <v>55526.645150184406</v>
      </c>
      <c r="J10" s="1">
        <f t="shared" si="2"/>
        <v>46726.22874171225</v>
      </c>
      <c r="K10" s="1">
        <f t="shared" si="2"/>
        <v>37506.712841032117</v>
      </c>
      <c r="L10" s="1">
        <f t="shared" si="2"/>
        <v>30382.492523023466</v>
      </c>
      <c r="M10" s="1">
        <f t="shared" si="2"/>
        <v>25772.734572683399</v>
      </c>
      <c r="N10" s="1">
        <f t="shared" si="2"/>
        <v>19486.71323909063</v>
      </c>
      <c r="O10" s="1">
        <f t="shared" si="2"/>
        <v>15715.086980377007</v>
      </c>
      <c r="P10" s="1">
        <f t="shared" si="2"/>
        <v>11524.428522244853</v>
      </c>
      <c r="Q10" s="1">
        <f t="shared" si="2"/>
        <v>8171.9017557391435</v>
      </c>
      <c r="R10" s="1">
        <f t="shared" si="2"/>
        <v>7333.7700641127003</v>
      </c>
      <c r="S10" s="1">
        <f t="shared" si="2"/>
        <v>5238.4071886518295</v>
      </c>
      <c r="T10" s="1">
        <f t="shared" si="2"/>
        <v>4400.2754970255382</v>
      </c>
      <c r="U10" s="1">
        <f t="shared" si="2"/>
        <v>2933.4945670873435</v>
      </c>
      <c r="V10" s="1">
        <f t="shared" si="2"/>
        <v>1885.8131293569509</v>
      </c>
      <c r="W10" s="1">
        <f t="shared" si="2"/>
        <v>2095.3628754607853</v>
      </c>
      <c r="X10" s="1">
        <f t="shared" si="2"/>
        <v>1676.3306760422965</v>
      </c>
      <c r="Y10" s="1">
        <f t="shared" si="2"/>
        <v>209.54974610410349</v>
      </c>
    </row>
    <row r="11" spans="1:26" x14ac:dyDescent="0.25">
      <c r="A11" s="2">
        <v>5</v>
      </c>
      <c r="B11" s="2">
        <f t="shared" si="3"/>
        <v>100000</v>
      </c>
      <c r="C11" s="2">
        <f t="shared" si="4"/>
        <v>1000000</v>
      </c>
      <c r="D11" s="2">
        <v>1</v>
      </c>
      <c r="E11" s="2">
        <v>378119</v>
      </c>
      <c r="F11" s="1">
        <f t="shared" si="5"/>
        <v>107568.34150129887</v>
      </c>
      <c r="G11" s="1">
        <f t="shared" si="2"/>
        <v>52806.268362218856</v>
      </c>
      <c r="H11" s="1">
        <f t="shared" si="2"/>
        <v>41853.853734402997</v>
      </c>
      <c r="I11" s="1">
        <f t="shared" si="2"/>
        <v>34552.257940496296</v>
      </c>
      <c r="J11" s="1">
        <f t="shared" si="2"/>
        <v>29076.07156354397</v>
      </c>
      <c r="K11" s="1">
        <f t="shared" si="2"/>
        <v>23339.094466778941</v>
      </c>
      <c r="L11" s="1">
        <f t="shared" si="2"/>
        <v>18905.945347343222</v>
      </c>
      <c r="M11" s="1">
        <f t="shared" si="2"/>
        <v>16037.456798960708</v>
      </c>
      <c r="N11" s="1">
        <f t="shared" si="2"/>
        <v>12125.88911915035</v>
      </c>
      <c r="O11" s="1">
        <f t="shared" si="2"/>
        <v>9778.9401364818132</v>
      </c>
      <c r="P11" s="1">
        <f t="shared" si="2"/>
        <v>7171.242307911959</v>
      </c>
      <c r="Q11" s="1">
        <f t="shared" si="2"/>
        <v>5085.0840450560836</v>
      </c>
      <c r="R11" s="1">
        <f t="shared" si="2"/>
        <v>4563.5444793421048</v>
      </c>
      <c r="S11" s="1">
        <f t="shared" si="2"/>
        <v>3259.6746281014416</v>
      </c>
      <c r="T11" s="1">
        <f t="shared" si="2"/>
        <v>2738.1350623875578</v>
      </c>
      <c r="U11" s="1">
        <f t="shared" si="2"/>
        <v>1825.4094169546602</v>
      </c>
      <c r="V11" s="1">
        <f t="shared" si="2"/>
        <v>1173.4744913343552</v>
      </c>
      <c r="W11" s="1">
        <f t="shared" si="2"/>
        <v>1303.8698512406099</v>
      </c>
      <c r="X11" s="1">
        <f t="shared" si="2"/>
        <v>1043.1210053393188</v>
      </c>
      <c r="Y11" s="1">
        <f t="shared" si="2"/>
        <v>130.3953599064223</v>
      </c>
    </row>
    <row r="12" spans="1:26" x14ac:dyDescent="0.25">
      <c r="D12" s="2">
        <f>SUM(D3:D11)</f>
        <v>303816657</v>
      </c>
      <c r="E12" s="2">
        <f>SUM(E3:E11)</f>
        <v>4239003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
  <sheetViews>
    <sheetView tabSelected="1" workbookViewId="0">
      <selection activeCell="F20" sqref="F20"/>
    </sheetView>
  </sheetViews>
  <sheetFormatPr defaultColWidth="11" defaultRowHeight="15.75" x14ac:dyDescent="0.25"/>
  <sheetData>
    <row r="1" spans="1:28" x14ac:dyDescent="0.25">
      <c r="A1" s="2"/>
      <c r="B1" s="2" t="s">
        <v>8</v>
      </c>
      <c r="C1" s="2"/>
      <c r="D1" s="2"/>
      <c r="E1" s="2" t="s">
        <v>7</v>
      </c>
      <c r="F1" s="3">
        <v>0.28448277262263699</v>
      </c>
      <c r="G1" s="3">
        <v>0.13965515713894</v>
      </c>
      <c r="H1" s="3">
        <v>0.110689634042201</v>
      </c>
      <c r="I1" s="3">
        <v>9.1379322225268497E-2</v>
      </c>
      <c r="J1" s="3">
        <v>7.6896616048238706E-2</v>
      </c>
      <c r="K1" s="3">
        <v>6.1724204461502702E-2</v>
      </c>
      <c r="L1" s="3">
        <v>4.9999987695257903E-2</v>
      </c>
      <c r="M1" s="3">
        <v>4.2413781901889901E-2</v>
      </c>
      <c r="N1" s="3">
        <v>3.2068975955057401E-2</v>
      </c>
      <c r="O1" s="3">
        <v>2.5862070238421801E-2</v>
      </c>
      <c r="P1" s="3">
        <v>1.89655698547599E-2</v>
      </c>
      <c r="Q1" s="3">
        <v>1.3448369547830401E-2</v>
      </c>
      <c r="R1" s="3">
        <v>1.2069069471098001E-2</v>
      </c>
      <c r="S1" s="3">
        <v>8.6207639079269802E-3</v>
      </c>
      <c r="T1" s="3">
        <v>7.24146383119483E-3</v>
      </c>
      <c r="U1" s="3">
        <v>4.8276056399034701E-3</v>
      </c>
      <c r="V1" s="3">
        <v>3.10345285831803E-3</v>
      </c>
      <c r="W1" s="3">
        <v>3.4483055631708802E-3</v>
      </c>
      <c r="X1" s="3">
        <v>2.75871089614465E-3</v>
      </c>
      <c r="Y1" s="3">
        <v>3.4485270485329301E-4</v>
      </c>
      <c r="Z1" s="3">
        <f>SUM(F1:Y1)</f>
        <v>0.99000068660461549</v>
      </c>
      <c r="AA1" s="2"/>
      <c r="AB1" s="2"/>
    </row>
    <row r="2" spans="1:28" x14ac:dyDescent="0.25">
      <c r="A2" s="2"/>
      <c r="B2" s="2" t="s">
        <v>0</v>
      </c>
      <c r="C2" s="2" t="s">
        <v>1</v>
      </c>
      <c r="D2" s="2" t="s">
        <v>5</v>
      </c>
      <c r="E2" s="2" t="s">
        <v>6</v>
      </c>
      <c r="F2" s="2">
        <v>2.5</v>
      </c>
      <c r="G2" s="2">
        <f>F2+5</f>
        <v>7.5</v>
      </c>
      <c r="H2" s="2">
        <f>G2+5</f>
        <v>12.5</v>
      </c>
      <c r="I2" s="2">
        <f t="shared" ref="I2:T2" si="0">H2+5</f>
        <v>17.5</v>
      </c>
      <c r="J2" s="2">
        <f t="shared" si="0"/>
        <v>22.5</v>
      </c>
      <c r="K2" s="2">
        <f t="shared" si="0"/>
        <v>27.5</v>
      </c>
      <c r="L2" s="2">
        <f t="shared" si="0"/>
        <v>32.5</v>
      </c>
      <c r="M2" s="2">
        <f t="shared" si="0"/>
        <v>37.5</v>
      </c>
      <c r="N2" s="2">
        <f t="shared" si="0"/>
        <v>42.5</v>
      </c>
      <c r="O2" s="2">
        <f t="shared" si="0"/>
        <v>47.5</v>
      </c>
      <c r="P2" s="2">
        <f t="shared" si="0"/>
        <v>52.5</v>
      </c>
      <c r="Q2" s="2">
        <f t="shared" si="0"/>
        <v>57.5</v>
      </c>
      <c r="R2" s="2">
        <f t="shared" si="0"/>
        <v>62.5</v>
      </c>
      <c r="S2" s="2">
        <f t="shared" si="0"/>
        <v>67.5</v>
      </c>
      <c r="T2" s="2">
        <f t="shared" si="0"/>
        <v>72.5</v>
      </c>
      <c r="U2" s="2">
        <f>T2+5</f>
        <v>77.5</v>
      </c>
      <c r="V2" s="2">
        <f>U2+5</f>
        <v>82.5</v>
      </c>
      <c r="W2" s="2">
        <f t="shared" ref="W2:Y2" si="1">V2+5</f>
        <v>87.5</v>
      </c>
      <c r="X2" s="2">
        <f t="shared" si="1"/>
        <v>92.5</v>
      </c>
      <c r="Y2" s="2">
        <f t="shared" si="1"/>
        <v>97.5</v>
      </c>
      <c r="Z2" s="2" t="s">
        <v>9</v>
      </c>
      <c r="AA2" s="2"/>
      <c r="AB2" s="2"/>
    </row>
    <row r="3" spans="1:28" x14ac:dyDescent="0.25">
      <c r="A3" s="2">
        <v>-3</v>
      </c>
      <c r="B3" s="2">
        <f>10^A3</f>
        <v>1E-3</v>
      </c>
      <c r="C3" s="2">
        <f>10^(A3+1)</f>
        <v>0.01</v>
      </c>
      <c r="D3" s="2">
        <v>277400000</v>
      </c>
      <c r="E3" s="2">
        <v>692600</v>
      </c>
      <c r="F3" s="1">
        <f>$E3*F$1</f>
        <v>197032.76831843838</v>
      </c>
      <c r="G3" s="1">
        <f t="shared" ref="G3:Y9" si="2">$E3*G$1</f>
        <v>96725.161834429848</v>
      </c>
      <c r="H3" s="1">
        <f t="shared" si="2"/>
        <v>76663.640537628409</v>
      </c>
      <c r="I3" s="1">
        <f t="shared" si="2"/>
        <v>63289.31857322096</v>
      </c>
      <c r="J3" s="1">
        <f t="shared" si="2"/>
        <v>53258.596275010124</v>
      </c>
      <c r="K3" s="1">
        <f t="shared" si="2"/>
        <v>42750.18401003677</v>
      </c>
      <c r="L3" s="1">
        <f t="shared" si="2"/>
        <v>34629.991477735624</v>
      </c>
      <c r="M3" s="1">
        <f t="shared" si="2"/>
        <v>29375.785345248943</v>
      </c>
      <c r="N3" s="1">
        <f t="shared" si="2"/>
        <v>22210.972746472755</v>
      </c>
      <c r="O3" s="1">
        <f t="shared" si="2"/>
        <v>17912.069847130941</v>
      </c>
      <c r="P3" s="1">
        <f t="shared" si="2"/>
        <v>13135.553681406707</v>
      </c>
      <c r="Q3" s="1">
        <f t="shared" si="2"/>
        <v>9314.3407488273351</v>
      </c>
      <c r="R3" s="1">
        <f t="shared" si="2"/>
        <v>8359.0375156824757</v>
      </c>
      <c r="S3" s="1">
        <f t="shared" si="2"/>
        <v>5970.7410826302266</v>
      </c>
      <c r="T3" s="1">
        <f t="shared" si="2"/>
        <v>5015.4378494855391</v>
      </c>
      <c r="U3" s="1">
        <f t="shared" si="2"/>
        <v>3343.5996661971435</v>
      </c>
      <c r="V3" s="1">
        <f t="shared" si="2"/>
        <v>2149.4514496710676</v>
      </c>
      <c r="W3" s="1">
        <f t="shared" si="2"/>
        <v>2388.2964330521518</v>
      </c>
      <c r="X3" s="1">
        <f t="shared" si="2"/>
        <v>1910.6831666697847</v>
      </c>
      <c r="Y3" s="1">
        <f t="shared" si="2"/>
        <v>238.84498338139073</v>
      </c>
    </row>
    <row r="4" spans="1:28" x14ac:dyDescent="0.25">
      <c r="A4" s="2">
        <v>-2</v>
      </c>
      <c r="B4" s="2">
        <f t="shared" ref="B4:B11" si="3">10^A4</f>
        <v>0.01</v>
      </c>
      <c r="C4" s="2">
        <f t="shared" ref="C4:C11" si="4">10^(A4+1)</f>
        <v>0.1</v>
      </c>
      <c r="D4" s="2">
        <f>24120000+444800</f>
        <v>24564800</v>
      </c>
      <c r="E4" s="2">
        <f>602100+12040</f>
        <v>614140</v>
      </c>
      <c r="F4" s="1">
        <f t="shared" ref="F4:U9" si="5">$E4*F$1</f>
        <v>174712.24997846628</v>
      </c>
      <c r="G4" s="1">
        <f t="shared" si="5"/>
        <v>85767.818205308606</v>
      </c>
      <c r="H4" s="1">
        <f t="shared" si="5"/>
        <v>67978.931850677327</v>
      </c>
      <c r="I4" s="1">
        <f t="shared" si="5"/>
        <v>56119.696951426398</v>
      </c>
      <c r="J4" s="1">
        <f t="shared" si="5"/>
        <v>47225.287779865321</v>
      </c>
      <c r="K4" s="1">
        <f t="shared" si="5"/>
        <v>37907.302927987272</v>
      </c>
      <c r="L4" s="1">
        <f t="shared" si="5"/>
        <v>30706.992443165687</v>
      </c>
      <c r="M4" s="1">
        <f t="shared" si="5"/>
        <v>26048.000017226663</v>
      </c>
      <c r="N4" s="1">
        <f t="shared" si="5"/>
        <v>19694.840893038952</v>
      </c>
      <c r="O4" s="1">
        <f t="shared" si="5"/>
        <v>15882.931816224365</v>
      </c>
      <c r="P4" s="1">
        <f t="shared" si="5"/>
        <v>11647.515070602245</v>
      </c>
      <c r="Q4" s="1">
        <f t="shared" si="5"/>
        <v>8259.1816741045623</v>
      </c>
      <c r="R4" s="1">
        <f t="shared" si="5"/>
        <v>7412.0983249801266</v>
      </c>
      <c r="S4" s="1">
        <f t="shared" si="5"/>
        <v>5294.3559464142754</v>
      </c>
      <c r="T4" s="1">
        <f t="shared" si="5"/>
        <v>4447.2725972899925</v>
      </c>
      <c r="U4" s="1">
        <f t="shared" si="5"/>
        <v>2964.8257276903173</v>
      </c>
      <c r="V4" s="1">
        <f t="shared" si="2"/>
        <v>1905.9545384074349</v>
      </c>
      <c r="W4" s="1">
        <f t="shared" si="2"/>
        <v>2117.7423785657643</v>
      </c>
      <c r="X4" s="1">
        <f t="shared" si="2"/>
        <v>1694.2347097582754</v>
      </c>
      <c r="Y4" s="1">
        <f t="shared" si="2"/>
        <v>211.78784015860137</v>
      </c>
    </row>
    <row r="5" spans="1:28" x14ac:dyDescent="0.25">
      <c r="A5" s="2">
        <v>-1</v>
      </c>
      <c r="B5" s="2">
        <f t="shared" si="3"/>
        <v>0.1</v>
      </c>
      <c r="C5" s="2">
        <f t="shared" si="4"/>
        <v>1</v>
      </c>
      <c r="D5" s="2">
        <f>2097000+60740</f>
        <v>2157740</v>
      </c>
      <c r="E5" s="2">
        <f>523400+16430</f>
        <v>539830</v>
      </c>
      <c r="F5" s="1">
        <f t="shared" si="5"/>
        <v>153572.33514487813</v>
      </c>
      <c r="G5" s="1">
        <f t="shared" si="2"/>
        <v>75390.043478313979</v>
      </c>
      <c r="H5" s="1">
        <f t="shared" si="2"/>
        <v>59753.585145001365</v>
      </c>
      <c r="I5" s="1">
        <f t="shared" si="2"/>
        <v>49329.299516866689</v>
      </c>
      <c r="J5" s="1">
        <f t="shared" si="2"/>
        <v>41511.100241320702</v>
      </c>
      <c r="K5" s="1">
        <f t="shared" si="2"/>
        <v>33320.577294453004</v>
      </c>
      <c r="L5" s="1">
        <f t="shared" si="2"/>
        <v>26991.493357531075</v>
      </c>
      <c r="M5" s="1">
        <f t="shared" si="2"/>
        <v>22896.231884097226</v>
      </c>
      <c r="N5" s="1">
        <f t="shared" si="2"/>
        <v>17311.795289818638</v>
      </c>
      <c r="O5" s="1">
        <f t="shared" si="2"/>
        <v>13961.121376807241</v>
      </c>
      <c r="P5" s="1">
        <f t="shared" si="2"/>
        <v>10238.183574695036</v>
      </c>
      <c r="Q5" s="1">
        <f t="shared" si="2"/>
        <v>7259.8333330052856</v>
      </c>
      <c r="R5" s="1">
        <f t="shared" si="2"/>
        <v>6515.2457725828335</v>
      </c>
      <c r="S5" s="1">
        <f t="shared" si="2"/>
        <v>4653.746980416222</v>
      </c>
      <c r="T5" s="1">
        <f t="shared" si="2"/>
        <v>3909.159419993905</v>
      </c>
      <c r="U5" s="1">
        <f t="shared" si="2"/>
        <v>2606.0863525890904</v>
      </c>
      <c r="V5" s="1">
        <f t="shared" si="2"/>
        <v>1675.3369565058222</v>
      </c>
      <c r="W5" s="1">
        <f t="shared" si="2"/>
        <v>1861.4987921665363</v>
      </c>
      <c r="X5" s="1">
        <f t="shared" si="2"/>
        <v>1489.2349030657663</v>
      </c>
      <c r="Y5" s="1">
        <f t="shared" si="2"/>
        <v>186.16183566095316</v>
      </c>
    </row>
    <row r="6" spans="1:28" x14ac:dyDescent="0.25">
      <c r="A6" s="2">
        <v>0</v>
      </c>
      <c r="B6" s="2">
        <f t="shared" si="3"/>
        <v>1</v>
      </c>
      <c r="C6" s="2">
        <f t="shared" si="4"/>
        <v>10</v>
      </c>
      <c r="D6" s="2">
        <f>182300+8295</f>
        <v>190595</v>
      </c>
      <c r="E6" s="2">
        <f>455100+22440</f>
        <v>477540</v>
      </c>
      <c r="F6" s="1">
        <f t="shared" si="5"/>
        <v>135851.90323821406</v>
      </c>
      <c r="G6" s="1">
        <f t="shared" si="2"/>
        <v>66690.923740129409</v>
      </c>
      <c r="H6" s="1">
        <f t="shared" si="2"/>
        <v>52858.727840512664</v>
      </c>
      <c r="I6" s="1">
        <f t="shared" si="2"/>
        <v>43637.28153545472</v>
      </c>
      <c r="J6" s="1">
        <f t="shared" si="2"/>
        <v>36721.210027675908</v>
      </c>
      <c r="K6" s="1">
        <f t="shared" si="2"/>
        <v>29475.776598545999</v>
      </c>
      <c r="L6" s="1">
        <f t="shared" si="2"/>
        <v>23876.99412399346</v>
      </c>
      <c r="M6" s="1">
        <f t="shared" si="2"/>
        <v>20254.277409428501</v>
      </c>
      <c r="N6" s="1">
        <f t="shared" si="2"/>
        <v>15314.218777578111</v>
      </c>
      <c r="O6" s="1">
        <f t="shared" si="2"/>
        <v>12350.173021655946</v>
      </c>
      <c r="P6" s="1">
        <f t="shared" si="2"/>
        <v>9056.8182284420418</v>
      </c>
      <c r="Q6" s="1">
        <f t="shared" si="2"/>
        <v>6422.1343938709297</v>
      </c>
      <c r="R6" s="1">
        <f t="shared" si="2"/>
        <v>5763.4634352281391</v>
      </c>
      <c r="S6" s="1">
        <f t="shared" si="2"/>
        <v>4116.7595965914497</v>
      </c>
      <c r="T6" s="1">
        <f t="shared" si="2"/>
        <v>3458.0886379487793</v>
      </c>
      <c r="U6" s="1">
        <f t="shared" si="2"/>
        <v>2305.3747972795031</v>
      </c>
      <c r="V6" s="1">
        <f t="shared" si="2"/>
        <v>1482.0228779611921</v>
      </c>
      <c r="W6" s="1">
        <f t="shared" si="2"/>
        <v>1646.7038386366221</v>
      </c>
      <c r="X6" s="1">
        <f t="shared" si="2"/>
        <v>1317.3948013449162</v>
      </c>
      <c r="Y6" s="1">
        <f t="shared" si="2"/>
        <v>164.68096067564156</v>
      </c>
    </row>
    <row r="7" spans="1:28" x14ac:dyDescent="0.25">
      <c r="A7" s="2">
        <v>1</v>
      </c>
      <c r="B7" s="2">
        <f t="shared" si="3"/>
        <v>10</v>
      </c>
      <c r="C7" s="2">
        <f t="shared" si="4"/>
        <v>100</v>
      </c>
      <c r="D7" s="2">
        <f>15905+1133</f>
        <v>17038</v>
      </c>
      <c r="E7" s="2">
        <f>392362+30640</f>
        <v>423002</v>
      </c>
      <c r="F7" s="1">
        <f t="shared" si="5"/>
        <v>120336.78178492069</v>
      </c>
      <c r="G7" s="1">
        <f t="shared" si="2"/>
        <v>59074.410780085898</v>
      </c>
      <c r="H7" s="1">
        <f t="shared" si="2"/>
        <v>46821.936579119109</v>
      </c>
      <c r="I7" s="1">
        <f t="shared" si="2"/>
        <v>38653.636059933022</v>
      </c>
      <c r="J7" s="1">
        <f t="shared" si="2"/>
        <v>32527.422381637069</v>
      </c>
      <c r="K7" s="1">
        <f t="shared" si="2"/>
        <v>26109.461935624568</v>
      </c>
      <c r="L7" s="1">
        <f t="shared" si="2"/>
        <v>21150.094795069483</v>
      </c>
      <c r="M7" s="1">
        <f t="shared" si="2"/>
        <v>17941.11457206323</v>
      </c>
      <c r="N7" s="1">
        <f t="shared" si="2"/>
        <v>13565.24096694119</v>
      </c>
      <c r="O7" s="1">
        <f t="shared" si="2"/>
        <v>10939.707434992899</v>
      </c>
      <c r="P7" s="1">
        <f t="shared" si="2"/>
        <v>8022.4739797031471</v>
      </c>
      <c r="Q7" s="1">
        <f t="shared" si="2"/>
        <v>5688.6872154713556</v>
      </c>
      <c r="R7" s="1">
        <f t="shared" si="2"/>
        <v>5105.240524413397</v>
      </c>
      <c r="S7" s="1">
        <f t="shared" si="2"/>
        <v>3646.6003745809285</v>
      </c>
      <c r="T7" s="1">
        <f t="shared" si="2"/>
        <v>3063.1536835230754</v>
      </c>
      <c r="U7" s="1">
        <f t="shared" si="2"/>
        <v>2042.0868408904475</v>
      </c>
      <c r="V7" s="1">
        <f t="shared" si="2"/>
        <v>1312.7667659742433</v>
      </c>
      <c r="W7" s="1">
        <f t="shared" si="2"/>
        <v>1458.6401498324087</v>
      </c>
      <c r="X7" s="1">
        <f t="shared" si="2"/>
        <v>1166.9402264909793</v>
      </c>
      <c r="Y7" s="1">
        <f t="shared" si="2"/>
        <v>145.87338385835264</v>
      </c>
    </row>
    <row r="8" spans="1:28" x14ac:dyDescent="0.25">
      <c r="A8" s="2">
        <v>2</v>
      </c>
      <c r="B8" s="2">
        <f t="shared" si="3"/>
        <v>100</v>
      </c>
      <c r="C8" s="2">
        <f t="shared" si="4"/>
        <v>1000</v>
      </c>
      <c r="D8" s="2">
        <f>1330+157</f>
        <v>1487</v>
      </c>
      <c r="E8" s="2">
        <f>329816+41850</f>
        <v>371666</v>
      </c>
      <c r="F8" s="1">
        <f t="shared" si="5"/>
        <v>105732.57416956501</v>
      </c>
      <c r="G8" s="1">
        <f t="shared" si="2"/>
        <v>51905.073633201275</v>
      </c>
      <c r="H8" s="1">
        <f t="shared" si="2"/>
        <v>41139.573525928674</v>
      </c>
      <c r="I8" s="1">
        <f t="shared" si="2"/>
        <v>33962.587174176639</v>
      </c>
      <c r="J8" s="1">
        <f t="shared" si="2"/>
        <v>28579.857700184686</v>
      </c>
      <c r="K8" s="1">
        <f t="shared" si="2"/>
        <v>22940.788175388861</v>
      </c>
      <c r="L8" s="1">
        <f t="shared" si="2"/>
        <v>18583.295426745724</v>
      </c>
      <c r="M8" s="1">
        <f t="shared" si="2"/>
        <v>15763.760664347812</v>
      </c>
      <c r="N8" s="1">
        <f t="shared" si="2"/>
        <v>11918.948017312365</v>
      </c>
      <c r="O8" s="1">
        <f t="shared" si="2"/>
        <v>9612.0521972332772</v>
      </c>
      <c r="P8" s="1">
        <f t="shared" si="2"/>
        <v>7048.8574856391933</v>
      </c>
      <c r="Q8" s="1">
        <f t="shared" si="2"/>
        <v>4998.3017163639333</v>
      </c>
      <c r="R8" s="1">
        <f t="shared" si="2"/>
        <v>4485.6627740451095</v>
      </c>
      <c r="S8" s="1">
        <f t="shared" si="2"/>
        <v>3204.0448386035891</v>
      </c>
      <c r="T8" s="1">
        <f t="shared" si="2"/>
        <v>2691.4058962848576</v>
      </c>
      <c r="U8" s="1">
        <f t="shared" si="2"/>
        <v>1794.2568777603631</v>
      </c>
      <c r="V8" s="1">
        <f t="shared" si="2"/>
        <v>1153.4479100396288</v>
      </c>
      <c r="W8" s="1">
        <f t="shared" si="2"/>
        <v>1281.6179354414683</v>
      </c>
      <c r="X8" s="1">
        <f t="shared" si="2"/>
        <v>1025.3190439264974</v>
      </c>
      <c r="Y8" s="1">
        <f t="shared" si="2"/>
        <v>128.170025402004</v>
      </c>
    </row>
    <row r="9" spans="1:28" x14ac:dyDescent="0.25">
      <c r="A9" s="2">
        <v>3</v>
      </c>
      <c r="B9" s="2">
        <f t="shared" si="3"/>
        <v>1000</v>
      </c>
      <c r="C9" s="2">
        <f t="shared" si="4"/>
        <v>10000</v>
      </c>
      <c r="D9" s="2">
        <f>105+21</f>
        <v>126</v>
      </c>
      <c r="E9" s="2">
        <f>257856+57140</f>
        <v>314996</v>
      </c>
      <c r="F9" s="1">
        <f t="shared" si="5"/>
        <v>89610.935445040159</v>
      </c>
      <c r="G9" s="1">
        <f t="shared" si="2"/>
        <v>43990.815878137546</v>
      </c>
      <c r="H9" s="1">
        <f t="shared" si="2"/>
        <v>34866.791964757147</v>
      </c>
      <c r="I9" s="1">
        <f t="shared" si="2"/>
        <v>28784.120983670677</v>
      </c>
      <c r="J9" s="1">
        <f t="shared" si="2"/>
        <v>24222.126468730999</v>
      </c>
      <c r="K9" s="1">
        <f t="shared" si="2"/>
        <v>19442.877508555506</v>
      </c>
      <c r="L9" s="1">
        <f t="shared" si="2"/>
        <v>15749.796124055458</v>
      </c>
      <c r="M9" s="1">
        <f t="shared" si="2"/>
        <v>13360.171643967711</v>
      </c>
      <c r="N9" s="1">
        <f t="shared" si="2"/>
        <v>10101.59914993926</v>
      </c>
      <c r="O9" s="1">
        <f t="shared" si="2"/>
        <v>8146.4486768219131</v>
      </c>
      <c r="P9" s="1">
        <f t="shared" si="2"/>
        <v>5974.0786419699498</v>
      </c>
      <c r="Q9" s="1">
        <f t="shared" si="2"/>
        <v>4236.182614088385</v>
      </c>
      <c r="R9" s="1">
        <f t="shared" si="2"/>
        <v>3801.708607117986</v>
      </c>
      <c r="S9" s="1">
        <f t="shared" si="2"/>
        <v>2715.5061479413671</v>
      </c>
      <c r="T9" s="1">
        <f t="shared" si="2"/>
        <v>2281.0321409710468</v>
      </c>
      <c r="U9" s="1">
        <f t="shared" si="2"/>
        <v>1520.6764661470334</v>
      </c>
      <c r="V9" s="1">
        <f t="shared" si="2"/>
        <v>977.57523655874616</v>
      </c>
      <c r="W9" s="1">
        <f t="shared" si="2"/>
        <v>1086.2024591765746</v>
      </c>
      <c r="X9" s="1">
        <f t="shared" si="2"/>
        <v>868.98289744198019</v>
      </c>
      <c r="Y9" s="1">
        <f t="shared" si="2"/>
        <v>108.62722261796789</v>
      </c>
    </row>
    <row r="10" spans="1:28" x14ac:dyDescent="0.25">
      <c r="A10" s="2">
        <v>4</v>
      </c>
      <c r="B10" s="2">
        <f t="shared" si="3"/>
        <v>10000</v>
      </c>
      <c r="C10" s="2">
        <f t="shared" si="4"/>
        <v>100000</v>
      </c>
      <c r="D10" s="2">
        <v>17</v>
      </c>
      <c r="E10" s="2">
        <f>607650+32000</f>
        <v>639650</v>
      </c>
      <c r="F10" s="1">
        <f>'Cannonical Chl large lakes'!C30</f>
        <v>392974</v>
      </c>
      <c r="G10" s="1">
        <f>'Cannonical Chl large lakes'!C31+32000</f>
        <v>74257</v>
      </c>
      <c r="H10" s="1">
        <v>42587</v>
      </c>
      <c r="I10" s="1">
        <v>0</v>
      </c>
      <c r="J10" s="1">
        <v>0</v>
      </c>
      <c r="K10" s="1">
        <v>13010</v>
      </c>
      <c r="L10" s="1">
        <v>48362</v>
      </c>
      <c r="M10" s="1">
        <v>0</v>
      </c>
      <c r="N10" s="1">
        <v>0</v>
      </c>
      <c r="O10" s="1">
        <v>0</v>
      </c>
      <c r="P10" s="1">
        <v>68460</v>
      </c>
      <c r="Q10" s="1">
        <v>0</v>
      </c>
      <c r="R10" s="1">
        <v>0</v>
      </c>
      <c r="S10" s="1">
        <v>0</v>
      </c>
      <c r="T10" s="1">
        <v>0</v>
      </c>
      <c r="U10" s="1">
        <v>0</v>
      </c>
      <c r="V10" s="1">
        <v>0</v>
      </c>
      <c r="W10" s="1">
        <v>0</v>
      </c>
      <c r="X10" s="1">
        <v>0</v>
      </c>
      <c r="Y10" s="1">
        <v>0</v>
      </c>
      <c r="Z10" s="1">
        <f>SUM(F10:Y10)</f>
        <v>639650</v>
      </c>
    </row>
    <row r="11" spans="1:28" x14ac:dyDescent="0.25">
      <c r="A11" s="2">
        <v>5</v>
      </c>
      <c r="B11" s="2">
        <f t="shared" si="3"/>
        <v>100000</v>
      </c>
      <c r="C11" s="2">
        <f t="shared" si="4"/>
        <v>1000000</v>
      </c>
      <c r="D11" s="2">
        <v>1</v>
      </c>
      <c r="E11" s="2">
        <v>378119</v>
      </c>
      <c r="F11" s="1">
        <v>378119</v>
      </c>
      <c r="G11" s="1">
        <v>0</v>
      </c>
      <c r="H11" s="1">
        <v>0</v>
      </c>
      <c r="I11" s="1">
        <v>0</v>
      </c>
      <c r="J11" s="1">
        <v>0</v>
      </c>
      <c r="K11" s="1">
        <v>0</v>
      </c>
      <c r="L11" s="1">
        <v>0</v>
      </c>
      <c r="M11" s="1">
        <v>0</v>
      </c>
      <c r="N11" s="1">
        <v>0</v>
      </c>
      <c r="O11" s="1">
        <v>0</v>
      </c>
      <c r="P11" s="1">
        <v>0</v>
      </c>
      <c r="Q11" s="1">
        <v>0</v>
      </c>
      <c r="R11" s="1">
        <v>0</v>
      </c>
      <c r="S11" s="1">
        <v>0</v>
      </c>
      <c r="T11" s="1">
        <v>0</v>
      </c>
      <c r="U11" s="1">
        <v>0</v>
      </c>
      <c r="V11" s="1">
        <v>0</v>
      </c>
      <c r="W11" s="1">
        <v>0</v>
      </c>
      <c r="X11" s="1">
        <v>0</v>
      </c>
      <c r="Y11" s="1">
        <v>0</v>
      </c>
    </row>
    <row r="12" spans="1:28" x14ac:dyDescent="0.25">
      <c r="A12" s="2"/>
      <c r="B12" s="2"/>
      <c r="C12" s="2"/>
      <c r="D12" s="2">
        <f>SUM(D3:D11)</f>
        <v>304331804</v>
      </c>
      <c r="E12" s="2">
        <f>SUM(E3:E11)</f>
        <v>4451543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5" sqref="A5"/>
    </sheetView>
  </sheetViews>
  <sheetFormatPr defaultRowHeight="15.75" x14ac:dyDescent="0.25"/>
  <sheetData>
    <row r="1" spans="1:1" x14ac:dyDescent="0.25">
      <c r="A1" t="s">
        <v>73</v>
      </c>
    </row>
    <row r="2" spans="1:1" x14ac:dyDescent="0.25">
      <c r="A2" t="s">
        <v>64</v>
      </c>
    </row>
    <row r="3" spans="1:1" x14ac:dyDescent="0.25">
      <c r="A3" t="s">
        <v>74</v>
      </c>
    </row>
    <row r="4" spans="1:1" x14ac:dyDescent="0.25">
      <c r="A4" t="s">
        <v>75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
  <sheetViews>
    <sheetView topLeftCell="B1" workbookViewId="0">
      <selection activeCell="E19" sqref="E19"/>
    </sheetView>
  </sheetViews>
  <sheetFormatPr defaultColWidth="11" defaultRowHeight="15.75" x14ac:dyDescent="0.25"/>
  <sheetData>
    <row r="1" spans="1:27" x14ac:dyDescent="0.25">
      <c r="A1" s="2"/>
      <c r="B1" s="2" t="s">
        <v>8</v>
      </c>
      <c r="C1" s="2"/>
      <c r="D1" s="2"/>
      <c r="E1" s="2" t="s">
        <v>7</v>
      </c>
      <c r="F1" s="3">
        <v>0.28448277262263699</v>
      </c>
      <c r="G1" s="3">
        <v>0.13965515713894</v>
      </c>
      <c r="H1" s="3">
        <v>0.110689634042201</v>
      </c>
      <c r="I1" s="3">
        <v>9.1379322225268497E-2</v>
      </c>
      <c r="J1" s="3">
        <v>7.6896616048238706E-2</v>
      </c>
      <c r="K1" s="3">
        <v>6.1724204461502702E-2</v>
      </c>
      <c r="L1" s="3">
        <v>4.9999987695257903E-2</v>
      </c>
      <c r="M1" s="3">
        <v>4.2413781901889901E-2</v>
      </c>
      <c r="N1" s="3">
        <v>3.2068975955057401E-2</v>
      </c>
      <c r="O1" s="3">
        <v>2.5862070238421801E-2</v>
      </c>
      <c r="P1" s="3">
        <v>1.89655698547599E-2</v>
      </c>
      <c r="Q1" s="3">
        <v>1.3448369547830401E-2</v>
      </c>
      <c r="R1" s="3">
        <v>1.2069069471098001E-2</v>
      </c>
      <c r="S1" s="3">
        <v>8.6207639079269802E-3</v>
      </c>
      <c r="T1" s="3">
        <v>7.24146383119483E-3</v>
      </c>
      <c r="U1" s="3">
        <v>4.8276056399034701E-3</v>
      </c>
      <c r="V1" s="3">
        <v>3.10345285831803E-3</v>
      </c>
      <c r="W1" s="3">
        <v>3.4483055631708802E-3</v>
      </c>
      <c r="X1" s="3">
        <v>2.75871089614465E-3</v>
      </c>
      <c r="Y1" s="3">
        <v>3.4485270485329301E-4</v>
      </c>
      <c r="Z1" s="3">
        <f>SUM(F1:Y1)</f>
        <v>0.99000068660461549</v>
      </c>
      <c r="AA1" s="2"/>
    </row>
    <row r="2" spans="1:27" x14ac:dyDescent="0.25">
      <c r="A2" s="2"/>
      <c r="B2" s="2" t="s">
        <v>0</v>
      </c>
      <c r="C2" s="2" t="s">
        <v>1</v>
      </c>
      <c r="D2" s="2" t="s">
        <v>5</v>
      </c>
      <c r="E2" s="2" t="s">
        <v>6</v>
      </c>
      <c r="F2" s="2">
        <v>2.5</v>
      </c>
      <c r="G2" s="2">
        <f>F2+5</f>
        <v>7.5</v>
      </c>
      <c r="H2" s="2">
        <f>G2+5</f>
        <v>12.5</v>
      </c>
      <c r="I2" s="2">
        <f t="shared" ref="I2:T2" si="0">H2+5</f>
        <v>17.5</v>
      </c>
      <c r="J2" s="2">
        <f t="shared" si="0"/>
        <v>22.5</v>
      </c>
      <c r="K2" s="2">
        <f t="shared" si="0"/>
        <v>27.5</v>
      </c>
      <c r="L2" s="2">
        <f t="shared" si="0"/>
        <v>32.5</v>
      </c>
      <c r="M2" s="2">
        <f t="shared" si="0"/>
        <v>37.5</v>
      </c>
      <c r="N2" s="2">
        <f t="shared" si="0"/>
        <v>42.5</v>
      </c>
      <c r="O2" s="2">
        <f t="shared" si="0"/>
        <v>47.5</v>
      </c>
      <c r="P2" s="2">
        <f t="shared" si="0"/>
        <v>52.5</v>
      </c>
      <c r="Q2" s="2">
        <f t="shared" si="0"/>
        <v>57.5</v>
      </c>
      <c r="R2" s="2">
        <f t="shared" si="0"/>
        <v>62.5</v>
      </c>
      <c r="S2" s="2">
        <f t="shared" si="0"/>
        <v>67.5</v>
      </c>
      <c r="T2" s="2">
        <f t="shared" si="0"/>
        <v>72.5</v>
      </c>
      <c r="U2" s="2">
        <f>T2+5</f>
        <v>77.5</v>
      </c>
      <c r="V2" s="2">
        <f>U2+5</f>
        <v>82.5</v>
      </c>
      <c r="W2" s="2">
        <f t="shared" ref="W2:Y2" si="1">V2+5</f>
        <v>87.5</v>
      </c>
      <c r="X2" s="2">
        <f t="shared" si="1"/>
        <v>92.5</v>
      </c>
      <c r="Y2" s="2">
        <f t="shared" si="1"/>
        <v>97.5</v>
      </c>
      <c r="Z2" s="2" t="s">
        <v>9</v>
      </c>
      <c r="AA2" s="2"/>
    </row>
    <row r="3" spans="1:27" x14ac:dyDescent="0.25">
      <c r="A3" s="2">
        <v>-3</v>
      </c>
      <c r="B3" s="2">
        <f>10^A3</f>
        <v>1E-3</v>
      </c>
      <c r="C3" s="2">
        <f>10^(A3+1)</f>
        <v>0.01</v>
      </c>
      <c r="D3" s="2">
        <v>277400000</v>
      </c>
      <c r="E3" s="2">
        <v>367277</v>
      </c>
      <c r="F3" s="1">
        <f>$E3*F$1</f>
        <v>104483.97928052425</v>
      </c>
      <c r="G3" s="1">
        <f t="shared" ref="G3:Y9" si="2">$E3*G$1</f>
        <v>51292.12714851847</v>
      </c>
      <c r="H3" s="1">
        <f t="shared" si="2"/>
        <v>40653.756722117454</v>
      </c>
      <c r="I3" s="1">
        <f t="shared" si="2"/>
        <v>33561.523328929936</v>
      </c>
      <c r="J3" s="1">
        <f t="shared" si="2"/>
        <v>28242.358452348966</v>
      </c>
      <c r="K3" s="1">
        <f t="shared" si="2"/>
        <v>22669.880642007327</v>
      </c>
      <c r="L3" s="1">
        <f t="shared" si="2"/>
        <v>18363.845480751235</v>
      </c>
      <c r="M3" s="1">
        <f t="shared" si="2"/>
        <v>15577.606575580417</v>
      </c>
      <c r="N3" s="1">
        <f t="shared" si="2"/>
        <v>11778.197281845616</v>
      </c>
      <c r="O3" s="1">
        <f t="shared" si="2"/>
        <v>9498.5435709568428</v>
      </c>
      <c r="P3" s="1">
        <f t="shared" si="2"/>
        <v>6965.6175995466519</v>
      </c>
      <c r="Q3" s="1">
        <f t="shared" si="2"/>
        <v>4939.2768224185065</v>
      </c>
      <c r="R3" s="1">
        <f t="shared" si="2"/>
        <v>4432.6916281364602</v>
      </c>
      <c r="S3" s="1">
        <f t="shared" si="2"/>
        <v>3166.2083058116973</v>
      </c>
      <c r="T3" s="1">
        <f t="shared" si="2"/>
        <v>2659.6231115297437</v>
      </c>
      <c r="U3" s="1">
        <f t="shared" si="2"/>
        <v>1773.0685166068267</v>
      </c>
      <c r="V3" s="1">
        <f t="shared" si="2"/>
        <v>1139.826855444471</v>
      </c>
      <c r="W3" s="1">
        <f t="shared" si="2"/>
        <v>1266.4833223247113</v>
      </c>
      <c r="X3" s="1">
        <f t="shared" si="2"/>
        <v>1013.2110618033186</v>
      </c>
      <c r="Y3" s="1">
        <f t="shared" si="2"/>
        <v>126.6564668804029</v>
      </c>
    </row>
    <row r="4" spans="1:27" x14ac:dyDescent="0.25">
      <c r="A4" s="2">
        <v>-2</v>
      </c>
      <c r="B4" s="2">
        <f t="shared" ref="B4:B11" si="3">10^A4</f>
        <v>0.01</v>
      </c>
      <c r="C4" s="2">
        <f t="shared" ref="C4:C11" si="4">10^(A4+1)</f>
        <v>0.1</v>
      </c>
      <c r="D4" s="2">
        <v>24120000</v>
      </c>
      <c r="E4" s="2">
        <v>673437</v>
      </c>
      <c r="F4" s="1">
        <f t="shared" ref="F4:U9" si="5">$E4*F$1</f>
        <v>191581.22494667079</v>
      </c>
      <c r="G4" s="1">
        <f t="shared" si="5"/>
        <v>94048.950058176342</v>
      </c>
      <c r="H4" s="1">
        <f t="shared" si="5"/>
        <v>74542.495080477718</v>
      </c>
      <c r="I4" s="1">
        <f t="shared" si="5"/>
        <v>61538.216621418142</v>
      </c>
      <c r="J4" s="1">
        <f t="shared" si="5"/>
        <v>51785.026421677729</v>
      </c>
      <c r="K4" s="1">
        <f t="shared" si="5"/>
        <v>41567.363079940995</v>
      </c>
      <c r="L4" s="1">
        <f t="shared" si="5"/>
        <v>33671.841713531394</v>
      </c>
      <c r="M4" s="1">
        <f t="shared" si="5"/>
        <v>28563.010042663031</v>
      </c>
      <c r="N4" s="1">
        <f t="shared" si="5"/>
        <v>21596.434960245992</v>
      </c>
      <c r="O4" s="1">
        <f t="shared" si="5"/>
        <v>17416.474995152061</v>
      </c>
      <c r="P4" s="1">
        <f t="shared" si="5"/>
        <v>12772.116466279942</v>
      </c>
      <c r="Q4" s="1">
        <f t="shared" si="5"/>
        <v>9056.6296431822611</v>
      </c>
      <c r="R4" s="1">
        <f t="shared" si="5"/>
        <v>8127.7579374078241</v>
      </c>
      <c r="S4" s="1">
        <f t="shared" si="5"/>
        <v>5805.5413838626218</v>
      </c>
      <c r="T4" s="1">
        <f t="shared" si="5"/>
        <v>4876.6696780883531</v>
      </c>
      <c r="U4" s="1">
        <f t="shared" si="5"/>
        <v>3251.0882593196729</v>
      </c>
      <c r="V4" s="1">
        <f t="shared" si="2"/>
        <v>2089.9799825471191</v>
      </c>
      <c r="W4" s="1">
        <f t="shared" si="2"/>
        <v>2322.2165535451081</v>
      </c>
      <c r="X4" s="1">
        <f t="shared" si="2"/>
        <v>1857.8179897669647</v>
      </c>
      <c r="Y4" s="1">
        <f t="shared" si="2"/>
        <v>232.23657099828708</v>
      </c>
    </row>
    <row r="5" spans="1:27" x14ac:dyDescent="0.25">
      <c r="A5" s="2">
        <v>-1</v>
      </c>
      <c r="B5" s="2">
        <f t="shared" si="3"/>
        <v>0.1</v>
      </c>
      <c r="C5" s="2">
        <f t="shared" si="4"/>
        <v>1</v>
      </c>
      <c r="D5" s="2">
        <v>2097000</v>
      </c>
      <c r="E5" s="2">
        <v>985939</v>
      </c>
      <c r="F5" s="1">
        <f t="shared" si="5"/>
        <v>280482.66035679012</v>
      </c>
      <c r="G5" s="1">
        <f t="shared" si="2"/>
        <v>137691.46597440937</v>
      </c>
      <c r="H5" s="1">
        <f t="shared" si="2"/>
        <v>109133.22709793362</v>
      </c>
      <c r="I5" s="1">
        <f t="shared" si="2"/>
        <v>90094.437575459</v>
      </c>
      <c r="J5" s="1">
        <f t="shared" si="2"/>
        <v>75815.372729984418</v>
      </c>
      <c r="K5" s="1">
        <f t="shared" si="2"/>
        <v>60856.300422569511</v>
      </c>
      <c r="L5" s="1">
        <f t="shared" si="2"/>
        <v>49296.937868274879</v>
      </c>
      <c r="M5" s="1">
        <f t="shared" si="2"/>
        <v>41817.40171456743</v>
      </c>
      <c r="N5" s="1">
        <f t="shared" si="2"/>
        <v>31618.05408415334</v>
      </c>
      <c r="O5" s="1">
        <f t="shared" si="2"/>
        <v>25498.423668799351</v>
      </c>
      <c r="P5" s="1">
        <f t="shared" si="2"/>
        <v>18698.89497703212</v>
      </c>
      <c r="Q5" s="1">
        <f t="shared" si="2"/>
        <v>13259.272023618358</v>
      </c>
      <c r="R5" s="1">
        <f t="shared" si="2"/>
        <v>11899.366285264892</v>
      </c>
      <c r="S5" s="1">
        <f t="shared" si="2"/>
        <v>8499.547346617619</v>
      </c>
      <c r="T5" s="1">
        <f t="shared" si="2"/>
        <v>7139.6416082643991</v>
      </c>
      <c r="U5" s="1">
        <f t="shared" si="2"/>
        <v>4759.7246770007878</v>
      </c>
      <c r="V5" s="1">
        <f t="shared" si="2"/>
        <v>3059.8152076772203</v>
      </c>
      <c r="W5" s="1">
        <f t="shared" si="2"/>
        <v>3399.8189386471345</v>
      </c>
      <c r="X5" s="1">
        <f t="shared" si="2"/>
        <v>2719.9206622339602</v>
      </c>
      <c r="Y5" s="1">
        <f t="shared" si="2"/>
        <v>340.00373097035089</v>
      </c>
    </row>
    <row r="6" spans="1:27" x14ac:dyDescent="0.25">
      <c r="A6" s="2">
        <v>0</v>
      </c>
      <c r="B6" s="2">
        <f t="shared" si="3"/>
        <v>1</v>
      </c>
      <c r="C6" s="2">
        <f t="shared" si="4"/>
        <v>10</v>
      </c>
      <c r="D6" s="2">
        <v>182300</v>
      </c>
      <c r="E6" s="2">
        <v>779444</v>
      </c>
      <c r="F6" s="1">
        <f t="shared" si="5"/>
        <v>221738.39022407867</v>
      </c>
      <c r="G6" s="1">
        <f t="shared" si="2"/>
        <v>108853.37430100395</v>
      </c>
      <c r="H6" s="1">
        <f t="shared" si="2"/>
        <v>86276.371116389317</v>
      </c>
      <c r="I6" s="1">
        <f t="shared" si="2"/>
        <v>71225.064432552172</v>
      </c>
      <c r="J6" s="1">
        <f t="shared" si="2"/>
        <v>59936.605999103369</v>
      </c>
      <c r="K6" s="1">
        <f t="shared" si="2"/>
        <v>48110.560822291511</v>
      </c>
      <c r="L6" s="1">
        <f t="shared" si="2"/>
        <v>38972.190409142604</v>
      </c>
      <c r="M6" s="1">
        <f t="shared" si="2"/>
        <v>33059.167820736671</v>
      </c>
      <c r="N6" s="1">
        <f t="shared" si="2"/>
        <v>24995.970894313759</v>
      </c>
      <c r="O6" s="1">
        <f t="shared" si="2"/>
        <v>20158.035474916443</v>
      </c>
      <c r="P6" s="1">
        <f t="shared" si="2"/>
        <v>14782.599629873475</v>
      </c>
      <c r="Q6" s="1">
        <f t="shared" si="2"/>
        <v>10482.250953839119</v>
      </c>
      <c r="R6" s="1">
        <f t="shared" si="2"/>
        <v>9407.1637848305108</v>
      </c>
      <c r="S6" s="1">
        <f t="shared" si="2"/>
        <v>6719.4027034502369</v>
      </c>
      <c r="T6" s="1">
        <f t="shared" si="2"/>
        <v>5644.3155344418228</v>
      </c>
      <c r="U6" s="1">
        <f t="shared" si="2"/>
        <v>3762.8482503889204</v>
      </c>
      <c r="V6" s="1">
        <f t="shared" si="2"/>
        <v>2418.9677096988385</v>
      </c>
      <c r="W6" s="1">
        <f t="shared" si="2"/>
        <v>2687.7610813801634</v>
      </c>
      <c r="X6" s="1">
        <f t="shared" si="2"/>
        <v>2150.2606557345707</v>
      </c>
      <c r="Y6" s="1">
        <f t="shared" si="2"/>
        <v>268.79337168167012</v>
      </c>
    </row>
    <row r="7" spans="1:27" x14ac:dyDescent="0.25">
      <c r="A7" s="2">
        <v>1</v>
      </c>
      <c r="B7" s="2">
        <f t="shared" si="3"/>
        <v>10</v>
      </c>
      <c r="C7" s="2">
        <f t="shared" si="4"/>
        <v>100</v>
      </c>
      <c r="D7" s="2">
        <v>15905</v>
      </c>
      <c r="E7" s="2">
        <v>598285</v>
      </c>
      <c r="F7" s="1">
        <f t="shared" si="5"/>
        <v>170201.77561853436</v>
      </c>
      <c r="G7" s="1">
        <f t="shared" si="2"/>
        <v>83553.58568887072</v>
      </c>
      <c r="H7" s="1">
        <f t="shared" si="2"/>
        <v>66223.947702938225</v>
      </c>
      <c r="I7" s="1">
        <f t="shared" si="2"/>
        <v>54670.877797544759</v>
      </c>
      <c r="J7" s="1">
        <f t="shared" si="2"/>
        <v>46006.091932420495</v>
      </c>
      <c r="K7" s="1">
        <f t="shared" si="2"/>
        <v>36928.665666250141</v>
      </c>
      <c r="L7" s="1">
        <f t="shared" si="2"/>
        <v>29914.242638257376</v>
      </c>
      <c r="M7" s="1">
        <f t="shared" si="2"/>
        <v>25375.529505172199</v>
      </c>
      <c r="N7" s="1">
        <f t="shared" si="2"/>
        <v>19186.387279271516</v>
      </c>
      <c r="O7" s="1">
        <f t="shared" si="2"/>
        <v>15472.888692594186</v>
      </c>
      <c r="P7" s="1">
        <f t="shared" si="2"/>
        <v>11346.815960555026</v>
      </c>
      <c r="Q7" s="1">
        <f t="shared" si="2"/>
        <v>8045.9577749237114</v>
      </c>
      <c r="R7" s="1">
        <f t="shared" si="2"/>
        <v>7220.7432285158675</v>
      </c>
      <c r="S7" s="1">
        <f t="shared" si="2"/>
        <v>5157.6737346540931</v>
      </c>
      <c r="T7" s="1">
        <f t="shared" si="2"/>
        <v>4332.4591882463992</v>
      </c>
      <c r="U7" s="1">
        <f t="shared" si="2"/>
        <v>2888.2840402696474</v>
      </c>
      <c r="V7" s="1">
        <f t="shared" si="2"/>
        <v>1856.7492933388025</v>
      </c>
      <c r="W7" s="1">
        <f t="shared" si="2"/>
        <v>2063.0694938616903</v>
      </c>
      <c r="X7" s="1">
        <f t="shared" si="2"/>
        <v>1650.4953484999019</v>
      </c>
      <c r="Y7" s="1">
        <f t="shared" si="2"/>
        <v>206.32020052315241</v>
      </c>
    </row>
    <row r="8" spans="1:27" x14ac:dyDescent="0.25">
      <c r="A8" s="2">
        <v>2</v>
      </c>
      <c r="B8" s="2">
        <f t="shared" si="3"/>
        <v>100</v>
      </c>
      <c r="C8" s="2">
        <f t="shared" si="4"/>
        <v>1000</v>
      </c>
      <c r="D8" s="2">
        <v>1330</v>
      </c>
      <c r="E8" s="2">
        <v>482520</v>
      </c>
      <c r="F8" s="1">
        <f t="shared" si="5"/>
        <v>137268.62744587479</v>
      </c>
      <c r="G8" s="1">
        <f t="shared" si="2"/>
        <v>67386.406422681335</v>
      </c>
      <c r="H8" s="1">
        <f t="shared" si="2"/>
        <v>53409.962218042827</v>
      </c>
      <c r="I8" s="1">
        <f t="shared" si="2"/>
        <v>44092.350560136554</v>
      </c>
      <c r="J8" s="1">
        <f t="shared" si="2"/>
        <v>37104.155175596141</v>
      </c>
      <c r="K8" s="1">
        <f t="shared" si="2"/>
        <v>29783.163136764284</v>
      </c>
      <c r="L8" s="1">
        <f t="shared" si="2"/>
        <v>24125.994062715843</v>
      </c>
      <c r="M8" s="1">
        <f t="shared" si="2"/>
        <v>20465.498043299915</v>
      </c>
      <c r="N8" s="1">
        <f t="shared" si="2"/>
        <v>15473.922277834297</v>
      </c>
      <c r="O8" s="1">
        <f t="shared" si="2"/>
        <v>12478.966131443287</v>
      </c>
      <c r="P8" s="1">
        <f t="shared" si="2"/>
        <v>9151.2667663187476</v>
      </c>
      <c r="Q8" s="1">
        <f t="shared" si="2"/>
        <v>6489.1072742191254</v>
      </c>
      <c r="R8" s="1">
        <f t="shared" si="2"/>
        <v>5823.5674011942074</v>
      </c>
      <c r="S8" s="1">
        <f t="shared" si="2"/>
        <v>4159.6910008529267</v>
      </c>
      <c r="T8" s="1">
        <f t="shared" si="2"/>
        <v>3494.1511278281296</v>
      </c>
      <c r="U8" s="1">
        <f t="shared" si="2"/>
        <v>2329.4162733662224</v>
      </c>
      <c r="V8" s="1">
        <f t="shared" si="2"/>
        <v>1497.4780731956157</v>
      </c>
      <c r="W8" s="1">
        <f t="shared" si="2"/>
        <v>1663.8764003412132</v>
      </c>
      <c r="X8" s="1">
        <f t="shared" si="2"/>
        <v>1331.1331816077166</v>
      </c>
      <c r="Y8" s="1">
        <f t="shared" si="2"/>
        <v>166.39832714581095</v>
      </c>
    </row>
    <row r="9" spans="1:27" x14ac:dyDescent="0.25">
      <c r="A9" s="2">
        <v>3</v>
      </c>
      <c r="B9" s="2">
        <f t="shared" si="3"/>
        <v>1000</v>
      </c>
      <c r="C9" s="2">
        <f t="shared" si="4"/>
        <v>10000</v>
      </c>
      <c r="D9" s="2">
        <v>105</v>
      </c>
      <c r="E9" s="2">
        <v>535504</v>
      </c>
      <c r="F9" s="1">
        <f t="shared" si="5"/>
        <v>152341.6626705126</v>
      </c>
      <c r="G9" s="1">
        <f t="shared" si="2"/>
        <v>74785.89526853092</v>
      </c>
      <c r="H9" s="1">
        <f t="shared" si="2"/>
        <v>59274.741788134808</v>
      </c>
      <c r="I9" s="1">
        <f t="shared" si="2"/>
        <v>48933.992568920185</v>
      </c>
      <c r="J9" s="1">
        <f t="shared" si="2"/>
        <v>41178.445480296017</v>
      </c>
      <c r="K9" s="1">
        <f t="shared" si="2"/>
        <v>33053.558385952543</v>
      </c>
      <c r="L9" s="1">
        <f t="shared" si="2"/>
        <v>26775.193410761389</v>
      </c>
      <c r="M9" s="1">
        <f t="shared" si="2"/>
        <v>22712.749863589648</v>
      </c>
      <c r="N9" s="1">
        <f t="shared" si="2"/>
        <v>17173.06489983706</v>
      </c>
      <c r="O9" s="1">
        <f t="shared" si="2"/>
        <v>13849.242060955828</v>
      </c>
      <c r="P9" s="1">
        <f t="shared" si="2"/>
        <v>10156.138519503345</v>
      </c>
      <c r="Q9" s="1">
        <f t="shared" si="2"/>
        <v>7201.6556863413707</v>
      </c>
      <c r="R9" s="1">
        <f t="shared" si="2"/>
        <v>6463.0349780508641</v>
      </c>
      <c r="S9" s="1">
        <f t="shared" si="2"/>
        <v>4616.4535557505296</v>
      </c>
      <c r="T9" s="1">
        <f t="shared" si="2"/>
        <v>3877.8328474601562</v>
      </c>
      <c r="U9" s="1">
        <f t="shared" si="2"/>
        <v>2585.2021305908679</v>
      </c>
      <c r="V9" s="1">
        <f t="shared" si="2"/>
        <v>1661.9114194407384</v>
      </c>
      <c r="W9" s="1">
        <f t="shared" si="2"/>
        <v>1846.581422300259</v>
      </c>
      <c r="X9" s="1">
        <f t="shared" si="2"/>
        <v>1477.3007197290447</v>
      </c>
      <c r="Y9" s="1">
        <f t="shared" si="2"/>
        <v>184.67000285975783</v>
      </c>
    </row>
    <row r="10" spans="1:27" x14ac:dyDescent="0.25">
      <c r="A10" s="2">
        <v>4</v>
      </c>
      <c r="B10" s="2">
        <f t="shared" si="3"/>
        <v>10000</v>
      </c>
      <c r="C10" s="2">
        <f t="shared" si="4"/>
        <v>100000</v>
      </c>
      <c r="D10" s="2">
        <v>16</v>
      </c>
      <c r="E10" s="2">
        <v>607650</v>
      </c>
      <c r="F10" s="1">
        <f>'Cannonical Chl large lakes'!C30</f>
        <v>392974</v>
      </c>
      <c r="G10" s="1">
        <f>'Cannonical Chl large lakes'!C31</f>
        <v>42257</v>
      </c>
      <c r="H10" s="1">
        <v>42587</v>
      </c>
      <c r="I10" s="1">
        <v>0</v>
      </c>
      <c r="J10" s="1">
        <v>0</v>
      </c>
      <c r="K10" s="1">
        <v>13010</v>
      </c>
      <c r="L10" s="1">
        <v>48362</v>
      </c>
      <c r="M10" s="1">
        <v>0</v>
      </c>
      <c r="N10" s="1">
        <v>0</v>
      </c>
      <c r="O10" s="1">
        <v>0</v>
      </c>
      <c r="P10" s="1">
        <v>68460</v>
      </c>
      <c r="Q10" s="1">
        <v>0</v>
      </c>
      <c r="R10" s="1">
        <v>0</v>
      </c>
      <c r="S10" s="1">
        <v>0</v>
      </c>
      <c r="T10" s="1">
        <v>0</v>
      </c>
      <c r="U10" s="1">
        <v>0</v>
      </c>
      <c r="V10" s="1">
        <v>0</v>
      </c>
      <c r="W10" s="1">
        <v>0</v>
      </c>
      <c r="X10" s="1">
        <v>0</v>
      </c>
      <c r="Y10" s="1">
        <v>0</v>
      </c>
      <c r="Z10" s="1">
        <f>SUM(F10:Y10)</f>
        <v>607650</v>
      </c>
    </row>
    <row r="11" spans="1:27" x14ac:dyDescent="0.25">
      <c r="A11" s="2">
        <v>5</v>
      </c>
      <c r="B11" s="2">
        <f t="shared" si="3"/>
        <v>100000</v>
      </c>
      <c r="C11" s="2">
        <f t="shared" si="4"/>
        <v>1000000</v>
      </c>
      <c r="D11" s="2">
        <v>1</v>
      </c>
      <c r="E11" s="2">
        <v>378119</v>
      </c>
      <c r="F11" s="1">
        <v>378119</v>
      </c>
      <c r="G11" s="1">
        <v>0</v>
      </c>
      <c r="H11" s="1">
        <v>0</v>
      </c>
      <c r="I11" s="1">
        <v>0</v>
      </c>
      <c r="J11" s="1">
        <v>0</v>
      </c>
      <c r="K11" s="1">
        <v>0</v>
      </c>
      <c r="L11" s="1">
        <v>0</v>
      </c>
      <c r="M11" s="1">
        <v>0</v>
      </c>
      <c r="N11" s="1">
        <v>0</v>
      </c>
      <c r="O11" s="1">
        <v>0</v>
      </c>
      <c r="P11" s="1">
        <v>0</v>
      </c>
      <c r="Q11" s="1">
        <v>0</v>
      </c>
      <c r="R11" s="1">
        <v>0</v>
      </c>
      <c r="S11" s="1">
        <v>0</v>
      </c>
      <c r="T11" s="1">
        <v>0</v>
      </c>
      <c r="U11" s="1">
        <v>0</v>
      </c>
      <c r="V11" s="1">
        <v>0</v>
      </c>
      <c r="W11" s="1">
        <v>0</v>
      </c>
      <c r="X11" s="1">
        <v>0</v>
      </c>
      <c r="Y11" s="1">
        <v>0</v>
      </c>
    </row>
    <row r="12" spans="1:27" x14ac:dyDescent="0.25">
      <c r="D12" s="2">
        <f>SUM(D3:D11)</f>
        <v>303816657</v>
      </c>
      <c r="E12" s="2">
        <f>SUM(E3:E11)</f>
        <v>5408175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workbookViewId="0">
      <selection activeCell="E3" sqref="E3"/>
    </sheetView>
  </sheetViews>
  <sheetFormatPr defaultColWidth="11" defaultRowHeight="15.75" x14ac:dyDescent="0.25"/>
  <sheetData>
    <row r="1" spans="1:27" x14ac:dyDescent="0.25">
      <c r="A1" s="2"/>
      <c r="B1" s="2" t="s">
        <v>8</v>
      </c>
      <c r="C1" s="2"/>
      <c r="D1" s="2"/>
      <c r="E1" s="2" t="s">
        <v>7</v>
      </c>
      <c r="F1" s="3">
        <v>0.28448277262263699</v>
      </c>
      <c r="G1" s="3">
        <v>0.13965515713894</v>
      </c>
      <c r="H1" s="3">
        <v>0.110689634042201</v>
      </c>
      <c r="I1" s="3">
        <v>9.1379322225268497E-2</v>
      </c>
      <c r="J1" s="3">
        <v>7.6896616048238706E-2</v>
      </c>
      <c r="K1" s="3">
        <v>6.1724204461502702E-2</v>
      </c>
      <c r="L1" s="3">
        <v>4.9999987695257903E-2</v>
      </c>
      <c r="M1" s="3">
        <v>4.2413781901889901E-2</v>
      </c>
      <c r="N1" s="3">
        <v>3.2068975955057401E-2</v>
      </c>
      <c r="O1" s="3">
        <v>2.5862070238421801E-2</v>
      </c>
      <c r="P1" s="3">
        <v>1.89655698547599E-2</v>
      </c>
      <c r="Q1" s="3">
        <v>1.3448369547830401E-2</v>
      </c>
      <c r="R1" s="3">
        <v>1.2069069471098001E-2</v>
      </c>
      <c r="S1" s="3">
        <v>8.6207639079269802E-3</v>
      </c>
      <c r="T1" s="3">
        <v>7.24146383119483E-3</v>
      </c>
      <c r="U1" s="3">
        <v>4.8276056399034701E-3</v>
      </c>
      <c r="V1" s="3">
        <v>3.10345285831803E-3</v>
      </c>
      <c r="W1" s="3">
        <v>3.4483055631708802E-3</v>
      </c>
      <c r="X1" s="3">
        <v>2.75871089614465E-3</v>
      </c>
      <c r="Y1" s="3">
        <v>3.4485270485329301E-4</v>
      </c>
      <c r="Z1" s="3">
        <f>SUM(F1:Y1)</f>
        <v>0.99000068660461549</v>
      </c>
      <c r="AA1" s="2"/>
    </row>
    <row r="2" spans="1:27" x14ac:dyDescent="0.25">
      <c r="A2" s="2"/>
      <c r="B2" s="2" t="s">
        <v>0</v>
      </c>
      <c r="C2" s="2" t="s">
        <v>1</v>
      </c>
      <c r="D2" s="2" t="s">
        <v>5</v>
      </c>
      <c r="E2" s="2" t="s">
        <v>6</v>
      </c>
      <c r="F2" s="2">
        <v>2.5</v>
      </c>
      <c r="G2" s="2">
        <f>F2+5</f>
        <v>7.5</v>
      </c>
      <c r="H2" s="2">
        <f>G2+5</f>
        <v>12.5</v>
      </c>
      <c r="I2" s="2">
        <f t="shared" ref="I2:T2" si="0">H2+5</f>
        <v>17.5</v>
      </c>
      <c r="J2" s="2">
        <f t="shared" si="0"/>
        <v>22.5</v>
      </c>
      <c r="K2" s="2">
        <f t="shared" si="0"/>
        <v>27.5</v>
      </c>
      <c r="L2" s="2">
        <f t="shared" si="0"/>
        <v>32.5</v>
      </c>
      <c r="M2" s="2">
        <f t="shared" si="0"/>
        <v>37.5</v>
      </c>
      <c r="N2" s="2">
        <f t="shared" si="0"/>
        <v>42.5</v>
      </c>
      <c r="O2" s="2">
        <f t="shared" si="0"/>
        <v>47.5</v>
      </c>
      <c r="P2" s="2">
        <f t="shared" si="0"/>
        <v>52.5</v>
      </c>
      <c r="Q2" s="2">
        <f t="shared" si="0"/>
        <v>57.5</v>
      </c>
      <c r="R2" s="2">
        <f t="shared" si="0"/>
        <v>62.5</v>
      </c>
      <c r="S2" s="2">
        <f t="shared" si="0"/>
        <v>67.5</v>
      </c>
      <c r="T2" s="2">
        <f t="shared" si="0"/>
        <v>72.5</v>
      </c>
      <c r="U2" s="2">
        <f>T2+5</f>
        <v>77.5</v>
      </c>
      <c r="V2" s="2">
        <f>U2+5</f>
        <v>82.5</v>
      </c>
      <c r="W2" s="2">
        <f t="shared" ref="W2:Y2" si="1">V2+5</f>
        <v>87.5</v>
      </c>
      <c r="X2" s="2">
        <f t="shared" si="1"/>
        <v>92.5</v>
      </c>
      <c r="Y2" s="2">
        <f t="shared" si="1"/>
        <v>97.5</v>
      </c>
      <c r="Z2" s="2" t="s">
        <v>9</v>
      </c>
      <c r="AA2" s="2"/>
    </row>
    <row r="3" spans="1:27" x14ac:dyDescent="0.25">
      <c r="A3" s="2">
        <v>-3</v>
      </c>
      <c r="B3" s="2">
        <v>1E-3</v>
      </c>
      <c r="C3" s="2">
        <v>0.1</v>
      </c>
      <c r="D3" s="2" t="s">
        <v>37</v>
      </c>
      <c r="E3" s="6">
        <f>3230000-E10</f>
        <v>557100</v>
      </c>
      <c r="F3" s="1">
        <f>$E3*F$1</f>
        <v>158485.35262807106</v>
      </c>
      <c r="G3" s="1">
        <f t="shared" ref="G3:Y8" si="2">$E3*G$1</f>
        <v>77801.88804210347</v>
      </c>
      <c r="H3" s="1">
        <f t="shared" si="2"/>
        <v>61665.195124910177</v>
      </c>
      <c r="I3" s="1">
        <f t="shared" si="2"/>
        <v>50907.42041169708</v>
      </c>
      <c r="J3" s="1">
        <f t="shared" si="2"/>
        <v>42839.104800473782</v>
      </c>
      <c r="K3" s="1">
        <f t="shared" si="2"/>
        <v>34386.554305503152</v>
      </c>
      <c r="L3" s="1">
        <f t="shared" si="2"/>
        <v>27854.993145028177</v>
      </c>
      <c r="M3" s="1">
        <f t="shared" si="2"/>
        <v>23628.717897542865</v>
      </c>
      <c r="N3" s="1">
        <f t="shared" si="2"/>
        <v>17865.626504562479</v>
      </c>
      <c r="O3" s="1">
        <f t="shared" si="2"/>
        <v>14407.759329824785</v>
      </c>
      <c r="P3" s="1">
        <f t="shared" si="2"/>
        <v>10565.718966086741</v>
      </c>
      <c r="Q3" s="1">
        <f t="shared" si="2"/>
        <v>7492.086675096316</v>
      </c>
      <c r="R3" s="1">
        <f t="shared" si="2"/>
        <v>6723.6786023486966</v>
      </c>
      <c r="S3" s="1">
        <f t="shared" si="2"/>
        <v>4802.6275731061205</v>
      </c>
      <c r="T3" s="1">
        <f t="shared" si="2"/>
        <v>4034.2195003586398</v>
      </c>
      <c r="U3" s="1">
        <f t="shared" si="2"/>
        <v>2689.4591019902232</v>
      </c>
      <c r="V3" s="1">
        <f t="shared" si="2"/>
        <v>1728.9335873689745</v>
      </c>
      <c r="W3" s="1">
        <f t="shared" si="2"/>
        <v>1921.0510292424974</v>
      </c>
      <c r="X3" s="1">
        <f t="shared" si="2"/>
        <v>1536.8778402421844</v>
      </c>
      <c r="Y3" s="1">
        <f t="shared" si="2"/>
        <v>192.11744187376954</v>
      </c>
    </row>
    <row r="4" spans="1:27" x14ac:dyDescent="0.25">
      <c r="A4" s="2">
        <v>-1</v>
      </c>
      <c r="B4" s="2">
        <f t="shared" ref="B4:B9" si="3">10^A4</f>
        <v>0.1</v>
      </c>
      <c r="C4" s="2">
        <f t="shared" ref="C4:C8" si="4">10^(A4+1)</f>
        <v>1</v>
      </c>
      <c r="D4" s="2">
        <v>2097000</v>
      </c>
      <c r="E4" s="2">
        <v>344400</v>
      </c>
      <c r="F4" s="1">
        <f t="shared" ref="F4:F8" si="5">$E4*F$1</f>
        <v>97975.866891236175</v>
      </c>
      <c r="G4" s="1">
        <f t="shared" si="2"/>
        <v>48097.236118650937</v>
      </c>
      <c r="H4" s="1">
        <f t="shared" si="2"/>
        <v>38121.509964134028</v>
      </c>
      <c r="I4" s="1">
        <f t="shared" si="2"/>
        <v>31471.03857438247</v>
      </c>
      <c r="J4" s="1">
        <f t="shared" si="2"/>
        <v>26483.194567013412</v>
      </c>
      <c r="K4" s="1">
        <f t="shared" si="2"/>
        <v>21257.816016541532</v>
      </c>
      <c r="L4" s="1">
        <f t="shared" si="2"/>
        <v>17219.995762246821</v>
      </c>
      <c r="M4" s="1">
        <f t="shared" si="2"/>
        <v>14607.306487010881</v>
      </c>
      <c r="N4" s="1">
        <f t="shared" si="2"/>
        <v>11044.555318921768</v>
      </c>
      <c r="O4" s="1">
        <f t="shared" si="2"/>
        <v>8906.8969901124674</v>
      </c>
      <c r="P4" s="1">
        <f t="shared" si="2"/>
        <v>6531.7422579793092</v>
      </c>
      <c r="Q4" s="1">
        <f t="shared" si="2"/>
        <v>4631.6184722727903</v>
      </c>
      <c r="R4" s="1">
        <f t="shared" si="2"/>
        <v>4156.5875258461519</v>
      </c>
      <c r="S4" s="1">
        <f t="shared" si="2"/>
        <v>2968.9910898900521</v>
      </c>
      <c r="T4" s="1">
        <f t="shared" si="2"/>
        <v>2493.9601434634997</v>
      </c>
      <c r="U4" s="1">
        <f t="shared" si="2"/>
        <v>1662.6273823827551</v>
      </c>
      <c r="V4" s="1">
        <f t="shared" si="2"/>
        <v>1068.8291644047295</v>
      </c>
      <c r="W4" s="1">
        <f t="shared" si="2"/>
        <v>1187.5964359560512</v>
      </c>
      <c r="X4" s="1">
        <f t="shared" si="2"/>
        <v>950.10003263221745</v>
      </c>
      <c r="Y4" s="1">
        <f t="shared" si="2"/>
        <v>118.76727155147411</v>
      </c>
    </row>
    <row r="5" spans="1:27" x14ac:dyDescent="0.25">
      <c r="A5" s="2">
        <v>0</v>
      </c>
      <c r="B5" s="2">
        <f t="shared" si="3"/>
        <v>1</v>
      </c>
      <c r="C5" s="2">
        <f t="shared" si="4"/>
        <v>10</v>
      </c>
      <c r="D5" s="2">
        <v>182300</v>
      </c>
      <c r="E5" s="2">
        <v>411000</v>
      </c>
      <c r="F5" s="1">
        <f t="shared" si="5"/>
        <v>116922.4195479038</v>
      </c>
      <c r="G5" s="1">
        <f t="shared" si="2"/>
        <v>57398.269584104339</v>
      </c>
      <c r="H5" s="1">
        <f t="shared" si="2"/>
        <v>45493.439591344613</v>
      </c>
      <c r="I5" s="1">
        <f t="shared" si="2"/>
        <v>37556.90143458535</v>
      </c>
      <c r="J5" s="1">
        <f t="shared" si="2"/>
        <v>31604.509195826107</v>
      </c>
      <c r="K5" s="1">
        <f t="shared" si="2"/>
        <v>25368.648033677611</v>
      </c>
      <c r="L5" s="1">
        <f t="shared" si="2"/>
        <v>20549.994942750996</v>
      </c>
      <c r="M5" s="1">
        <f t="shared" si="2"/>
        <v>17432.064361676748</v>
      </c>
      <c r="N5" s="1">
        <f t="shared" si="2"/>
        <v>13180.349117528593</v>
      </c>
      <c r="O5" s="1">
        <f t="shared" si="2"/>
        <v>10629.31086799136</v>
      </c>
      <c r="P5" s="1">
        <f t="shared" si="2"/>
        <v>7794.849210306319</v>
      </c>
      <c r="Q5" s="1">
        <f t="shared" si="2"/>
        <v>5527.2798841582944</v>
      </c>
      <c r="R5" s="1">
        <f t="shared" si="2"/>
        <v>4960.3875526212787</v>
      </c>
      <c r="S5" s="1">
        <f t="shared" si="2"/>
        <v>3543.1339661579887</v>
      </c>
      <c r="T5" s="1">
        <f t="shared" si="2"/>
        <v>2976.2416346210753</v>
      </c>
      <c r="U5" s="1">
        <f t="shared" si="2"/>
        <v>1984.1459180003262</v>
      </c>
      <c r="V5" s="1">
        <f t="shared" si="2"/>
        <v>1275.5191247687103</v>
      </c>
      <c r="W5" s="1">
        <f t="shared" si="2"/>
        <v>1417.2535864632318</v>
      </c>
      <c r="X5" s="1">
        <f t="shared" si="2"/>
        <v>1133.8301783154511</v>
      </c>
      <c r="Y5" s="1">
        <f t="shared" si="2"/>
        <v>141.73446169470344</v>
      </c>
    </row>
    <row r="6" spans="1:27" x14ac:dyDescent="0.25">
      <c r="A6" s="2">
        <v>1</v>
      </c>
      <c r="B6" s="2">
        <f t="shared" si="3"/>
        <v>10</v>
      </c>
      <c r="C6" s="2">
        <f t="shared" si="4"/>
        <v>100</v>
      </c>
      <c r="D6" s="2">
        <v>15905</v>
      </c>
      <c r="E6" s="2">
        <v>331600</v>
      </c>
      <c r="F6" s="1">
        <f t="shared" si="5"/>
        <v>94334.487401666425</v>
      </c>
      <c r="G6" s="1">
        <f t="shared" si="2"/>
        <v>46309.650107272508</v>
      </c>
      <c r="H6" s="1">
        <f t="shared" si="2"/>
        <v>36704.682648393849</v>
      </c>
      <c r="I6" s="1">
        <f t="shared" si="2"/>
        <v>30301.383249899034</v>
      </c>
      <c r="J6" s="1">
        <f t="shared" si="2"/>
        <v>25498.917881595953</v>
      </c>
      <c r="K6" s="1">
        <f t="shared" si="2"/>
        <v>20467.746199434296</v>
      </c>
      <c r="L6" s="1">
        <f t="shared" si="2"/>
        <v>16579.995919747522</v>
      </c>
      <c r="M6" s="1">
        <f t="shared" si="2"/>
        <v>14064.410078666691</v>
      </c>
      <c r="N6" s="1">
        <f t="shared" si="2"/>
        <v>10634.072426697034</v>
      </c>
      <c r="O6" s="1">
        <f t="shared" si="2"/>
        <v>8575.8624910606686</v>
      </c>
      <c r="P6" s="1">
        <f t="shared" si="2"/>
        <v>6288.9829638383826</v>
      </c>
      <c r="Q6" s="1">
        <f t="shared" si="2"/>
        <v>4459.4793420605611</v>
      </c>
      <c r="R6" s="1">
        <f t="shared" si="2"/>
        <v>4002.103436616097</v>
      </c>
      <c r="S6" s="1">
        <f t="shared" si="2"/>
        <v>2858.6453118685868</v>
      </c>
      <c r="T6" s="1">
        <f t="shared" si="2"/>
        <v>2401.2694064242055</v>
      </c>
      <c r="U6" s="1">
        <f t="shared" si="2"/>
        <v>1600.8340301919907</v>
      </c>
      <c r="V6" s="1">
        <f t="shared" si="2"/>
        <v>1029.1049678182587</v>
      </c>
      <c r="W6" s="1">
        <f t="shared" si="2"/>
        <v>1143.4581247474639</v>
      </c>
      <c r="X6" s="1">
        <f t="shared" si="2"/>
        <v>914.78853316156597</v>
      </c>
      <c r="Y6" s="1">
        <f t="shared" si="2"/>
        <v>114.35315692935197</v>
      </c>
    </row>
    <row r="7" spans="1:27" x14ac:dyDescent="0.25">
      <c r="A7" s="2">
        <v>2</v>
      </c>
      <c r="B7" s="2">
        <f t="shared" si="3"/>
        <v>100</v>
      </c>
      <c r="C7" s="2">
        <f t="shared" si="4"/>
        <v>1000</v>
      </c>
      <c r="D7" s="2">
        <v>1330</v>
      </c>
      <c r="E7" s="2">
        <v>313500</v>
      </c>
      <c r="F7" s="1">
        <f t="shared" si="5"/>
        <v>89185.349217196694</v>
      </c>
      <c r="G7" s="1">
        <f t="shared" si="2"/>
        <v>43781.891763057691</v>
      </c>
      <c r="H7" s="1">
        <f t="shared" si="2"/>
        <v>34701.200272230017</v>
      </c>
      <c r="I7" s="1">
        <f t="shared" si="2"/>
        <v>28647.417517621674</v>
      </c>
      <c r="J7" s="1">
        <f t="shared" si="2"/>
        <v>24107.089131122833</v>
      </c>
      <c r="K7" s="1">
        <f t="shared" si="2"/>
        <v>19350.538098681096</v>
      </c>
      <c r="L7" s="1">
        <f t="shared" si="2"/>
        <v>15674.996142463353</v>
      </c>
      <c r="M7" s="1">
        <f t="shared" si="2"/>
        <v>13296.720626242484</v>
      </c>
      <c r="N7" s="1">
        <f t="shared" si="2"/>
        <v>10053.623961910494</v>
      </c>
      <c r="O7" s="1">
        <f t="shared" si="2"/>
        <v>8107.7590197452346</v>
      </c>
      <c r="P7" s="1">
        <f t="shared" si="2"/>
        <v>5945.7061494672289</v>
      </c>
      <c r="Q7" s="1">
        <f t="shared" si="2"/>
        <v>4216.0638532448311</v>
      </c>
      <c r="R7" s="1">
        <f t="shared" si="2"/>
        <v>3783.6532791892232</v>
      </c>
      <c r="S7" s="1">
        <f t="shared" si="2"/>
        <v>2702.6094851351081</v>
      </c>
      <c r="T7" s="1">
        <f t="shared" si="2"/>
        <v>2270.1989110795794</v>
      </c>
      <c r="U7" s="1">
        <f t="shared" si="2"/>
        <v>1513.454368109738</v>
      </c>
      <c r="V7" s="1">
        <f t="shared" si="2"/>
        <v>972.93247108270236</v>
      </c>
      <c r="W7" s="1">
        <f t="shared" si="2"/>
        <v>1081.043794054071</v>
      </c>
      <c r="X7" s="1">
        <f t="shared" si="2"/>
        <v>864.85586594134782</v>
      </c>
      <c r="Y7" s="1">
        <f t="shared" si="2"/>
        <v>108.11132297150736</v>
      </c>
    </row>
    <row r="8" spans="1:27" x14ac:dyDescent="0.25">
      <c r="A8" s="2">
        <v>3</v>
      </c>
      <c r="B8" s="2">
        <f t="shared" si="3"/>
        <v>1000</v>
      </c>
      <c r="C8" s="2">
        <f t="shared" si="4"/>
        <v>10000</v>
      </c>
      <c r="D8" s="2">
        <v>105</v>
      </c>
      <c r="E8" s="2">
        <v>313300</v>
      </c>
      <c r="F8" s="1">
        <f t="shared" si="5"/>
        <v>89128.452662672164</v>
      </c>
      <c r="G8" s="1">
        <f t="shared" si="2"/>
        <v>43753.960731629901</v>
      </c>
      <c r="H8" s="1">
        <f t="shared" si="2"/>
        <v>34679.062345421575</v>
      </c>
      <c r="I8" s="1">
        <f t="shared" si="2"/>
        <v>28629.141653176619</v>
      </c>
      <c r="J8" s="1">
        <f t="shared" si="2"/>
        <v>24091.709807913187</v>
      </c>
      <c r="K8" s="1">
        <f t="shared" si="2"/>
        <v>19338.193257788796</v>
      </c>
      <c r="L8" s="1">
        <f t="shared" si="2"/>
        <v>15664.9961449243</v>
      </c>
      <c r="M8" s="1">
        <f t="shared" si="2"/>
        <v>13288.237869862105</v>
      </c>
      <c r="N8" s="1">
        <f t="shared" si="2"/>
        <v>10047.210166719484</v>
      </c>
      <c r="O8" s="1">
        <f t="shared" si="2"/>
        <v>8102.5866056975501</v>
      </c>
      <c r="P8" s="1">
        <f t="shared" si="2"/>
        <v>5941.9130354962763</v>
      </c>
      <c r="Q8" s="1">
        <f t="shared" si="2"/>
        <v>4213.3741793352647</v>
      </c>
      <c r="R8" s="1">
        <f t="shared" si="2"/>
        <v>3781.2394652950038</v>
      </c>
      <c r="S8" s="1">
        <f t="shared" si="2"/>
        <v>2700.8853323535227</v>
      </c>
      <c r="T8" s="1">
        <f t="shared" si="2"/>
        <v>2268.7506183133401</v>
      </c>
      <c r="U8" s="1">
        <f t="shared" si="2"/>
        <v>1512.4888469817572</v>
      </c>
      <c r="V8" s="1">
        <f t="shared" si="2"/>
        <v>972.31178051103882</v>
      </c>
      <c r="W8" s="1">
        <f t="shared" si="2"/>
        <v>1080.3541329414368</v>
      </c>
      <c r="X8" s="1">
        <f t="shared" si="2"/>
        <v>864.30412376211882</v>
      </c>
      <c r="Y8" s="1">
        <f t="shared" si="2"/>
        <v>108.0423524305367</v>
      </c>
    </row>
    <row r="9" spans="1:27" x14ac:dyDescent="0.25">
      <c r="A9" s="2">
        <v>4</v>
      </c>
      <c r="B9" s="2">
        <f t="shared" si="3"/>
        <v>10000</v>
      </c>
      <c r="C9" s="2">
        <v>1000000</v>
      </c>
      <c r="D9" s="2">
        <v>17</v>
      </c>
      <c r="E9" s="5">
        <v>985769</v>
      </c>
      <c r="F9" s="1">
        <v>771093</v>
      </c>
      <c r="G9" s="1">
        <v>42257</v>
      </c>
      <c r="H9" s="1">
        <v>42587</v>
      </c>
      <c r="I9" s="1">
        <v>0</v>
      </c>
      <c r="J9" s="1">
        <v>0</v>
      </c>
      <c r="K9" s="1">
        <v>13010</v>
      </c>
      <c r="L9" s="1">
        <v>48362</v>
      </c>
      <c r="M9" s="1">
        <v>0</v>
      </c>
      <c r="N9" s="1">
        <v>0</v>
      </c>
      <c r="O9" s="1">
        <v>0</v>
      </c>
      <c r="P9" s="1">
        <v>68460</v>
      </c>
      <c r="Q9" s="1">
        <v>0</v>
      </c>
      <c r="R9" s="1">
        <v>0</v>
      </c>
      <c r="S9" s="1">
        <v>0</v>
      </c>
      <c r="T9" s="1">
        <v>0</v>
      </c>
      <c r="U9" s="1">
        <v>0</v>
      </c>
      <c r="V9" s="1">
        <v>0</v>
      </c>
      <c r="W9" s="1">
        <v>0</v>
      </c>
      <c r="X9" s="1">
        <v>0</v>
      </c>
      <c r="Y9" s="1">
        <v>0</v>
      </c>
      <c r="Z9" s="1">
        <f>SUM(F9:Y9)</f>
        <v>985769</v>
      </c>
    </row>
    <row r="10" spans="1:27" x14ac:dyDescent="0.25">
      <c r="A10" s="2"/>
      <c r="B10" s="2"/>
      <c r="C10" s="2"/>
      <c r="D10" s="2">
        <f>SUM(D3:D9)</f>
        <v>2296657</v>
      </c>
      <c r="E10" s="2">
        <f>SUM(E4:E8)+959100</f>
        <v>2672900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workbookViewId="0">
      <selection activeCell="Z2" sqref="Z2"/>
    </sheetView>
  </sheetViews>
  <sheetFormatPr defaultColWidth="11" defaultRowHeight="15.75" x14ac:dyDescent="0.25"/>
  <sheetData>
    <row r="1" spans="1:26" x14ac:dyDescent="0.25">
      <c r="A1" s="2"/>
      <c r="B1" s="2" t="s">
        <v>5</v>
      </c>
      <c r="C1" s="2"/>
      <c r="D1" s="2"/>
      <c r="E1" s="2" t="s">
        <v>7</v>
      </c>
      <c r="F1" s="3">
        <v>0.28448277262263699</v>
      </c>
      <c r="G1" s="3">
        <v>0.13965515713894</v>
      </c>
      <c r="H1" s="3">
        <v>0.110689634042201</v>
      </c>
      <c r="I1" s="3">
        <v>9.1379322225268497E-2</v>
      </c>
      <c r="J1" s="3">
        <v>7.6896616048238706E-2</v>
      </c>
      <c r="K1" s="3">
        <v>6.1724204461502702E-2</v>
      </c>
      <c r="L1" s="3">
        <v>4.9999987695257903E-2</v>
      </c>
      <c r="M1" s="3">
        <v>4.2413781901889901E-2</v>
      </c>
      <c r="N1" s="3">
        <v>3.2068975955057401E-2</v>
      </c>
      <c r="O1" s="3">
        <v>2.5862070238421801E-2</v>
      </c>
      <c r="P1" s="3">
        <v>1.89655698547599E-2</v>
      </c>
      <c r="Q1" s="3">
        <v>1.3448369547830401E-2</v>
      </c>
      <c r="R1" s="3">
        <v>1.2069069471098001E-2</v>
      </c>
      <c r="S1" s="3">
        <v>8.6207639079269802E-3</v>
      </c>
      <c r="T1" s="3">
        <v>7.24146383119483E-3</v>
      </c>
      <c r="U1" s="3">
        <v>4.8276056399034701E-3</v>
      </c>
      <c r="V1" s="3">
        <v>3.10345285831803E-3</v>
      </c>
      <c r="W1" s="3">
        <v>3.4483055631708802E-3</v>
      </c>
      <c r="X1" s="3">
        <v>2.75871089614465E-3</v>
      </c>
      <c r="Y1" s="3">
        <v>3.4485270485329301E-4</v>
      </c>
      <c r="Z1" s="3">
        <f>SUM(F1:Y1)</f>
        <v>0.99000068660461549</v>
      </c>
    </row>
    <row r="2" spans="1:26" x14ac:dyDescent="0.25">
      <c r="A2" s="2"/>
      <c r="B2" s="2" t="s">
        <v>0</v>
      </c>
      <c r="C2" s="2" t="s">
        <v>1</v>
      </c>
      <c r="D2" s="2" t="s">
        <v>5</v>
      </c>
      <c r="E2" s="2" t="s">
        <v>6</v>
      </c>
      <c r="F2" s="2">
        <v>2.5</v>
      </c>
      <c r="G2" s="2">
        <f>F2+5</f>
        <v>7.5</v>
      </c>
      <c r="H2" s="2">
        <f>G2+5</f>
        <v>12.5</v>
      </c>
      <c r="I2" s="2">
        <f t="shared" ref="I2:T2" si="0">H2+5</f>
        <v>17.5</v>
      </c>
      <c r="J2" s="2">
        <f t="shared" si="0"/>
        <v>22.5</v>
      </c>
      <c r="K2" s="2">
        <f t="shared" si="0"/>
        <v>27.5</v>
      </c>
      <c r="L2" s="2">
        <f t="shared" si="0"/>
        <v>32.5</v>
      </c>
      <c r="M2" s="2">
        <f t="shared" si="0"/>
        <v>37.5</v>
      </c>
      <c r="N2" s="2">
        <f t="shared" si="0"/>
        <v>42.5</v>
      </c>
      <c r="O2" s="2">
        <f t="shared" si="0"/>
        <v>47.5</v>
      </c>
      <c r="P2" s="2">
        <f t="shared" si="0"/>
        <v>52.5</v>
      </c>
      <c r="Q2" s="2">
        <f t="shared" si="0"/>
        <v>57.5</v>
      </c>
      <c r="R2" s="2">
        <f t="shared" si="0"/>
        <v>62.5</v>
      </c>
      <c r="S2" s="2">
        <f t="shared" si="0"/>
        <v>67.5</v>
      </c>
      <c r="T2" s="2">
        <f t="shared" si="0"/>
        <v>72.5</v>
      </c>
      <c r="U2" s="2">
        <f>T2+5</f>
        <v>77.5</v>
      </c>
      <c r="V2" s="2">
        <f>U2+5</f>
        <v>82.5</v>
      </c>
      <c r="W2" s="2">
        <f t="shared" ref="W2:Y2" si="1">V2+5</f>
        <v>87.5</v>
      </c>
      <c r="X2" s="2">
        <f t="shared" si="1"/>
        <v>92.5</v>
      </c>
      <c r="Y2" s="2">
        <f t="shared" si="1"/>
        <v>97.5</v>
      </c>
      <c r="Z2" s="2" t="s">
        <v>9</v>
      </c>
    </row>
    <row r="3" spans="1:26" x14ac:dyDescent="0.25">
      <c r="A3" s="2">
        <v>-3</v>
      </c>
      <c r="B3" s="2">
        <f>10^A3</f>
        <v>1E-3</v>
      </c>
      <c r="C3" s="2">
        <f>10^(A3+1)</f>
        <v>0.01</v>
      </c>
      <c r="D3" s="2">
        <v>277400000</v>
      </c>
      <c r="E3" s="2">
        <v>692600</v>
      </c>
      <c r="F3" s="1">
        <f>$D3*F$1</f>
        <v>78915521.125519499</v>
      </c>
      <c r="G3" s="1">
        <f t="shared" ref="G3:Y11" si="2">$D3*G$1</f>
        <v>38740340.590341955</v>
      </c>
      <c r="H3" s="1">
        <f t="shared" si="2"/>
        <v>30705304.483306557</v>
      </c>
      <c r="I3" s="1">
        <f t="shared" si="2"/>
        <v>25348623.985289481</v>
      </c>
      <c r="J3" s="1">
        <f t="shared" si="2"/>
        <v>21331121.291781418</v>
      </c>
      <c r="K3" s="1">
        <f t="shared" si="2"/>
        <v>17122294.317620851</v>
      </c>
      <c r="L3" s="1">
        <f t="shared" si="2"/>
        <v>13869996.586664543</v>
      </c>
      <c r="M3" s="1">
        <f t="shared" si="2"/>
        <v>11765583.099584259</v>
      </c>
      <c r="N3" s="1">
        <f t="shared" si="2"/>
        <v>8895933.9299329221</v>
      </c>
      <c r="O3" s="1">
        <f t="shared" si="2"/>
        <v>7174138.2841382073</v>
      </c>
      <c r="P3" s="1">
        <f t="shared" si="2"/>
        <v>5261049.0777103966</v>
      </c>
      <c r="Q3" s="1">
        <f t="shared" si="2"/>
        <v>3730577.7125681532</v>
      </c>
      <c r="R3" s="1">
        <f t="shared" si="2"/>
        <v>3347959.8712825854</v>
      </c>
      <c r="S3" s="1">
        <f t="shared" si="2"/>
        <v>2391399.9080589442</v>
      </c>
      <c r="T3" s="1">
        <f t="shared" si="2"/>
        <v>2008782.0667734458</v>
      </c>
      <c r="U3" s="1">
        <f t="shared" si="2"/>
        <v>1339177.8045092225</v>
      </c>
      <c r="V3" s="1">
        <f t="shared" si="2"/>
        <v>860897.82289742155</v>
      </c>
      <c r="W3" s="1">
        <f t="shared" si="2"/>
        <v>956559.96322360216</v>
      </c>
      <c r="X3" s="1">
        <f t="shared" si="2"/>
        <v>765266.40259052592</v>
      </c>
      <c r="Y3" s="1">
        <f t="shared" si="2"/>
        <v>95662.140326303488</v>
      </c>
      <c r="Z3" s="1">
        <f>SUM(F3:Y3)</f>
        <v>274626190.46412033</v>
      </c>
    </row>
    <row r="4" spans="1:26" x14ac:dyDescent="0.25">
      <c r="A4" s="2">
        <v>-2</v>
      </c>
      <c r="B4" s="2">
        <f t="shared" ref="B4:B11" si="3">10^A4</f>
        <v>0.01</v>
      </c>
      <c r="C4" s="2">
        <f t="shared" ref="C4:C11" si="4">10^(A4+1)</f>
        <v>0.1</v>
      </c>
      <c r="D4" s="2">
        <v>24120000</v>
      </c>
      <c r="E4" s="2">
        <v>602100</v>
      </c>
      <c r="F4" s="1">
        <f t="shared" ref="F4:U11" si="5">$D4*F$1</f>
        <v>6861724.4756580042</v>
      </c>
      <c r="G4" s="1">
        <f t="shared" si="5"/>
        <v>3368482.3901912328</v>
      </c>
      <c r="H4" s="1">
        <f t="shared" si="5"/>
        <v>2669833.9730978883</v>
      </c>
      <c r="I4" s="1">
        <f t="shared" si="5"/>
        <v>2204069.2520734761</v>
      </c>
      <c r="J4" s="1">
        <f t="shared" si="5"/>
        <v>1854746.3790835175</v>
      </c>
      <c r="K4" s="1">
        <f t="shared" si="5"/>
        <v>1488787.8116114452</v>
      </c>
      <c r="L4" s="1">
        <f t="shared" si="5"/>
        <v>1205999.7032096207</v>
      </c>
      <c r="M4" s="1">
        <f t="shared" si="5"/>
        <v>1023020.4194735844</v>
      </c>
      <c r="N4" s="1">
        <f t="shared" si="5"/>
        <v>773503.70003598451</v>
      </c>
      <c r="O4" s="1">
        <f t="shared" si="5"/>
        <v>623793.13415073382</v>
      </c>
      <c r="P4" s="1">
        <f t="shared" si="5"/>
        <v>457449.5448968088</v>
      </c>
      <c r="Q4" s="1">
        <f t="shared" si="5"/>
        <v>324374.67349366925</v>
      </c>
      <c r="R4" s="1">
        <f t="shared" si="5"/>
        <v>291105.95564288378</v>
      </c>
      <c r="S4" s="1">
        <f t="shared" si="5"/>
        <v>207932.82545919876</v>
      </c>
      <c r="T4" s="1">
        <f t="shared" si="5"/>
        <v>174664.10760841929</v>
      </c>
      <c r="U4" s="1">
        <f t="shared" si="5"/>
        <v>116441.8480344717</v>
      </c>
      <c r="V4" s="1">
        <f t="shared" si="2"/>
        <v>74855.282942630889</v>
      </c>
      <c r="W4" s="1">
        <f t="shared" si="2"/>
        <v>83173.130183681627</v>
      </c>
      <c r="X4" s="1">
        <f t="shared" si="2"/>
        <v>66540.106815008956</v>
      </c>
      <c r="Y4" s="1">
        <f t="shared" si="2"/>
        <v>8317.8472410614268</v>
      </c>
      <c r="Z4" s="1">
        <f t="shared" ref="Z4:Z11" si="6">SUM(F4:Y4)</f>
        <v>23878816.560903318</v>
      </c>
    </row>
    <row r="5" spans="1:26" x14ac:dyDescent="0.25">
      <c r="A5" s="2">
        <v>-1</v>
      </c>
      <c r="B5" s="2">
        <f t="shared" si="3"/>
        <v>0.1</v>
      </c>
      <c r="C5" s="2">
        <f t="shared" si="4"/>
        <v>1</v>
      </c>
      <c r="D5" s="2">
        <v>2097000</v>
      </c>
      <c r="E5" s="2">
        <v>523400</v>
      </c>
      <c r="F5" s="1">
        <f t="shared" si="5"/>
        <v>596560.37418966973</v>
      </c>
      <c r="G5" s="1">
        <f t="shared" si="2"/>
        <v>292856.86452035717</v>
      </c>
      <c r="H5" s="1">
        <f t="shared" si="2"/>
        <v>232116.16258649551</v>
      </c>
      <c r="I5" s="1">
        <f t="shared" si="2"/>
        <v>191622.43870638803</v>
      </c>
      <c r="J5" s="1">
        <f t="shared" si="2"/>
        <v>161252.20385315656</v>
      </c>
      <c r="K5" s="1">
        <f t="shared" si="2"/>
        <v>129435.65675577117</v>
      </c>
      <c r="L5" s="1">
        <f t="shared" si="2"/>
        <v>104849.97419695582</v>
      </c>
      <c r="M5" s="1">
        <f t="shared" si="2"/>
        <v>88941.700648263126</v>
      </c>
      <c r="N5" s="1">
        <f t="shared" si="2"/>
        <v>67248.642577755367</v>
      </c>
      <c r="O5" s="1">
        <f t="shared" si="2"/>
        <v>54232.761289970513</v>
      </c>
      <c r="P5" s="1">
        <f t="shared" si="2"/>
        <v>39770.799985431513</v>
      </c>
      <c r="Q5" s="1">
        <f t="shared" si="2"/>
        <v>28201.23094180035</v>
      </c>
      <c r="R5" s="1">
        <f t="shared" si="2"/>
        <v>25308.838680892506</v>
      </c>
      <c r="S5" s="1">
        <f t="shared" si="2"/>
        <v>18077.741914922877</v>
      </c>
      <c r="T5" s="1">
        <f t="shared" si="2"/>
        <v>15185.349654015559</v>
      </c>
      <c r="U5" s="1">
        <f t="shared" si="2"/>
        <v>10123.489026877576</v>
      </c>
      <c r="V5" s="1">
        <f t="shared" si="2"/>
        <v>6507.9406438929091</v>
      </c>
      <c r="W5" s="1">
        <f t="shared" si="2"/>
        <v>7231.096765969336</v>
      </c>
      <c r="X5" s="1">
        <f t="shared" si="2"/>
        <v>5785.0167492153314</v>
      </c>
      <c r="Y5" s="1">
        <f t="shared" si="2"/>
        <v>723.15612207735546</v>
      </c>
      <c r="Z5" s="1">
        <f t="shared" si="6"/>
        <v>2076031.4398098784</v>
      </c>
    </row>
    <row r="6" spans="1:26" x14ac:dyDescent="0.25">
      <c r="A6" s="2">
        <v>0</v>
      </c>
      <c r="B6" s="2">
        <f t="shared" si="3"/>
        <v>1</v>
      </c>
      <c r="C6" s="2">
        <f t="shared" si="4"/>
        <v>10</v>
      </c>
      <c r="D6" s="2">
        <v>182300</v>
      </c>
      <c r="E6" s="2">
        <v>455100</v>
      </c>
      <c r="F6" s="1">
        <f t="shared" si="5"/>
        <v>51861.209449106726</v>
      </c>
      <c r="G6" s="1">
        <f t="shared" si="2"/>
        <v>25459.135146428762</v>
      </c>
      <c r="H6" s="1">
        <f t="shared" si="2"/>
        <v>20178.720285893243</v>
      </c>
      <c r="I6" s="1">
        <f t="shared" si="2"/>
        <v>16658.450441666446</v>
      </c>
      <c r="J6" s="1">
        <f t="shared" si="2"/>
        <v>14018.253105593916</v>
      </c>
      <c r="K6" s="1">
        <f t="shared" si="2"/>
        <v>11252.322473331942</v>
      </c>
      <c r="L6" s="1">
        <f t="shared" si="2"/>
        <v>9114.9977568455161</v>
      </c>
      <c r="M6" s="1">
        <f t="shared" si="2"/>
        <v>7732.032440714529</v>
      </c>
      <c r="N6" s="1">
        <f t="shared" si="2"/>
        <v>5846.1743166069646</v>
      </c>
      <c r="O6" s="1">
        <f t="shared" si="2"/>
        <v>4714.6554044642944</v>
      </c>
      <c r="P6" s="1">
        <f t="shared" si="2"/>
        <v>3457.4233845227295</v>
      </c>
      <c r="Q6" s="1">
        <f t="shared" si="2"/>
        <v>2451.637768569482</v>
      </c>
      <c r="R6" s="1">
        <f t="shared" si="2"/>
        <v>2200.1913645811655</v>
      </c>
      <c r="S6" s="1">
        <f t="shared" si="2"/>
        <v>1571.5652604150885</v>
      </c>
      <c r="T6" s="1">
        <f t="shared" si="2"/>
        <v>1320.1188564268175</v>
      </c>
      <c r="U6" s="1">
        <f t="shared" si="2"/>
        <v>880.07250815440261</v>
      </c>
      <c r="V6" s="1">
        <f t="shared" si="2"/>
        <v>565.75945607137692</v>
      </c>
      <c r="W6" s="1">
        <f t="shared" si="2"/>
        <v>628.6261041660515</v>
      </c>
      <c r="X6" s="1">
        <f t="shared" si="2"/>
        <v>502.91299636716968</v>
      </c>
      <c r="Y6" s="1">
        <f t="shared" si="2"/>
        <v>62.866648094755313</v>
      </c>
      <c r="Z6" s="1">
        <f t="shared" si="6"/>
        <v>180477.12516802145</v>
      </c>
    </row>
    <row r="7" spans="1:26" x14ac:dyDescent="0.25">
      <c r="A7" s="2">
        <v>1</v>
      </c>
      <c r="B7" s="2">
        <f t="shared" si="3"/>
        <v>10</v>
      </c>
      <c r="C7" s="2">
        <f t="shared" si="4"/>
        <v>100</v>
      </c>
      <c r="D7" s="2">
        <v>15905</v>
      </c>
      <c r="E7" s="2">
        <v>392362</v>
      </c>
      <c r="F7" s="1">
        <f t="shared" si="5"/>
        <v>4524.6984985630415</v>
      </c>
      <c r="G7" s="1">
        <f t="shared" si="2"/>
        <v>2221.2152742948406</v>
      </c>
      <c r="H7" s="1">
        <f t="shared" si="2"/>
        <v>1760.5186294412069</v>
      </c>
      <c r="I7" s="1">
        <f t="shared" si="2"/>
        <v>1453.3881199928956</v>
      </c>
      <c r="J7" s="1">
        <f t="shared" si="2"/>
        <v>1223.0406782472367</v>
      </c>
      <c r="K7" s="1">
        <f t="shared" si="2"/>
        <v>981.72347196020053</v>
      </c>
      <c r="L7" s="1">
        <f t="shared" si="2"/>
        <v>795.24980429307698</v>
      </c>
      <c r="M7" s="1">
        <f t="shared" si="2"/>
        <v>674.59120114955886</v>
      </c>
      <c r="N7" s="1">
        <f t="shared" si="2"/>
        <v>510.05706256518795</v>
      </c>
      <c r="O7" s="1">
        <f t="shared" si="2"/>
        <v>411.33622714209872</v>
      </c>
      <c r="P7" s="1">
        <f t="shared" si="2"/>
        <v>301.64738853995618</v>
      </c>
      <c r="Q7" s="1">
        <f t="shared" si="2"/>
        <v>213.89631765824254</v>
      </c>
      <c r="R7" s="1">
        <f t="shared" si="2"/>
        <v>191.9585499378137</v>
      </c>
      <c r="S7" s="1">
        <f t="shared" si="2"/>
        <v>137.11324995557862</v>
      </c>
      <c r="T7" s="1">
        <f t="shared" si="2"/>
        <v>115.17548223515377</v>
      </c>
      <c r="U7" s="1">
        <f t="shared" si="2"/>
        <v>76.783067702664695</v>
      </c>
      <c r="V7" s="1">
        <f t="shared" si="2"/>
        <v>49.360417711548266</v>
      </c>
      <c r="W7" s="1">
        <f t="shared" si="2"/>
        <v>54.845299982232852</v>
      </c>
      <c r="X7" s="1">
        <f t="shared" si="2"/>
        <v>43.877296803180656</v>
      </c>
      <c r="Y7" s="1">
        <f t="shared" si="2"/>
        <v>5.4848822706916254</v>
      </c>
      <c r="Z7" s="1">
        <f t="shared" si="6"/>
        <v>15745.960920446407</v>
      </c>
    </row>
    <row r="8" spans="1:26" x14ac:dyDescent="0.25">
      <c r="A8" s="2">
        <v>2</v>
      </c>
      <c r="B8" s="2">
        <f t="shared" si="3"/>
        <v>100</v>
      </c>
      <c r="C8" s="2">
        <f t="shared" si="4"/>
        <v>1000</v>
      </c>
      <c r="D8" s="2">
        <v>1330</v>
      </c>
      <c r="E8" s="2">
        <v>329816</v>
      </c>
      <c r="F8" s="1">
        <f t="shared" si="5"/>
        <v>378.36208758810722</v>
      </c>
      <c r="G8" s="1">
        <f t="shared" si="2"/>
        <v>185.7413589947902</v>
      </c>
      <c r="H8" s="1">
        <f t="shared" si="2"/>
        <v>147.21721327612732</v>
      </c>
      <c r="I8" s="1">
        <f t="shared" si="2"/>
        <v>121.5344985596071</v>
      </c>
      <c r="J8" s="1">
        <f t="shared" si="2"/>
        <v>102.27249934415748</v>
      </c>
      <c r="K8" s="1">
        <f t="shared" si="2"/>
        <v>82.093191933798593</v>
      </c>
      <c r="L8" s="1">
        <f t="shared" si="2"/>
        <v>66.49998363469301</v>
      </c>
      <c r="M8" s="1">
        <f t="shared" si="2"/>
        <v>56.410329929513566</v>
      </c>
      <c r="N8" s="1">
        <f t="shared" si="2"/>
        <v>42.65173802022634</v>
      </c>
      <c r="O8" s="1">
        <f t="shared" si="2"/>
        <v>34.396553417100996</v>
      </c>
      <c r="P8" s="1">
        <f t="shared" si="2"/>
        <v>25.224207906830667</v>
      </c>
      <c r="Q8" s="1">
        <f t="shared" si="2"/>
        <v>17.886331498614432</v>
      </c>
      <c r="R8" s="1">
        <f t="shared" si="2"/>
        <v>16.051862396560342</v>
      </c>
      <c r="S8" s="1">
        <f t="shared" si="2"/>
        <v>11.465615997542884</v>
      </c>
      <c r="T8" s="1">
        <f t="shared" si="2"/>
        <v>9.6311468954891239</v>
      </c>
      <c r="U8" s="1">
        <f t="shared" si="2"/>
        <v>6.4207155010716148</v>
      </c>
      <c r="V8" s="1">
        <f t="shared" si="2"/>
        <v>4.1275923015629798</v>
      </c>
      <c r="W8" s="1">
        <f t="shared" si="2"/>
        <v>4.5862463990172708</v>
      </c>
      <c r="X8" s="1">
        <f t="shared" si="2"/>
        <v>3.6690854918723845</v>
      </c>
      <c r="Y8" s="1">
        <f t="shared" si="2"/>
        <v>0.45865409745487973</v>
      </c>
      <c r="Z8" s="1">
        <f t="shared" si="6"/>
        <v>1316.7009131841387</v>
      </c>
    </row>
    <row r="9" spans="1:26" x14ac:dyDescent="0.25">
      <c r="A9" s="2">
        <v>3</v>
      </c>
      <c r="B9" s="2">
        <f t="shared" si="3"/>
        <v>1000</v>
      </c>
      <c r="C9" s="2">
        <f t="shared" si="4"/>
        <v>10000</v>
      </c>
      <c r="D9" s="2">
        <v>105</v>
      </c>
      <c r="E9" s="2">
        <v>257856</v>
      </c>
      <c r="F9" s="1">
        <f t="shared" si="5"/>
        <v>29.870691125376883</v>
      </c>
      <c r="G9" s="1">
        <f t="shared" si="2"/>
        <v>14.663791499588701</v>
      </c>
      <c r="H9" s="1">
        <f t="shared" si="2"/>
        <v>11.622411574431105</v>
      </c>
      <c r="I9" s="1">
        <f t="shared" si="2"/>
        <v>9.5948288336531924</v>
      </c>
      <c r="J9" s="1">
        <f t="shared" si="2"/>
        <v>8.0741446850650647</v>
      </c>
      <c r="K9" s="1">
        <f t="shared" si="2"/>
        <v>6.4810414684577839</v>
      </c>
      <c r="L9" s="1">
        <f t="shared" si="2"/>
        <v>5.2499987080020798</v>
      </c>
      <c r="M9" s="1">
        <f t="shared" si="2"/>
        <v>4.4534470996984394</v>
      </c>
      <c r="N9" s="1">
        <f t="shared" si="2"/>
        <v>3.367242475281027</v>
      </c>
      <c r="O9" s="1">
        <f t="shared" si="2"/>
        <v>2.7155173750342891</v>
      </c>
      <c r="P9" s="1">
        <f t="shared" si="2"/>
        <v>1.9913848347497896</v>
      </c>
      <c r="Q9" s="1">
        <f t="shared" si="2"/>
        <v>1.412078802522192</v>
      </c>
      <c r="R9" s="1">
        <f t="shared" si="2"/>
        <v>1.2672522944652902</v>
      </c>
      <c r="S9" s="1">
        <f t="shared" si="2"/>
        <v>0.90518021033233287</v>
      </c>
      <c r="T9" s="1">
        <f t="shared" si="2"/>
        <v>0.76035370227545718</v>
      </c>
      <c r="U9" s="1">
        <f t="shared" si="2"/>
        <v>0.50689859218986433</v>
      </c>
      <c r="V9" s="1">
        <f t="shared" si="2"/>
        <v>0.32586255012339316</v>
      </c>
      <c r="W9" s="1">
        <f t="shared" si="2"/>
        <v>0.3620720841329424</v>
      </c>
      <c r="X9" s="1">
        <f t="shared" si="2"/>
        <v>0.28966464409518827</v>
      </c>
      <c r="Y9" s="1">
        <f t="shared" si="2"/>
        <v>3.6209534009595763E-2</v>
      </c>
      <c r="Z9" s="1">
        <f t="shared" si="6"/>
        <v>103.95007209348464</v>
      </c>
    </row>
    <row r="10" spans="1:26" x14ac:dyDescent="0.25">
      <c r="A10" s="2">
        <v>4</v>
      </c>
      <c r="B10" s="2">
        <f t="shared" si="3"/>
        <v>10000</v>
      </c>
      <c r="C10" s="2">
        <f t="shared" si="4"/>
        <v>100000</v>
      </c>
      <c r="D10" s="2">
        <v>16</v>
      </c>
      <c r="E10" s="2">
        <v>607650</v>
      </c>
      <c r="F10" s="1">
        <f t="shared" si="5"/>
        <v>4.5517243619621919</v>
      </c>
      <c r="G10" s="1">
        <f t="shared" si="2"/>
        <v>2.23448251422304</v>
      </c>
      <c r="H10" s="1">
        <f t="shared" si="2"/>
        <v>1.771034144675216</v>
      </c>
      <c r="I10" s="1">
        <f t="shared" si="2"/>
        <v>1.462069155604296</v>
      </c>
      <c r="J10" s="1">
        <f t="shared" si="2"/>
        <v>1.2303458567718193</v>
      </c>
      <c r="K10" s="1">
        <f t="shared" si="2"/>
        <v>0.98758727138404323</v>
      </c>
      <c r="L10" s="1">
        <f t="shared" si="2"/>
        <v>0.79999980312412644</v>
      </c>
      <c r="M10" s="1">
        <f t="shared" si="2"/>
        <v>0.67862051043023841</v>
      </c>
      <c r="N10" s="1">
        <f t="shared" si="2"/>
        <v>0.51310361528091841</v>
      </c>
      <c r="O10" s="1">
        <f t="shared" si="2"/>
        <v>0.41379312381474881</v>
      </c>
      <c r="P10" s="1">
        <f t="shared" si="2"/>
        <v>0.3034491176761584</v>
      </c>
      <c r="Q10" s="1">
        <f t="shared" si="2"/>
        <v>0.21517391276528641</v>
      </c>
      <c r="R10" s="1">
        <f t="shared" si="2"/>
        <v>0.19310511153756801</v>
      </c>
      <c r="S10" s="1">
        <f t="shared" si="2"/>
        <v>0.13793222252683168</v>
      </c>
      <c r="T10" s="1">
        <f t="shared" si="2"/>
        <v>0.11586342129911728</v>
      </c>
      <c r="U10" s="1">
        <f t="shared" si="2"/>
        <v>7.7241690238455521E-2</v>
      </c>
      <c r="V10" s="1">
        <f t="shared" si="2"/>
        <v>4.9655245733088479E-2</v>
      </c>
      <c r="W10" s="1">
        <f t="shared" si="2"/>
        <v>5.5172889010734083E-2</v>
      </c>
      <c r="X10" s="1">
        <f t="shared" si="2"/>
        <v>4.4139374338314399E-2</v>
      </c>
      <c r="Y10" s="1">
        <f t="shared" si="2"/>
        <v>5.5176432776526882E-3</v>
      </c>
      <c r="Z10" s="1">
        <f t="shared" si="6"/>
        <v>15.840010985673848</v>
      </c>
    </row>
    <row r="11" spans="1:26" x14ac:dyDescent="0.25">
      <c r="A11" s="2">
        <v>5</v>
      </c>
      <c r="B11" s="2">
        <f t="shared" si="3"/>
        <v>100000</v>
      </c>
      <c r="C11" s="2">
        <f t="shared" si="4"/>
        <v>1000000</v>
      </c>
      <c r="D11" s="2">
        <v>1</v>
      </c>
      <c r="E11" s="2">
        <v>378119</v>
      </c>
      <c r="F11" s="1">
        <f t="shared" si="5"/>
        <v>0.28448277262263699</v>
      </c>
      <c r="G11" s="1">
        <f t="shared" si="2"/>
        <v>0.13965515713894</v>
      </c>
      <c r="H11" s="1">
        <f t="shared" si="2"/>
        <v>0.110689634042201</v>
      </c>
      <c r="I11" s="1">
        <f t="shared" si="2"/>
        <v>9.1379322225268497E-2</v>
      </c>
      <c r="J11" s="1">
        <f t="shared" si="2"/>
        <v>7.6896616048238706E-2</v>
      </c>
      <c r="K11" s="1">
        <f t="shared" si="2"/>
        <v>6.1724204461502702E-2</v>
      </c>
      <c r="L11" s="1">
        <f t="shared" si="2"/>
        <v>4.9999987695257903E-2</v>
      </c>
      <c r="M11" s="1">
        <f t="shared" si="2"/>
        <v>4.2413781901889901E-2</v>
      </c>
      <c r="N11" s="1">
        <f t="shared" si="2"/>
        <v>3.2068975955057401E-2</v>
      </c>
      <c r="O11" s="1">
        <f t="shared" si="2"/>
        <v>2.5862070238421801E-2</v>
      </c>
      <c r="P11" s="1">
        <f t="shared" si="2"/>
        <v>1.89655698547599E-2</v>
      </c>
      <c r="Q11" s="1">
        <f t="shared" si="2"/>
        <v>1.3448369547830401E-2</v>
      </c>
      <c r="R11" s="1">
        <f t="shared" si="2"/>
        <v>1.2069069471098001E-2</v>
      </c>
      <c r="S11" s="1">
        <f t="shared" si="2"/>
        <v>8.6207639079269802E-3</v>
      </c>
      <c r="T11" s="1">
        <f t="shared" si="2"/>
        <v>7.24146383119483E-3</v>
      </c>
      <c r="U11" s="1">
        <f t="shared" si="2"/>
        <v>4.8276056399034701E-3</v>
      </c>
      <c r="V11" s="1">
        <f t="shared" si="2"/>
        <v>3.10345285831803E-3</v>
      </c>
      <c r="W11" s="1">
        <f t="shared" si="2"/>
        <v>3.4483055631708802E-3</v>
      </c>
      <c r="X11" s="1">
        <f t="shared" si="2"/>
        <v>2.75871089614465E-3</v>
      </c>
      <c r="Y11" s="1">
        <f t="shared" si="2"/>
        <v>3.4485270485329301E-4</v>
      </c>
      <c r="Z11" s="1">
        <f t="shared" si="6"/>
        <v>0.99000068660461549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topLeftCell="A4" workbookViewId="0">
      <selection activeCell="A7" sqref="A7"/>
    </sheetView>
  </sheetViews>
  <sheetFormatPr defaultColWidth="11" defaultRowHeight="15.75" x14ac:dyDescent="0.25"/>
  <sheetData>
    <row r="1" spans="1:1" x14ac:dyDescent="0.25">
      <c r="A1" t="s">
        <v>2</v>
      </c>
    </row>
    <row r="2" spans="1:1" x14ac:dyDescent="0.25">
      <c r="A2" t="s">
        <v>3</v>
      </c>
    </row>
    <row r="3" spans="1:1" x14ac:dyDescent="0.25">
      <c r="A3" t="s">
        <v>4</v>
      </c>
    </row>
    <row r="5" spans="1:1" x14ac:dyDescent="0.25">
      <c r="A5" t="s">
        <v>62</v>
      </c>
    </row>
    <row r="6" spans="1:1" x14ac:dyDescent="0.25">
      <c r="A6" t="s">
        <v>63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workbookViewId="0">
      <selection activeCell="L12" sqref="L12"/>
    </sheetView>
  </sheetViews>
  <sheetFormatPr defaultColWidth="11" defaultRowHeight="15.75" x14ac:dyDescent="0.25"/>
  <cols>
    <col min="4" max="4" width="10.875" style="4"/>
  </cols>
  <sheetData>
    <row r="1" spans="1:17" x14ac:dyDescent="0.25">
      <c r="B1" t="s">
        <v>43</v>
      </c>
      <c r="C1" t="s">
        <v>35</v>
      </c>
      <c r="D1" s="4" t="s">
        <v>11</v>
      </c>
      <c r="E1" t="s">
        <v>36</v>
      </c>
      <c r="F1" t="s">
        <v>12</v>
      </c>
    </row>
    <row r="2" spans="1:17" x14ac:dyDescent="0.25">
      <c r="A2" t="s">
        <v>10</v>
      </c>
      <c r="B2">
        <v>374000</v>
      </c>
      <c r="C2">
        <f>AVERAGE(28.97,61.4)</f>
        <v>45.185000000000002</v>
      </c>
      <c r="D2" s="4">
        <f>AVERAGE(1.44,2.14)</f>
        <v>1.79</v>
      </c>
      <c r="E2">
        <f>AVERAGE(451,741)</f>
        <v>596</v>
      </c>
      <c r="F2" t="s">
        <v>38</v>
      </c>
    </row>
    <row r="3" spans="1:17" x14ac:dyDescent="0.25">
      <c r="A3" t="s">
        <v>14</v>
      </c>
      <c r="B3">
        <v>82100</v>
      </c>
      <c r="C3">
        <v>5</v>
      </c>
      <c r="D3" s="4">
        <v>1.7</v>
      </c>
      <c r="E3">
        <v>400</v>
      </c>
      <c r="F3" t="s">
        <v>13</v>
      </c>
      <c r="J3" t="s">
        <v>13</v>
      </c>
      <c r="M3" t="s">
        <v>68</v>
      </c>
      <c r="N3" t="s">
        <v>69</v>
      </c>
      <c r="O3" t="s">
        <v>70</v>
      </c>
      <c r="P3" t="s">
        <v>71</v>
      </c>
      <c r="Q3" t="s">
        <v>72</v>
      </c>
    </row>
    <row r="4" spans="1:17" x14ac:dyDescent="0.25">
      <c r="A4" t="s">
        <v>15</v>
      </c>
      <c r="B4">
        <v>68460</v>
      </c>
      <c r="C4">
        <f>31*2.8</f>
        <v>86.8</v>
      </c>
      <c r="D4" s="4">
        <f>AVERAGE(71,13.5,96.5,24.7)</f>
        <v>51.424999999999997</v>
      </c>
      <c r="F4" t="s">
        <v>39</v>
      </c>
      <c r="M4">
        <v>21</v>
      </c>
      <c r="N4">
        <f>LOG10(M4)</f>
        <v>1.3222192947339193</v>
      </c>
      <c r="O4">
        <f>(0.72468*N4)-0.131311</f>
        <v>0.82687487850777663</v>
      </c>
      <c r="P4">
        <f>10^O4</f>
        <v>6.7123544020054453</v>
      </c>
    </row>
    <row r="5" spans="1:17" x14ac:dyDescent="0.25">
      <c r="A5" t="s">
        <v>16</v>
      </c>
      <c r="B5">
        <f>64100-15738</f>
        <v>48362</v>
      </c>
      <c r="D5" s="4">
        <f>AVERAGE(39.84,13.06,11.05,5.04,41.72,11.02,14.33,11.64,3.66,9.02,2.09,11.82,184.61,145.97,12.18,11.06,20.39,11.47,31.23,40.25,32.08,34.62)</f>
        <v>31.734090909090909</v>
      </c>
      <c r="F5" t="s">
        <v>40</v>
      </c>
    </row>
    <row r="6" spans="1:17" x14ac:dyDescent="0.25">
      <c r="A6" t="s">
        <v>17</v>
      </c>
      <c r="B6">
        <v>59500</v>
      </c>
      <c r="D6" s="4">
        <f>AVERAGE(1.44,1.24,1.03)</f>
        <v>1.2366666666666666</v>
      </c>
      <c r="F6" t="s">
        <v>41</v>
      </c>
    </row>
    <row r="7" spans="1:17" x14ac:dyDescent="0.25">
      <c r="A7" t="s">
        <v>18</v>
      </c>
      <c r="B7">
        <v>57750</v>
      </c>
      <c r="C7">
        <v>5.9</v>
      </c>
      <c r="D7" s="4">
        <v>1.94</v>
      </c>
      <c r="F7" t="s">
        <v>42</v>
      </c>
    </row>
    <row r="8" spans="1:17" x14ac:dyDescent="0.25">
      <c r="A8" t="s">
        <v>19</v>
      </c>
      <c r="B8">
        <v>32900</v>
      </c>
      <c r="D8" s="4">
        <v>1.5</v>
      </c>
      <c r="F8" t="s">
        <v>44</v>
      </c>
    </row>
    <row r="9" spans="1:17" x14ac:dyDescent="0.25">
      <c r="A9" t="s">
        <v>20</v>
      </c>
      <c r="B9">
        <v>31500</v>
      </c>
      <c r="D9" s="4">
        <v>2</v>
      </c>
      <c r="F9" t="s">
        <v>45</v>
      </c>
    </row>
    <row r="10" spans="1:17" x14ac:dyDescent="0.25">
      <c r="A10" t="s">
        <v>21</v>
      </c>
      <c r="B10">
        <v>31326</v>
      </c>
      <c r="D10" s="4">
        <v>0.5</v>
      </c>
      <c r="F10" t="s">
        <v>47</v>
      </c>
      <c r="G10" t="s">
        <v>46</v>
      </c>
    </row>
    <row r="11" spans="1:17" x14ac:dyDescent="0.25">
      <c r="A11" t="s">
        <v>22</v>
      </c>
      <c r="B11">
        <v>28568</v>
      </c>
      <c r="D11" s="4">
        <v>0.5</v>
      </c>
      <c r="F11" t="s">
        <v>47</v>
      </c>
      <c r="G11" t="s">
        <v>46</v>
      </c>
    </row>
    <row r="12" spans="1:17" x14ac:dyDescent="0.25">
      <c r="A12" t="s">
        <v>23</v>
      </c>
      <c r="B12">
        <v>25657</v>
      </c>
      <c r="C12">
        <v>25.3</v>
      </c>
      <c r="D12" s="4">
        <v>6.3</v>
      </c>
      <c r="E12" t="s">
        <v>37</v>
      </c>
      <c r="F12" t="s">
        <v>13</v>
      </c>
    </row>
    <row r="13" spans="1:17" x14ac:dyDescent="0.25">
      <c r="A13" t="s">
        <v>24</v>
      </c>
      <c r="B13">
        <v>24387</v>
      </c>
      <c r="C13">
        <v>100</v>
      </c>
      <c r="D13" s="4">
        <v>14</v>
      </c>
      <c r="F13" t="s">
        <v>48</v>
      </c>
    </row>
    <row r="14" spans="1:17" x14ac:dyDescent="0.25">
      <c r="A14" t="s">
        <v>25</v>
      </c>
      <c r="B14">
        <v>22490</v>
      </c>
      <c r="D14" s="4">
        <v>0.26</v>
      </c>
      <c r="F14" t="s">
        <v>49</v>
      </c>
    </row>
    <row r="15" spans="1:17" x14ac:dyDescent="0.25">
      <c r="A15" t="s">
        <v>26</v>
      </c>
      <c r="B15">
        <v>19000</v>
      </c>
      <c r="C15">
        <v>21</v>
      </c>
      <c r="D15" s="4">
        <v>3.4</v>
      </c>
      <c r="F15" t="s">
        <v>13</v>
      </c>
      <c r="J15" t="s">
        <v>54</v>
      </c>
    </row>
    <row r="16" spans="1:17" x14ac:dyDescent="0.25">
      <c r="A16" t="s">
        <v>27</v>
      </c>
      <c r="B16">
        <v>18200</v>
      </c>
      <c r="D16" s="4">
        <v>11.2</v>
      </c>
      <c r="F16" t="s">
        <v>51</v>
      </c>
      <c r="H16" t="s">
        <v>50</v>
      </c>
      <c r="J16">
        <f>EXP((-0.9448526561*(LN(AVERAGE(0.58,2.85))))+2.92572524)</f>
        <v>11.20163061180001</v>
      </c>
    </row>
    <row r="17" spans="1:10" x14ac:dyDescent="0.25">
      <c r="A17" t="s">
        <v>28</v>
      </c>
      <c r="B17">
        <v>17700</v>
      </c>
      <c r="C17">
        <f>AVERAGE(24.5,23.5,23.4,22,31.6,25.4,22.7,21.1,24.8,23.6,23.4,22.6,26.2,23.9,23.1,21.7,24,23.4,23.4,23,24.4,22.6,22.8,22.5)</f>
        <v>23.733333333333331</v>
      </c>
      <c r="D17" s="4">
        <f>AVERAGE(2.5,2.2,3.1,4.6,4.5)</f>
        <v>3.38</v>
      </c>
      <c r="F17" t="s">
        <v>52</v>
      </c>
    </row>
    <row r="18" spans="1:10" x14ac:dyDescent="0.25">
      <c r="A18" t="s">
        <v>29</v>
      </c>
      <c r="B18">
        <v>16600</v>
      </c>
      <c r="D18" s="4">
        <v>5.5</v>
      </c>
      <c r="F18" t="s">
        <v>53</v>
      </c>
      <c r="J18" t="s">
        <v>54</v>
      </c>
    </row>
    <row r="19" spans="1:10" x14ac:dyDescent="0.25">
      <c r="A19" t="s">
        <v>30</v>
      </c>
      <c r="B19">
        <v>13010</v>
      </c>
      <c r="D19" s="4">
        <v>26</v>
      </c>
      <c r="F19" t="s">
        <v>55</v>
      </c>
      <c r="J19">
        <f>EXP((-0.9448526561*(LN(0.71)))+2.92572524)</f>
        <v>25.773017674429507</v>
      </c>
    </row>
    <row r="20" spans="1:10" x14ac:dyDescent="0.25">
      <c r="A20" t="s">
        <v>31</v>
      </c>
      <c r="B20">
        <v>10140</v>
      </c>
      <c r="D20" s="4">
        <v>2.93</v>
      </c>
      <c r="F20" t="s">
        <v>56</v>
      </c>
    </row>
    <row r="21" spans="1:10" x14ac:dyDescent="0.25">
      <c r="A21" t="s">
        <v>32</v>
      </c>
      <c r="B21">
        <v>9700</v>
      </c>
      <c r="D21" s="4">
        <v>4</v>
      </c>
      <c r="F21" t="s">
        <v>57</v>
      </c>
    </row>
    <row r="22" spans="1:10" x14ac:dyDescent="0.25">
      <c r="A22" t="s">
        <v>33</v>
      </c>
      <c r="B22">
        <v>8660</v>
      </c>
    </row>
    <row r="23" spans="1:10" x14ac:dyDescent="0.25">
      <c r="A23" t="s">
        <v>34</v>
      </c>
      <c r="B23">
        <v>8150</v>
      </c>
    </row>
    <row r="24" spans="1:10" x14ac:dyDescent="0.25">
      <c r="A24" t="s">
        <v>65</v>
      </c>
      <c r="B24">
        <v>32000</v>
      </c>
      <c r="C24">
        <v>21</v>
      </c>
      <c r="D24" s="4">
        <v>7</v>
      </c>
      <c r="F24" t="s">
        <v>66</v>
      </c>
      <c r="H24" t="s">
        <v>67</v>
      </c>
    </row>
    <row r="27" spans="1:10" x14ac:dyDescent="0.25">
      <c r="A27" t="s">
        <v>58</v>
      </c>
      <c r="B27">
        <f>SUM(B3:B4,B6:B20,B5)</f>
        <v>607650</v>
      </c>
      <c r="C27">
        <f>B27-607650</f>
        <v>0</v>
      </c>
    </row>
    <row r="29" spans="1:10" x14ac:dyDescent="0.25">
      <c r="A29" t="s">
        <v>59</v>
      </c>
      <c r="B29" t="s">
        <v>60</v>
      </c>
      <c r="C29" t="s">
        <v>61</v>
      </c>
    </row>
    <row r="30" spans="1:10" x14ac:dyDescent="0.25">
      <c r="A30">
        <v>0</v>
      </c>
      <c r="B30">
        <v>5</v>
      </c>
      <c r="C30" s="4">
        <f>SUM(B3,B6:B11,B14:B15,B17,B20)</f>
        <v>392974</v>
      </c>
    </row>
    <row r="31" spans="1:10" x14ac:dyDescent="0.25">
      <c r="A31">
        <f>B30</f>
        <v>5</v>
      </c>
      <c r="B31">
        <f>B30+5</f>
        <v>10</v>
      </c>
      <c r="C31">
        <f>SUM(B12,B18)</f>
        <v>42257</v>
      </c>
    </row>
    <row r="32" spans="1:10" x14ac:dyDescent="0.25">
      <c r="A32">
        <f t="shared" ref="A32:A49" si="0">B31</f>
        <v>10</v>
      </c>
      <c r="B32">
        <f t="shared" ref="B32:B43" si="1">B31+5</f>
        <v>15</v>
      </c>
      <c r="C32" s="4">
        <f>SUM(B13,B16)</f>
        <v>42587</v>
      </c>
    </row>
    <row r="33" spans="1:3" x14ac:dyDescent="0.25">
      <c r="A33">
        <f t="shared" si="0"/>
        <v>15</v>
      </c>
      <c r="B33">
        <f t="shared" si="1"/>
        <v>20</v>
      </c>
      <c r="C33">
        <v>0</v>
      </c>
    </row>
    <row r="34" spans="1:3" x14ac:dyDescent="0.25">
      <c r="A34">
        <f t="shared" si="0"/>
        <v>20</v>
      </c>
      <c r="B34">
        <f t="shared" si="1"/>
        <v>25</v>
      </c>
      <c r="C34">
        <v>0</v>
      </c>
    </row>
    <row r="35" spans="1:3" x14ac:dyDescent="0.25">
      <c r="A35">
        <f t="shared" si="0"/>
        <v>25</v>
      </c>
      <c r="B35">
        <f t="shared" si="1"/>
        <v>30</v>
      </c>
      <c r="C35">
        <f>SUM(B19)</f>
        <v>13010</v>
      </c>
    </row>
    <row r="36" spans="1:3" x14ac:dyDescent="0.25">
      <c r="A36">
        <f t="shared" si="0"/>
        <v>30</v>
      </c>
      <c r="B36">
        <f t="shared" si="1"/>
        <v>35</v>
      </c>
      <c r="C36" s="4">
        <f>B5</f>
        <v>48362</v>
      </c>
    </row>
    <row r="37" spans="1:3" x14ac:dyDescent="0.25">
      <c r="A37">
        <f t="shared" si="0"/>
        <v>35</v>
      </c>
      <c r="B37">
        <f t="shared" si="1"/>
        <v>40</v>
      </c>
      <c r="C37">
        <v>0</v>
      </c>
    </row>
    <row r="38" spans="1:3" x14ac:dyDescent="0.25">
      <c r="A38">
        <f t="shared" si="0"/>
        <v>40</v>
      </c>
      <c r="B38">
        <f t="shared" si="1"/>
        <v>45</v>
      </c>
      <c r="C38">
        <v>0</v>
      </c>
    </row>
    <row r="39" spans="1:3" x14ac:dyDescent="0.25">
      <c r="A39">
        <f t="shared" si="0"/>
        <v>45</v>
      </c>
      <c r="B39">
        <f t="shared" si="1"/>
        <v>50</v>
      </c>
      <c r="C39">
        <v>0</v>
      </c>
    </row>
    <row r="40" spans="1:3" x14ac:dyDescent="0.25">
      <c r="A40">
        <f t="shared" si="0"/>
        <v>50</v>
      </c>
      <c r="B40">
        <f t="shared" si="1"/>
        <v>55</v>
      </c>
      <c r="C40" s="4">
        <f>B4</f>
        <v>68460</v>
      </c>
    </row>
    <row r="41" spans="1:3" x14ac:dyDescent="0.25">
      <c r="A41">
        <f t="shared" si="0"/>
        <v>55</v>
      </c>
      <c r="B41">
        <f t="shared" si="1"/>
        <v>60</v>
      </c>
    </row>
    <row r="42" spans="1:3" x14ac:dyDescent="0.25">
      <c r="A42">
        <f t="shared" si="0"/>
        <v>60</v>
      </c>
      <c r="B42">
        <f t="shared" si="1"/>
        <v>65</v>
      </c>
    </row>
    <row r="43" spans="1:3" x14ac:dyDescent="0.25">
      <c r="A43">
        <f t="shared" si="0"/>
        <v>65</v>
      </c>
      <c r="B43">
        <f t="shared" si="1"/>
        <v>70</v>
      </c>
    </row>
    <row r="44" spans="1:3" x14ac:dyDescent="0.25">
      <c r="A44">
        <f>B43</f>
        <v>70</v>
      </c>
      <c r="B44">
        <f>B43+5</f>
        <v>75</v>
      </c>
    </row>
    <row r="45" spans="1:3" x14ac:dyDescent="0.25">
      <c r="A45">
        <f t="shared" si="0"/>
        <v>75</v>
      </c>
      <c r="B45">
        <f t="shared" ref="B45:B49" si="2">B44+5</f>
        <v>80</v>
      </c>
    </row>
    <row r="46" spans="1:3" x14ac:dyDescent="0.25">
      <c r="A46">
        <f t="shared" si="0"/>
        <v>80</v>
      </c>
      <c r="B46">
        <f t="shared" si="2"/>
        <v>85</v>
      </c>
    </row>
    <row r="47" spans="1:3" x14ac:dyDescent="0.25">
      <c r="A47">
        <f t="shared" si="0"/>
        <v>85</v>
      </c>
      <c r="B47">
        <f t="shared" si="2"/>
        <v>90</v>
      </c>
    </row>
    <row r="48" spans="1:3" x14ac:dyDescent="0.25">
      <c r="A48">
        <f t="shared" si="0"/>
        <v>90</v>
      </c>
      <c r="B48">
        <f t="shared" si="2"/>
        <v>95</v>
      </c>
    </row>
    <row r="49" spans="1:3" x14ac:dyDescent="0.25">
      <c r="A49">
        <f t="shared" si="0"/>
        <v>95</v>
      </c>
      <c r="B49">
        <f t="shared" si="2"/>
        <v>100</v>
      </c>
    </row>
    <row r="50" spans="1:3" x14ac:dyDescent="0.25">
      <c r="C50" s="4">
        <f>SUM(C30:C49)</f>
        <v>607650</v>
      </c>
    </row>
  </sheetData>
  <phoneticPr fontId="2" type="noConversion"/>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Area</vt:lpstr>
      <vt:lpstr>Downing-Area corrected for can</vt:lpstr>
      <vt:lpstr>Notes</vt:lpstr>
      <vt:lpstr>Verpoorter</vt:lpstr>
      <vt:lpstr>Messager</vt:lpstr>
      <vt:lpstr>Numbers</vt:lpstr>
      <vt:lpstr>Methods</vt:lpstr>
      <vt:lpstr>Cannonical Chl large lakes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A Downing</dc:creator>
  <cp:lastModifiedBy>Reviewer</cp:lastModifiedBy>
  <cp:lastPrinted>2017-05-12T19:44:44Z</cp:lastPrinted>
  <dcterms:created xsi:type="dcterms:W3CDTF">2017-04-20T15:01:53Z</dcterms:created>
  <dcterms:modified xsi:type="dcterms:W3CDTF">2017-07-11T00:54:54Z</dcterms:modified>
</cp:coreProperties>
</file>