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2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artmouth-my.sharepoint.com/personal/f006jgg_dartmouth_edu/Documents/Documents/Dartmouth PhD/PhD_ResearchProjects/Project1_Granite_Basalt_Roundness/Manuscript_1/Manuscript_Data/"/>
    </mc:Choice>
  </mc:AlternateContent>
  <xr:revisionPtr revIDLastSave="7" documentId="8_{C07D794F-1428-4546-B1B4-38C0A564796E}" xr6:coauthVersionLast="47" xr6:coauthVersionMax="47" xr10:uidLastSave="{C2DC81AE-F9E0-624D-A185-8C0FAF662436}"/>
  <bookViews>
    <workbookView xWindow="1500" yWindow="1320" windowWidth="27640" windowHeight="16940" activeTab="1" xr2:uid="{F6AD9567-9EC8-7F47-B69F-FAEC89CDFFEE}"/>
  </bookViews>
  <sheets>
    <sheet name="Globe Fan" sheetId="1" r:id="rId1"/>
    <sheet name="Lucy Gray Fan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2" l="1"/>
  <c r="D19" i="2"/>
  <c r="D18" i="2"/>
  <c r="D14" i="2"/>
  <c r="D13" i="2"/>
  <c r="D12" i="2"/>
  <c r="D11" i="2"/>
  <c r="D10" i="2"/>
  <c r="D9" i="2"/>
  <c r="D8" i="2"/>
  <c r="D7" i="2"/>
  <c r="D6" i="2"/>
  <c r="D5" i="2"/>
  <c r="D4" i="2"/>
  <c r="D20" i="1"/>
  <c r="D19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<sst xmlns="http://schemas.openxmlformats.org/spreadsheetml/2006/main" count="74" uniqueCount="52">
  <si>
    <t>Globe Fan Clast Morphometry</t>
  </si>
  <si>
    <t>Site Name</t>
  </si>
  <si>
    <t>Latitude</t>
  </si>
  <si>
    <t>Longitude</t>
  </si>
  <si>
    <t>Dist. (km)</t>
  </si>
  <si>
    <t>n</t>
  </si>
  <si>
    <t xml:space="preserve">IR </t>
  </si>
  <si>
    <t>PC23_1</t>
  </si>
  <si>
    <t>PC23_2</t>
  </si>
  <si>
    <t>PC23_3</t>
  </si>
  <si>
    <t>PC23_4</t>
  </si>
  <si>
    <t>PC23_5</t>
  </si>
  <si>
    <t>PC23_6</t>
  </si>
  <si>
    <t>PC23_7</t>
  </si>
  <si>
    <t>PC24_1</t>
  </si>
  <si>
    <t>PC24_2</t>
  </si>
  <si>
    <t>PC24_3</t>
  </si>
  <si>
    <t>PC24_4</t>
  </si>
  <si>
    <t>PC24_5</t>
  </si>
  <si>
    <t>PC24_6</t>
  </si>
  <si>
    <t>PC24_7</t>
  </si>
  <si>
    <t>PC24_8</t>
  </si>
  <si>
    <t>PC24_9</t>
  </si>
  <si>
    <t>PC24_10</t>
  </si>
  <si>
    <t>PC24_11</t>
  </si>
  <si>
    <t>PC24_12</t>
  </si>
  <si>
    <r>
      <t xml:space="preserve">Avg </t>
    </r>
    <r>
      <rPr>
        <b/>
        <i/>
        <sz val="12"/>
        <color theme="1"/>
        <rFont val="Aptos Narrow"/>
        <scheme val="minor"/>
      </rPr>
      <t>P</t>
    </r>
  </si>
  <si>
    <r>
      <rPr>
        <b/>
        <i/>
        <sz val="12"/>
        <color theme="1"/>
        <rFont val="Aptos Narrow"/>
        <scheme val="minor"/>
      </rPr>
      <t>P</t>
    </r>
    <r>
      <rPr>
        <b/>
        <sz val="12"/>
        <color theme="1"/>
        <rFont val="Aptos Narrow"/>
        <scheme val="minor"/>
      </rPr>
      <t xml:space="preserve"> SE</t>
    </r>
  </si>
  <si>
    <r>
      <rPr>
        <b/>
        <i/>
        <sz val="12"/>
        <color theme="1"/>
        <rFont val="Aptos Narrow"/>
        <scheme val="minor"/>
      </rPr>
      <t>IR</t>
    </r>
    <r>
      <rPr>
        <b/>
        <sz val="12"/>
        <color theme="1"/>
        <rFont val="Aptos Narrow"/>
        <scheme val="minor"/>
      </rPr>
      <t xml:space="preserve"> SE</t>
    </r>
  </si>
  <si>
    <r>
      <t>D</t>
    </r>
    <r>
      <rPr>
        <b/>
        <vertAlign val="subscript"/>
        <sz val="12"/>
        <color theme="1"/>
        <rFont val="Aptos Narrow (Body)"/>
      </rPr>
      <t>84</t>
    </r>
    <r>
      <rPr>
        <b/>
        <sz val="12"/>
        <color theme="1"/>
        <rFont val="Aptos Narrow"/>
        <scheme val="minor"/>
      </rPr>
      <t xml:space="preserve"> (mm)</t>
    </r>
  </si>
  <si>
    <r>
      <t>D</t>
    </r>
    <r>
      <rPr>
        <b/>
        <vertAlign val="subscript"/>
        <sz val="12"/>
        <color theme="1"/>
        <rFont val="Aptos Narrow (Body)"/>
      </rPr>
      <t>50</t>
    </r>
    <r>
      <rPr>
        <b/>
        <sz val="12"/>
        <color theme="1"/>
        <rFont val="Aptos Narrow"/>
        <scheme val="minor"/>
      </rPr>
      <t xml:space="preserve"> (mm)</t>
    </r>
  </si>
  <si>
    <t>Lucy Gray Fan Clast Morphometry</t>
  </si>
  <si>
    <t>Granite</t>
  </si>
  <si>
    <t>Basalt</t>
  </si>
  <si>
    <t>PC24_13</t>
  </si>
  <si>
    <t>PC24_14</t>
  </si>
  <si>
    <t>-</t>
  </si>
  <si>
    <t>PC24_15</t>
  </si>
  <si>
    <t>PC24_16</t>
  </si>
  <si>
    <t>PC24_17</t>
  </si>
  <si>
    <r>
      <t xml:space="preserve">Avg. </t>
    </r>
    <r>
      <rPr>
        <b/>
        <i/>
        <sz val="12"/>
        <color theme="1"/>
        <rFont val="Aptos Narrow"/>
        <scheme val="minor"/>
      </rPr>
      <t>P</t>
    </r>
    <r>
      <rPr>
        <b/>
        <sz val="12"/>
        <color theme="1"/>
        <rFont val="Aptos Narrow"/>
        <scheme val="minor"/>
      </rPr>
      <t xml:space="preserve"> (G)</t>
    </r>
  </si>
  <si>
    <r>
      <rPr>
        <b/>
        <i/>
        <sz val="12"/>
        <color theme="1"/>
        <rFont val="Aptos Narrow"/>
        <scheme val="minor"/>
      </rPr>
      <t>P</t>
    </r>
    <r>
      <rPr>
        <b/>
        <sz val="12"/>
        <color theme="1"/>
        <rFont val="Aptos Narrow"/>
        <scheme val="minor"/>
      </rPr>
      <t xml:space="preserve"> SE (G)</t>
    </r>
  </si>
  <si>
    <r>
      <rPr>
        <b/>
        <i/>
        <sz val="12"/>
        <color theme="1"/>
        <rFont val="Aptos Narrow"/>
        <scheme val="minor"/>
      </rPr>
      <t>IR</t>
    </r>
    <r>
      <rPr>
        <b/>
        <sz val="12"/>
        <color theme="1"/>
        <rFont val="Aptos Narrow"/>
        <scheme val="minor"/>
      </rPr>
      <t xml:space="preserve"> (G)</t>
    </r>
  </si>
  <si>
    <r>
      <rPr>
        <b/>
        <i/>
        <sz val="12"/>
        <color theme="1"/>
        <rFont val="Aptos Narrow"/>
        <scheme val="minor"/>
      </rPr>
      <t>IR</t>
    </r>
    <r>
      <rPr>
        <b/>
        <sz val="12"/>
        <color theme="1"/>
        <rFont val="Aptos Narrow"/>
        <scheme val="minor"/>
      </rPr>
      <t xml:space="preserve"> SE (G)</t>
    </r>
  </si>
  <si>
    <r>
      <t>D</t>
    </r>
    <r>
      <rPr>
        <b/>
        <vertAlign val="subscript"/>
        <sz val="12"/>
        <color theme="1"/>
        <rFont val="Aptos Narrow (Body)"/>
      </rPr>
      <t>84</t>
    </r>
    <r>
      <rPr>
        <b/>
        <sz val="12"/>
        <color theme="1"/>
        <rFont val="Aptos Narrow"/>
        <scheme val="minor"/>
      </rPr>
      <t xml:space="preserve">  (G, mm)</t>
    </r>
  </si>
  <si>
    <r>
      <t>D</t>
    </r>
    <r>
      <rPr>
        <b/>
        <vertAlign val="subscript"/>
        <sz val="12"/>
        <color theme="1"/>
        <rFont val="Aptos Narrow (Body)"/>
      </rPr>
      <t>50</t>
    </r>
    <r>
      <rPr>
        <b/>
        <sz val="12"/>
        <color theme="1"/>
        <rFont val="Aptos Narrow"/>
        <scheme val="minor"/>
      </rPr>
      <t xml:space="preserve">  (G, mm)</t>
    </r>
  </si>
  <si>
    <r>
      <t xml:space="preserve">Avg. </t>
    </r>
    <r>
      <rPr>
        <b/>
        <i/>
        <sz val="12"/>
        <color theme="1"/>
        <rFont val="Aptos Narrow"/>
        <scheme val="minor"/>
      </rPr>
      <t>P</t>
    </r>
    <r>
      <rPr>
        <b/>
        <sz val="12"/>
        <color theme="1"/>
        <rFont val="Aptos Narrow"/>
        <scheme val="minor"/>
      </rPr>
      <t xml:space="preserve"> (B)</t>
    </r>
  </si>
  <si>
    <r>
      <rPr>
        <b/>
        <i/>
        <sz val="12"/>
        <color theme="1"/>
        <rFont val="Aptos Narrow"/>
        <scheme val="minor"/>
      </rPr>
      <t>P</t>
    </r>
    <r>
      <rPr>
        <b/>
        <sz val="12"/>
        <color theme="1"/>
        <rFont val="Aptos Narrow"/>
        <scheme val="minor"/>
      </rPr>
      <t xml:space="preserve"> SE (B)</t>
    </r>
  </si>
  <si>
    <r>
      <rPr>
        <b/>
        <i/>
        <sz val="12"/>
        <color theme="1"/>
        <rFont val="Aptos Narrow"/>
        <scheme val="minor"/>
      </rPr>
      <t xml:space="preserve">IR </t>
    </r>
    <r>
      <rPr>
        <b/>
        <sz val="12"/>
        <color theme="1"/>
        <rFont val="Aptos Narrow"/>
        <scheme val="minor"/>
      </rPr>
      <t>(B)</t>
    </r>
  </si>
  <si>
    <r>
      <rPr>
        <b/>
        <i/>
        <sz val="12"/>
        <color theme="1"/>
        <rFont val="Aptos Narrow"/>
        <scheme val="minor"/>
      </rPr>
      <t xml:space="preserve">IR </t>
    </r>
    <r>
      <rPr>
        <b/>
        <sz val="12"/>
        <color theme="1"/>
        <rFont val="Aptos Narrow"/>
        <scheme val="minor"/>
      </rPr>
      <t>SE (B)</t>
    </r>
  </si>
  <si>
    <r>
      <t>D</t>
    </r>
    <r>
      <rPr>
        <b/>
        <vertAlign val="subscript"/>
        <sz val="12"/>
        <color theme="1"/>
        <rFont val="Aptos Narrow (Body)"/>
      </rPr>
      <t>84</t>
    </r>
    <r>
      <rPr>
        <b/>
        <sz val="12"/>
        <color theme="1"/>
        <rFont val="Aptos Narrow"/>
        <scheme val="minor"/>
      </rPr>
      <t xml:space="preserve">  (mm)</t>
    </r>
  </si>
  <si>
    <r>
      <t>D</t>
    </r>
    <r>
      <rPr>
        <b/>
        <vertAlign val="subscript"/>
        <sz val="12"/>
        <color theme="1"/>
        <rFont val="Aptos Narrow (Body)"/>
      </rPr>
      <t>50</t>
    </r>
    <r>
      <rPr>
        <b/>
        <sz val="12"/>
        <color theme="1"/>
        <rFont val="Aptos Narrow"/>
        <scheme val="minor"/>
      </rPr>
      <t xml:space="preserve">  (mm)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</si>
</sst>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00"/>
    <numFmt numFmtId="166" formatCode="0.0000"/>
    <numFmt numFmtId="167" formatCode="0.0"/>
  </numFmts>
  <fonts count="6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b/>
      <i/>
      <sz val="12"/>
      <color theme="1"/>
      <name val="Aptos Narrow"/>
      <scheme val="minor"/>
    </font>
    <font>
      <b/>
      <vertAlign val="subscript"/>
      <sz val="12"/>
      <color theme="1"/>
      <name val="Aptos Narrow (Body)"/>
    </font>
    <font>
      <sz val="12"/>
      <color theme="1"/>
      <name val="Aptos Narrow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164" fontId="5" fillId="4" borderId="0" xfId="0" applyNumberFormat="1" applyFont="1" applyFill="1" applyAlignment="1">
      <alignment horizontal="center" vertical="center"/>
    </xf>
    <xf numFmtId="2" fontId="5" fillId="4" borderId="0" xfId="0" applyNumberFormat="1" applyFont="1" applyFill="1" applyAlignment="1">
      <alignment horizontal="center" vertical="center"/>
    </xf>
    <xf numFmtId="1" fontId="5" fillId="4" borderId="0" xfId="0" applyNumberFormat="1" applyFont="1" applyFill="1" applyAlignment="1">
      <alignment horizontal="center" vertical="center"/>
    </xf>
    <xf numFmtId="165" fontId="5" fillId="4" borderId="0" xfId="0" applyNumberFormat="1" applyFont="1" applyFill="1" applyAlignment="1">
      <alignment horizontal="center" vertical="center"/>
    </xf>
    <xf numFmtId="166" fontId="5" fillId="4" borderId="0" xfId="0" applyNumberFormat="1" applyFont="1" applyFill="1" applyAlignment="1">
      <alignment horizontal="center" vertical="center"/>
    </xf>
    <xf numFmtId="167" fontId="5" fillId="4" borderId="0" xfId="0" applyNumberFormat="1" applyFont="1" applyFill="1" applyAlignment="1">
      <alignment horizontal="center" vertical="center"/>
    </xf>
    <xf numFmtId="167" fontId="5" fillId="4" borderId="6" xfId="0" applyNumberFormat="1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164" fontId="5" fillId="4" borderId="8" xfId="0" applyNumberFormat="1" applyFont="1" applyFill="1" applyBorder="1" applyAlignment="1">
      <alignment horizontal="center" vertical="center"/>
    </xf>
    <xf numFmtId="2" fontId="5" fillId="4" borderId="8" xfId="0" applyNumberFormat="1" applyFont="1" applyFill="1" applyBorder="1" applyAlignment="1">
      <alignment horizontal="center" vertical="center"/>
    </xf>
    <xf numFmtId="1" fontId="5" fillId="4" borderId="8" xfId="0" applyNumberFormat="1" applyFont="1" applyFill="1" applyBorder="1" applyAlignment="1">
      <alignment horizontal="center" vertical="center"/>
    </xf>
    <xf numFmtId="165" fontId="5" fillId="4" borderId="8" xfId="0" applyNumberFormat="1" applyFont="1" applyFill="1" applyBorder="1" applyAlignment="1">
      <alignment horizontal="center" vertical="center"/>
    </xf>
    <xf numFmtId="166" fontId="5" fillId="4" borderId="8" xfId="0" applyNumberFormat="1" applyFont="1" applyFill="1" applyBorder="1" applyAlignment="1">
      <alignment horizontal="center" vertical="center"/>
    </xf>
    <xf numFmtId="167" fontId="5" fillId="4" borderId="8" xfId="0" applyNumberFormat="1" applyFont="1" applyFill="1" applyBorder="1" applyAlignment="1">
      <alignment horizontal="center" vertical="center"/>
    </xf>
    <xf numFmtId="167" fontId="5" fillId="4" borderId="9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166" fontId="2" fillId="3" borderId="2" xfId="0" applyNumberFormat="1" applyFont="1" applyFill="1" applyBorder="1" applyAlignment="1">
      <alignment horizontal="center" vertical="center"/>
    </xf>
    <xf numFmtId="167" fontId="2" fillId="3" borderId="2" xfId="0" applyNumberFormat="1" applyFont="1" applyFill="1" applyBorder="1" applyAlignment="1">
      <alignment horizontal="center" vertical="center"/>
    </xf>
    <xf numFmtId="167" fontId="2" fillId="3" borderId="1" xfId="0" applyNumberFormat="1" applyFont="1" applyFill="1" applyBorder="1" applyAlignment="1">
      <alignment horizontal="center" vertical="center"/>
    </xf>
    <xf numFmtId="167" fontId="2" fillId="3" borderId="3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2" fontId="0" fillId="4" borderId="0" xfId="0" applyNumberFormat="1" applyFont="1" applyFill="1" applyAlignment="1">
      <alignment horizontal="center"/>
    </xf>
    <xf numFmtId="1" fontId="0" fillId="4" borderId="10" xfId="0" applyNumberFormat="1" applyFont="1" applyFill="1" applyBorder="1" applyAlignment="1">
      <alignment horizontal="center"/>
    </xf>
    <xf numFmtId="1" fontId="5" fillId="4" borderId="10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2" fontId="0" fillId="4" borderId="8" xfId="0" applyNumberFormat="1" applyFont="1" applyFill="1" applyBorder="1" applyAlignment="1">
      <alignment horizontal="center"/>
    </xf>
    <xf numFmtId="1" fontId="0" fillId="4" borderId="11" xfId="0" applyNumberFormat="1" applyFont="1" applyFill="1" applyBorder="1" applyAlignment="1">
      <alignment horizontal="center"/>
    </xf>
    <xf numFmtId="1" fontId="5" fillId="4" borderId="1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248DA-3009-034A-BB47-F43515E05D30}">
  <dimension ref="A1:K21"/>
  <sheetViews>
    <sheetView workbookViewId="0">
      <selection activeCell="E26" sqref="E26"/>
    </sheetView>
  </sheetViews>
  <sheetFormatPr baseColWidth="10" defaultRowHeight="16" x14ac:dyDescent="0.2"/>
  <cols>
    <col min="2" max="2" width="11" bestFit="1" customWidth="1"/>
    <col min="3" max="3" width="11.33203125" bestFit="1" customWidth="1"/>
    <col min="4" max="11" width="11" bestFit="1" customWidth="1"/>
  </cols>
  <sheetData>
    <row r="1" spans="1:1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18" x14ac:dyDescent="0.2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26</v>
      </c>
      <c r="G2" s="5" t="s">
        <v>27</v>
      </c>
      <c r="H2" s="6" t="s">
        <v>6</v>
      </c>
      <c r="I2" s="5" t="s">
        <v>28</v>
      </c>
      <c r="J2" s="5" t="s">
        <v>29</v>
      </c>
      <c r="K2" s="7" t="s">
        <v>30</v>
      </c>
    </row>
    <row r="3" spans="1:11" x14ac:dyDescent="0.2">
      <c r="A3" s="8" t="s">
        <v>7</v>
      </c>
      <c r="B3" s="9">
        <v>35.051499999999997</v>
      </c>
      <c r="C3" s="9">
        <v>-115.54018000000001</v>
      </c>
      <c r="D3" s="10">
        <f>0.18+2.28</f>
        <v>2.46</v>
      </c>
      <c r="E3" s="11">
        <v>80</v>
      </c>
      <c r="F3" s="12">
        <v>0.32793769230769243</v>
      </c>
      <c r="G3" s="12">
        <v>1.3234248191928486E-2</v>
      </c>
      <c r="H3" s="12">
        <v>0.68026911249999988</v>
      </c>
      <c r="I3" s="13">
        <v>9.0430279190060487E-3</v>
      </c>
      <c r="J3" s="14">
        <v>50.99</v>
      </c>
      <c r="K3" s="15">
        <v>24.9</v>
      </c>
    </row>
    <row r="4" spans="1:11" x14ac:dyDescent="0.2">
      <c r="A4" s="8" t="s">
        <v>8</v>
      </c>
      <c r="B4" s="9">
        <v>35.052216000000001</v>
      </c>
      <c r="C4" s="9">
        <v>-115.543002</v>
      </c>
      <c r="D4" s="10">
        <f>2.46+0.27</f>
        <v>2.73</v>
      </c>
      <c r="E4" s="11">
        <v>79</v>
      </c>
      <c r="F4" s="12">
        <v>0.35441564102564099</v>
      </c>
      <c r="G4" s="12">
        <v>9.4679227108800963E-3</v>
      </c>
      <c r="H4" s="12">
        <v>0.69136089873417717</v>
      </c>
      <c r="I4" s="13">
        <v>8.0761494995623059E-3</v>
      </c>
      <c r="J4" s="14">
        <v>56.624000000000002</v>
      </c>
      <c r="K4" s="15">
        <v>28.2</v>
      </c>
    </row>
    <row r="5" spans="1:11" x14ac:dyDescent="0.2">
      <c r="A5" s="8" t="s">
        <v>9</v>
      </c>
      <c r="B5" s="9">
        <v>35.055002999999999</v>
      </c>
      <c r="C5" s="9">
        <v>-115.555105</v>
      </c>
      <c r="D5" s="10">
        <f>2.73+1.18</f>
        <v>3.91</v>
      </c>
      <c r="E5" s="11">
        <v>65</v>
      </c>
      <c r="F5" s="12">
        <v>0.36663846153846147</v>
      </c>
      <c r="G5" s="12">
        <v>1.0693283712197939E-2</v>
      </c>
      <c r="H5" s="12">
        <v>0.69176929230769246</v>
      </c>
      <c r="I5" s="13">
        <v>1.0708842141958115E-2</v>
      </c>
      <c r="J5" s="14">
        <v>41.28</v>
      </c>
      <c r="K5" s="15">
        <v>23.1</v>
      </c>
    </row>
    <row r="6" spans="1:11" x14ac:dyDescent="0.2">
      <c r="A6" s="8" t="s">
        <v>10</v>
      </c>
      <c r="B6" s="9">
        <v>35.055413999999999</v>
      </c>
      <c r="C6" s="9">
        <v>-115.55997499999999</v>
      </c>
      <c r="D6" s="10">
        <f>3.91+0.46</f>
        <v>4.37</v>
      </c>
      <c r="E6" s="11">
        <v>74</v>
      </c>
      <c r="F6" s="12">
        <v>0.36502899999999999</v>
      </c>
      <c r="G6" s="12">
        <v>1.1142334079683328E-2</v>
      </c>
      <c r="H6" s="12">
        <v>0.69430287323943662</v>
      </c>
      <c r="I6" s="13">
        <v>9.2222311589726866E-3</v>
      </c>
      <c r="J6" s="14">
        <v>43.25</v>
      </c>
      <c r="K6" s="15">
        <v>24.95</v>
      </c>
    </row>
    <row r="7" spans="1:11" x14ac:dyDescent="0.2">
      <c r="A7" s="8" t="s">
        <v>11</v>
      </c>
      <c r="B7" s="9">
        <v>35.057802000000002</v>
      </c>
      <c r="C7" s="9">
        <v>-115.573877</v>
      </c>
      <c r="D7" s="10">
        <f>4.37+1.33</f>
        <v>5.7</v>
      </c>
      <c r="E7" s="11">
        <v>67</v>
      </c>
      <c r="F7" s="12">
        <v>0.36463166666666663</v>
      </c>
      <c r="G7" s="12">
        <v>1.2994843482580015E-2</v>
      </c>
      <c r="H7" s="12">
        <v>0.70527585074626853</v>
      </c>
      <c r="I7" s="13">
        <v>7.780084674582825E-3</v>
      </c>
      <c r="J7" s="14">
        <v>46.5</v>
      </c>
      <c r="K7" s="15">
        <v>27.8</v>
      </c>
    </row>
    <row r="8" spans="1:11" x14ac:dyDescent="0.2">
      <c r="A8" s="8" t="s">
        <v>12</v>
      </c>
      <c r="B8" s="9">
        <v>35.059631000000003</v>
      </c>
      <c r="C8" s="9">
        <v>-115.577753</v>
      </c>
      <c r="D8" s="10">
        <f>4.37+1.73</f>
        <v>6.1</v>
      </c>
      <c r="E8" s="11">
        <v>54</v>
      </c>
      <c r="F8" s="12">
        <v>0.38389351851851855</v>
      </c>
      <c r="G8" s="12">
        <v>1.3135045369254299E-2</v>
      </c>
      <c r="H8" s="12">
        <v>0.71249877777777748</v>
      </c>
      <c r="I8" s="13">
        <v>7.1855094851640674E-3</v>
      </c>
      <c r="J8" s="14">
        <v>34.061999999999998</v>
      </c>
      <c r="K8" s="15">
        <v>20.7</v>
      </c>
    </row>
    <row r="9" spans="1:11" x14ac:dyDescent="0.2">
      <c r="A9" s="8" t="s">
        <v>13</v>
      </c>
      <c r="B9" s="9">
        <v>35.058746999999997</v>
      </c>
      <c r="C9" s="9">
        <v>-115.5883</v>
      </c>
      <c r="D9" s="10">
        <f>5.7+1.37</f>
        <v>7.07</v>
      </c>
      <c r="E9" s="11">
        <v>65</v>
      </c>
      <c r="F9" s="12">
        <v>0.40382107692307678</v>
      </c>
      <c r="G9" s="12">
        <v>1.1990586408085514E-2</v>
      </c>
      <c r="H9" s="12">
        <v>0.70177049230769228</v>
      </c>
      <c r="I9" s="13">
        <v>7.9799976879233112E-3</v>
      </c>
      <c r="J9" s="14">
        <v>40.020000000000003</v>
      </c>
      <c r="K9" s="15">
        <v>22</v>
      </c>
    </row>
    <row r="10" spans="1:11" x14ac:dyDescent="0.2">
      <c r="A10" s="8" t="s">
        <v>14</v>
      </c>
      <c r="B10" s="9">
        <v>35.049275999999999</v>
      </c>
      <c r="C10" s="9">
        <v>-115.528047</v>
      </c>
      <c r="D10" s="10">
        <f>0.95+0.33</f>
        <v>1.28</v>
      </c>
      <c r="E10" s="11">
        <v>70</v>
      </c>
      <c r="F10" s="12">
        <v>0.31603571428571425</v>
      </c>
      <c r="G10" s="12">
        <v>1.3521093109073739E-2</v>
      </c>
      <c r="H10" s="12">
        <v>0.72291698571428598</v>
      </c>
      <c r="I10" s="13">
        <v>8.83109017099141E-3</v>
      </c>
      <c r="J10" s="14">
        <v>31.99</v>
      </c>
      <c r="K10" s="15">
        <v>19.5</v>
      </c>
    </row>
    <row r="11" spans="1:11" x14ac:dyDescent="0.2">
      <c r="A11" s="8" t="s">
        <v>15</v>
      </c>
      <c r="B11" s="9">
        <v>35.050127000000003</v>
      </c>
      <c r="C11" s="9">
        <v>-115.531047</v>
      </c>
      <c r="D11" s="10">
        <f>1.28+0.3</f>
        <v>1.58</v>
      </c>
      <c r="E11" s="11">
        <v>76</v>
      </c>
      <c r="F11" s="12">
        <v>0.3319310526315789</v>
      </c>
      <c r="G11" s="12">
        <v>1.4370314969968604E-2</v>
      </c>
      <c r="H11" s="12">
        <v>0.72463263157894753</v>
      </c>
      <c r="I11" s="13">
        <v>7.1833225033436461E-3</v>
      </c>
      <c r="J11" s="14">
        <v>36.768000000000001</v>
      </c>
      <c r="K11" s="15">
        <v>18.5</v>
      </c>
    </row>
    <row r="12" spans="1:11" x14ac:dyDescent="0.2">
      <c r="A12" s="8" t="s">
        <v>16</v>
      </c>
      <c r="B12" s="9">
        <v>35.050632</v>
      </c>
      <c r="C12" s="9">
        <v>-115.534001</v>
      </c>
      <c r="D12" s="10">
        <f>0.29+1.58</f>
        <v>1.87</v>
      </c>
      <c r="E12" s="11">
        <v>75</v>
      </c>
      <c r="F12" s="12">
        <v>0.32311907894736841</v>
      </c>
      <c r="G12" s="12">
        <v>1.6551884550759531E-2</v>
      </c>
      <c r="H12" s="12">
        <v>0.71536074666666649</v>
      </c>
      <c r="I12" s="13">
        <v>7.787440461546149E-3</v>
      </c>
      <c r="J12" s="14">
        <v>37.4</v>
      </c>
      <c r="K12" s="15">
        <v>19.7</v>
      </c>
    </row>
    <row r="13" spans="1:11" x14ac:dyDescent="0.2">
      <c r="A13" s="8" t="s">
        <v>17</v>
      </c>
      <c r="B13" s="9">
        <v>35.050745999999997</v>
      </c>
      <c r="C13" s="9">
        <v>-115.53662199999999</v>
      </c>
      <c r="D13" s="10">
        <f>1.87+0.25</f>
        <v>2.12</v>
      </c>
      <c r="E13" s="11">
        <v>73</v>
      </c>
      <c r="F13" s="12">
        <v>0.33337260273972608</v>
      </c>
      <c r="G13" s="12">
        <v>1.1784821591358949E-2</v>
      </c>
      <c r="H13" s="12">
        <v>0.7273628082191782</v>
      </c>
      <c r="I13" s="13">
        <v>8.0370502454324127E-3</v>
      </c>
      <c r="J13" s="14">
        <v>33.356000000000002</v>
      </c>
      <c r="K13" s="15">
        <v>16.600000000000001</v>
      </c>
    </row>
    <row r="14" spans="1:11" x14ac:dyDescent="0.2">
      <c r="A14" s="8" t="s">
        <v>18</v>
      </c>
      <c r="B14" s="9">
        <v>35.051152999999999</v>
      </c>
      <c r="C14" s="9">
        <v>-115.538273</v>
      </c>
      <c r="D14" s="10">
        <f>2.12+0.16</f>
        <v>2.2800000000000002</v>
      </c>
      <c r="E14" s="11">
        <v>79</v>
      </c>
      <c r="F14" s="12">
        <v>0.34098341772151891</v>
      </c>
      <c r="G14" s="12">
        <v>1.0798767839490801E-2</v>
      </c>
      <c r="H14" s="12">
        <v>0.72041307594936699</v>
      </c>
      <c r="I14" s="13">
        <v>7.3572119528215523E-3</v>
      </c>
      <c r="J14" s="14">
        <v>30.501999999999999</v>
      </c>
      <c r="K14" s="15">
        <v>19</v>
      </c>
    </row>
    <row r="15" spans="1:11" x14ac:dyDescent="0.2">
      <c r="A15" s="8" t="s">
        <v>19</v>
      </c>
      <c r="B15" s="9">
        <v>35.048766999999998</v>
      </c>
      <c r="C15" s="9">
        <v>-115.525187</v>
      </c>
      <c r="D15" s="10">
        <f>0.31+0.27+0.3</f>
        <v>0.88000000000000012</v>
      </c>
      <c r="E15" s="11">
        <v>80</v>
      </c>
      <c r="F15" s="12">
        <v>0.32015950617283956</v>
      </c>
      <c r="G15" s="12">
        <v>1.6412836650333551E-2</v>
      </c>
      <c r="H15" s="12">
        <v>0.72041307594936699</v>
      </c>
      <c r="I15" s="13">
        <v>7.9186742163040585E-3</v>
      </c>
      <c r="J15" s="14">
        <v>35.869999999999997</v>
      </c>
      <c r="K15" s="15">
        <v>20.149999999999999</v>
      </c>
    </row>
    <row r="16" spans="1:11" x14ac:dyDescent="0.2">
      <c r="A16" s="8" t="s">
        <v>20</v>
      </c>
      <c r="B16" s="9">
        <v>35.048183000000002</v>
      </c>
      <c r="C16" s="9">
        <v>-115.522182</v>
      </c>
      <c r="D16" s="10">
        <f>0.31+0.27</f>
        <v>0.58000000000000007</v>
      </c>
      <c r="E16" s="11">
        <v>67</v>
      </c>
      <c r="F16" s="12">
        <v>0.31701897058823525</v>
      </c>
      <c r="G16" s="12">
        <v>1.3677543924989042E-2</v>
      </c>
      <c r="H16" s="12">
        <v>0.72137764179104491</v>
      </c>
      <c r="I16" s="13">
        <v>1.1495486428468392E-2</v>
      </c>
      <c r="J16" s="14">
        <v>41.037999999999997</v>
      </c>
      <c r="K16" s="15">
        <v>19.7</v>
      </c>
    </row>
    <row r="17" spans="1:11" x14ac:dyDescent="0.2">
      <c r="A17" s="8" t="s">
        <v>21</v>
      </c>
      <c r="B17" s="9">
        <v>35.048084000000003</v>
      </c>
      <c r="C17" s="9">
        <v>-115.522076</v>
      </c>
      <c r="D17" s="10">
        <v>0</v>
      </c>
      <c r="E17" s="11">
        <v>97</v>
      </c>
      <c r="F17" s="12">
        <v>0.23366381443298964</v>
      </c>
      <c r="G17" s="12">
        <v>9.5268619129993092E-3</v>
      </c>
      <c r="H17" s="12">
        <v>0.66118401030927842</v>
      </c>
      <c r="I17" s="13">
        <v>8.9820935303338584E-3</v>
      </c>
      <c r="J17" s="14">
        <v>52.597999999999999</v>
      </c>
      <c r="K17" s="15">
        <v>31.3</v>
      </c>
    </row>
    <row r="18" spans="1:11" x14ac:dyDescent="0.2">
      <c r="A18" s="8" t="s">
        <v>22</v>
      </c>
      <c r="B18" s="9">
        <v>35.047438</v>
      </c>
      <c r="C18" s="9">
        <v>-115.519064</v>
      </c>
      <c r="D18" s="10">
        <v>0.27</v>
      </c>
      <c r="E18" s="11">
        <v>92</v>
      </c>
      <c r="F18" s="12">
        <v>0.26380369565217388</v>
      </c>
      <c r="G18" s="12">
        <v>1.3098580766679564E-2</v>
      </c>
      <c r="H18" s="12">
        <v>0.7040886630434785</v>
      </c>
      <c r="I18" s="13">
        <v>8.7353827978443148E-3</v>
      </c>
      <c r="J18" s="14">
        <v>48.978000000000002</v>
      </c>
      <c r="K18" s="15">
        <v>23.4</v>
      </c>
    </row>
    <row r="19" spans="1:11" x14ac:dyDescent="0.2">
      <c r="A19" s="8" t="s">
        <v>23</v>
      </c>
      <c r="B19" s="9">
        <v>35.051298000000003</v>
      </c>
      <c r="C19" s="9">
        <v>-115.525763</v>
      </c>
      <c r="D19" s="10">
        <f>0.8+0.15</f>
        <v>0.95000000000000007</v>
      </c>
      <c r="E19" s="11">
        <v>95</v>
      </c>
      <c r="F19" s="12">
        <v>0.30419599999999991</v>
      </c>
      <c r="G19" s="12">
        <v>1.0745789378666475E-2</v>
      </c>
      <c r="H19" s="12">
        <v>0.71695282105263147</v>
      </c>
      <c r="I19" s="13">
        <v>6.6679729547311399E-3</v>
      </c>
      <c r="J19" s="14">
        <v>35.81</v>
      </c>
      <c r="K19" s="15">
        <v>18.8</v>
      </c>
    </row>
    <row r="20" spans="1:11" x14ac:dyDescent="0.2">
      <c r="A20" s="8" t="s">
        <v>24</v>
      </c>
      <c r="B20" s="9">
        <v>35.051499</v>
      </c>
      <c r="C20" s="9">
        <v>-115.521676</v>
      </c>
      <c r="D20" s="10">
        <f>0.1</f>
        <v>0.1</v>
      </c>
      <c r="E20" s="11">
        <v>85</v>
      </c>
      <c r="F20" s="12">
        <v>0.26525882352941171</v>
      </c>
      <c r="G20" s="12">
        <v>1.0507808817540806E-2</v>
      </c>
      <c r="H20" s="12">
        <v>0.69265324705882325</v>
      </c>
      <c r="I20" s="13">
        <v>1.0419555697431488E-2</v>
      </c>
      <c r="J20" s="14">
        <v>42.17</v>
      </c>
      <c r="K20" s="15">
        <v>25</v>
      </c>
    </row>
    <row r="21" spans="1:11" x14ac:dyDescent="0.2">
      <c r="A21" s="16" t="s">
        <v>25</v>
      </c>
      <c r="B21" s="17">
        <v>35.050736000000001</v>
      </c>
      <c r="C21" s="17">
        <v>-115.51747899999999</v>
      </c>
      <c r="D21" s="18">
        <v>0.15</v>
      </c>
      <c r="E21" s="19">
        <v>84</v>
      </c>
      <c r="F21" s="20">
        <v>0.28818661538461532</v>
      </c>
      <c r="G21" s="20">
        <v>1.0090073892251521E-2</v>
      </c>
      <c r="H21" s="20">
        <v>0.7105523214285715</v>
      </c>
      <c r="I21" s="21">
        <v>8.5006348416827807E-3</v>
      </c>
      <c r="J21" s="22">
        <v>42.42</v>
      </c>
      <c r="K21" s="23">
        <v>23.55</v>
      </c>
    </row>
  </sheetData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39DA9-8520-464D-9BB3-F1DF4EB3EA61}">
  <dimension ref="A1:R20"/>
  <sheetViews>
    <sheetView tabSelected="1" workbookViewId="0">
      <selection activeCell="C25" sqref="C25"/>
    </sheetView>
  </sheetViews>
  <sheetFormatPr baseColWidth="10" defaultRowHeight="16" x14ac:dyDescent="0.2"/>
  <cols>
    <col min="2" max="2" width="11" bestFit="1" customWidth="1"/>
    <col min="3" max="3" width="11.33203125" bestFit="1" customWidth="1"/>
    <col min="4" max="18" width="11" bestFit="1" customWidth="1"/>
  </cols>
  <sheetData>
    <row r="1" spans="1:18" x14ac:dyDescent="0.2">
      <c r="A1" s="1" t="s">
        <v>31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8" x14ac:dyDescent="0.2">
      <c r="A2" s="24"/>
      <c r="B2" s="5"/>
      <c r="C2" s="5"/>
      <c r="D2" s="5"/>
      <c r="E2" s="25" t="s">
        <v>32</v>
      </c>
      <c r="F2" s="26"/>
      <c r="G2" s="26"/>
      <c r="H2" s="26"/>
      <c r="I2" s="26"/>
      <c r="J2" s="26"/>
      <c r="K2" s="27"/>
      <c r="L2" s="25" t="s">
        <v>33</v>
      </c>
      <c r="M2" s="26"/>
      <c r="N2" s="26"/>
      <c r="O2" s="26"/>
      <c r="P2" s="26"/>
      <c r="Q2" s="26"/>
      <c r="R2" s="27"/>
    </row>
    <row r="3" spans="1:18" ht="18" x14ac:dyDescent="0.2">
      <c r="A3" s="4" t="s">
        <v>1</v>
      </c>
      <c r="B3" s="5" t="s">
        <v>2</v>
      </c>
      <c r="C3" s="5" t="s">
        <v>3</v>
      </c>
      <c r="D3" s="5" t="s">
        <v>4</v>
      </c>
      <c r="E3" s="24" t="s">
        <v>5</v>
      </c>
      <c r="F3" s="28" t="s">
        <v>40</v>
      </c>
      <c r="G3" s="28" t="s">
        <v>41</v>
      </c>
      <c r="H3" s="28" t="s">
        <v>42</v>
      </c>
      <c r="I3" s="28" t="s">
        <v>43</v>
      </c>
      <c r="J3" s="29" t="s">
        <v>44</v>
      </c>
      <c r="K3" s="29" t="s">
        <v>45</v>
      </c>
      <c r="L3" s="30" t="s">
        <v>5</v>
      </c>
      <c r="M3" s="28" t="s">
        <v>46</v>
      </c>
      <c r="N3" s="28" t="s">
        <v>47</v>
      </c>
      <c r="O3" s="28" t="s">
        <v>48</v>
      </c>
      <c r="P3" s="28" t="s">
        <v>49</v>
      </c>
      <c r="Q3" s="29" t="s">
        <v>50</v>
      </c>
      <c r="R3" s="31" t="s">
        <v>51</v>
      </c>
    </row>
    <row r="4" spans="1:18" x14ac:dyDescent="0.2">
      <c r="A4" s="32" t="s">
        <v>14</v>
      </c>
      <c r="B4" s="9">
        <v>35.559873000000003</v>
      </c>
      <c r="C4" s="9">
        <v>-115.34706199999999</v>
      </c>
      <c r="D4" s="33">
        <f>2.36+8.57</f>
        <v>10.93</v>
      </c>
      <c r="E4" s="34">
        <v>87</v>
      </c>
      <c r="F4" s="12">
        <v>0.42593816091954018</v>
      </c>
      <c r="G4" s="13">
        <v>1.0032107659039826E-2</v>
      </c>
      <c r="H4" s="12">
        <v>0.72110654022988507</v>
      </c>
      <c r="I4" s="13">
        <v>6.4320728938907501E-3</v>
      </c>
      <c r="J4" s="14">
        <v>32.264000000000003</v>
      </c>
      <c r="K4" s="14">
        <v>17.399999999999999</v>
      </c>
      <c r="L4" s="35">
        <v>13</v>
      </c>
      <c r="M4" s="12">
        <v>0.48529846153846157</v>
      </c>
      <c r="N4" s="13">
        <v>0.13459757592159322</v>
      </c>
      <c r="O4" s="12">
        <v>0.71660715384615392</v>
      </c>
      <c r="P4" s="12">
        <v>1.7302093857964777E-2</v>
      </c>
      <c r="Q4" s="14">
        <v>32.688000000000002</v>
      </c>
      <c r="R4" s="15">
        <v>18.5</v>
      </c>
    </row>
    <row r="5" spans="1:18" x14ac:dyDescent="0.2">
      <c r="A5" s="32" t="s">
        <v>15</v>
      </c>
      <c r="B5" s="9">
        <v>35.569955</v>
      </c>
      <c r="C5" s="9">
        <v>-115.33781</v>
      </c>
      <c r="D5" s="33">
        <f>0.42+9.1</f>
        <v>9.52</v>
      </c>
      <c r="E5" s="34">
        <v>75</v>
      </c>
      <c r="F5" s="12">
        <v>0.41751239999999995</v>
      </c>
      <c r="G5" s="13">
        <v>1.242264516353502E-2</v>
      </c>
      <c r="H5" s="12">
        <v>0.71705471999999992</v>
      </c>
      <c r="I5" s="13">
        <v>6.4952980184091293E-3</v>
      </c>
      <c r="J5" s="14">
        <v>38.200000000000003</v>
      </c>
      <c r="K5" s="14">
        <v>21.7</v>
      </c>
      <c r="L5" s="35">
        <v>25</v>
      </c>
      <c r="M5" s="12">
        <v>0.46919319999999998</v>
      </c>
      <c r="N5" s="13">
        <v>9.3838640000000001E-2</v>
      </c>
      <c r="O5" s="12">
        <v>0.72821248000000016</v>
      </c>
      <c r="P5" s="12">
        <v>1.7060648519338188E-2</v>
      </c>
      <c r="Q5" s="14">
        <v>38.700000000000003</v>
      </c>
      <c r="R5" s="15">
        <v>28.1</v>
      </c>
    </row>
    <row r="6" spans="1:18" x14ac:dyDescent="0.2">
      <c r="A6" s="32" t="s">
        <v>16</v>
      </c>
      <c r="B6" s="9">
        <v>35.571646999999999</v>
      </c>
      <c r="C6" s="9">
        <v>-115.328289</v>
      </c>
      <c r="D6" s="33">
        <f>0.84+7.73</f>
        <v>8.57</v>
      </c>
      <c r="E6" s="34">
        <v>82</v>
      </c>
      <c r="F6" s="12">
        <v>0.43858012195121948</v>
      </c>
      <c r="G6" s="13">
        <v>1.2259958384894118E-2</v>
      </c>
      <c r="H6" s="12">
        <v>0.70479046341463392</v>
      </c>
      <c r="I6" s="13">
        <v>8.931939919291575E-3</v>
      </c>
      <c r="J6" s="14">
        <v>31.338000000000001</v>
      </c>
      <c r="K6" s="14">
        <v>16.899999999999999</v>
      </c>
      <c r="L6" s="35">
        <v>18</v>
      </c>
      <c r="M6" s="12">
        <v>0.45406722222222218</v>
      </c>
      <c r="N6" s="13">
        <v>0.10702467064929078</v>
      </c>
      <c r="O6" s="12">
        <v>0.72439461111111114</v>
      </c>
      <c r="P6" s="12">
        <v>1.6829539358924461E-2</v>
      </c>
      <c r="Q6" s="14">
        <v>24.748000000000001</v>
      </c>
      <c r="R6" s="15">
        <v>18.75</v>
      </c>
    </row>
    <row r="7" spans="1:18" x14ac:dyDescent="0.2">
      <c r="A7" s="32" t="s">
        <v>17</v>
      </c>
      <c r="B7" s="9">
        <v>35.573822</v>
      </c>
      <c r="C7" s="9">
        <v>-115.32024699999999</v>
      </c>
      <c r="D7" s="33">
        <f>0.53+7.2</f>
        <v>7.73</v>
      </c>
      <c r="E7" s="34">
        <v>78</v>
      </c>
      <c r="F7" s="12">
        <v>0.41194820512820512</v>
      </c>
      <c r="G7" s="13">
        <v>1.3281205273290332E-2</v>
      </c>
      <c r="H7" s="12">
        <v>0.71321980769230742</v>
      </c>
      <c r="I7" s="13">
        <v>6.2514596039250211E-3</v>
      </c>
      <c r="J7" s="14">
        <v>36.921999999999997</v>
      </c>
      <c r="K7" s="14">
        <v>23.1</v>
      </c>
      <c r="L7" s="35">
        <v>22</v>
      </c>
      <c r="M7" s="12">
        <v>0.44421863636363651</v>
      </c>
      <c r="N7" s="13">
        <v>9.4707731491239719E-2</v>
      </c>
      <c r="O7" s="12">
        <v>0.72633636363636356</v>
      </c>
      <c r="P7" s="12">
        <v>1.3976702600951161E-2</v>
      </c>
      <c r="Q7" s="14">
        <v>39.659999999999997</v>
      </c>
      <c r="R7" s="15">
        <v>20.8</v>
      </c>
    </row>
    <row r="8" spans="1:18" x14ac:dyDescent="0.2">
      <c r="A8" s="32" t="s">
        <v>18</v>
      </c>
      <c r="B8" s="9">
        <v>35.576289000000003</v>
      </c>
      <c r="C8" s="9">
        <v>-115.31565999999999</v>
      </c>
      <c r="D8" s="33">
        <f>0.47+6.73</f>
        <v>7.2</v>
      </c>
      <c r="E8" s="34">
        <v>81</v>
      </c>
      <c r="F8" s="12">
        <v>0.40017240963855416</v>
      </c>
      <c r="G8" s="13">
        <v>1.1015919497974105E-2</v>
      </c>
      <c r="H8" s="12">
        <v>0.70979975308641974</v>
      </c>
      <c r="I8" s="13">
        <v>7.7525464238845298E-3</v>
      </c>
      <c r="J8" s="14">
        <v>55.661999999999999</v>
      </c>
      <c r="K8" s="14">
        <v>30.1</v>
      </c>
      <c r="L8" s="35">
        <v>19</v>
      </c>
      <c r="M8" s="12">
        <v>0.45931117647058822</v>
      </c>
      <c r="N8" s="13">
        <v>0.11139932327146755</v>
      </c>
      <c r="O8" s="12">
        <v>0.7043786842105263</v>
      </c>
      <c r="P8" s="12">
        <v>1.4738706077617974E-2</v>
      </c>
      <c r="Q8" s="14">
        <v>60.274000000000001</v>
      </c>
      <c r="R8" s="15">
        <v>28.5</v>
      </c>
    </row>
    <row r="9" spans="1:18" x14ac:dyDescent="0.2">
      <c r="A9" s="32" t="s">
        <v>19</v>
      </c>
      <c r="B9" s="9">
        <v>35.578225000000003</v>
      </c>
      <c r="C9" s="9">
        <v>-115.31134299999999</v>
      </c>
      <c r="D9" s="33">
        <f>0.54+6.19</f>
        <v>6.73</v>
      </c>
      <c r="E9" s="34">
        <v>67</v>
      </c>
      <c r="F9" s="12">
        <v>0.36526984848484839</v>
      </c>
      <c r="G9" s="13">
        <v>1.2377050897826489E-2</v>
      </c>
      <c r="H9" s="12">
        <v>0.71091955223880621</v>
      </c>
      <c r="I9" s="13">
        <v>9.0154492919097481E-3</v>
      </c>
      <c r="J9" s="14">
        <v>31.768000000000001</v>
      </c>
      <c r="K9" s="14">
        <v>21.1</v>
      </c>
      <c r="L9" s="35">
        <v>33</v>
      </c>
      <c r="M9" s="12">
        <v>0.45748676470588234</v>
      </c>
      <c r="N9" s="13">
        <v>7.8458332868482666E-2</v>
      </c>
      <c r="O9" s="12">
        <v>0.74607684848484868</v>
      </c>
      <c r="P9" s="12">
        <v>1.0229863016733834E-2</v>
      </c>
      <c r="Q9" s="14">
        <v>38.673999999999999</v>
      </c>
      <c r="R9" s="15">
        <v>26.4</v>
      </c>
    </row>
    <row r="10" spans="1:18" x14ac:dyDescent="0.2">
      <c r="A10" s="32" t="s">
        <v>20</v>
      </c>
      <c r="B10" s="9">
        <v>35.580280000000002</v>
      </c>
      <c r="C10" s="9">
        <v>-115.30646</v>
      </c>
      <c r="D10" s="33">
        <f>0.4+5.79</f>
        <v>6.19</v>
      </c>
      <c r="E10" s="34">
        <v>91</v>
      </c>
      <c r="F10" s="12">
        <v>0.38065593406593407</v>
      </c>
      <c r="G10" s="13">
        <v>9.207401333476405E-3</v>
      </c>
      <c r="H10" s="12">
        <v>0.72056949450549423</v>
      </c>
      <c r="I10" s="13">
        <v>6.1932034861687246E-3</v>
      </c>
      <c r="J10" s="14">
        <v>46.94</v>
      </c>
      <c r="K10" s="14">
        <v>26</v>
      </c>
      <c r="L10" s="35">
        <v>9</v>
      </c>
      <c r="M10" s="12">
        <v>0.43864555555555562</v>
      </c>
      <c r="N10" s="13">
        <v>0.1462151851851852</v>
      </c>
      <c r="O10" s="12">
        <v>0.70978788888888888</v>
      </c>
      <c r="P10" s="12">
        <v>2.5929980918408299E-2</v>
      </c>
      <c r="Q10" s="14">
        <v>38.966000000000001</v>
      </c>
      <c r="R10" s="15">
        <v>32.200000000000003</v>
      </c>
    </row>
    <row r="11" spans="1:18" x14ac:dyDescent="0.2">
      <c r="A11" s="32" t="s">
        <v>21</v>
      </c>
      <c r="B11" s="9">
        <v>35.581189999999999</v>
      </c>
      <c r="C11" s="9">
        <v>-115.30249000000001</v>
      </c>
      <c r="D11" s="33">
        <f>0.9+4.89</f>
        <v>5.79</v>
      </c>
      <c r="E11" s="34">
        <v>83</v>
      </c>
      <c r="F11" s="12">
        <v>0.37562710843373492</v>
      </c>
      <c r="G11" s="13">
        <v>1.0862828388473118E-2</v>
      </c>
      <c r="H11" s="12">
        <v>0.71726000000000012</v>
      </c>
      <c r="I11" s="13">
        <v>6.5769028830714024E-3</v>
      </c>
      <c r="J11" s="14">
        <v>39.631999999999998</v>
      </c>
      <c r="K11" s="14">
        <v>23.2</v>
      </c>
      <c r="L11" s="35">
        <v>17</v>
      </c>
      <c r="M11" s="12">
        <v>0.43266588235294123</v>
      </c>
      <c r="N11" s="13">
        <v>0.10493689020836711</v>
      </c>
      <c r="O11" s="12">
        <v>0.7136376470588236</v>
      </c>
      <c r="P11" s="12">
        <v>1.2811354279890228E-2</v>
      </c>
      <c r="Q11" s="14">
        <v>42.125999999999998</v>
      </c>
      <c r="R11" s="15">
        <v>31.7</v>
      </c>
    </row>
    <row r="12" spans="1:18" x14ac:dyDescent="0.2">
      <c r="A12" s="32" t="s">
        <v>22</v>
      </c>
      <c r="B12" s="9">
        <v>35.579959000000002</v>
      </c>
      <c r="C12" s="9">
        <v>-115.293294</v>
      </c>
      <c r="D12" s="33">
        <f>0.77+4.12</f>
        <v>4.8900000000000006</v>
      </c>
      <c r="E12" s="34">
        <v>94</v>
      </c>
      <c r="F12" s="12">
        <v>0.3749114893617021</v>
      </c>
      <c r="G12" s="13">
        <v>9.91059706585465E-3</v>
      </c>
      <c r="H12" s="12">
        <v>0.71973965957446795</v>
      </c>
      <c r="I12" s="13">
        <v>5.499601689504972E-3</v>
      </c>
      <c r="J12" s="14">
        <v>39.96</v>
      </c>
      <c r="K12" s="14">
        <v>25.1</v>
      </c>
      <c r="L12" s="35">
        <v>6</v>
      </c>
      <c r="M12" s="12">
        <v>0.45296333333333333</v>
      </c>
      <c r="N12" s="13">
        <v>0.18492150647614627</v>
      </c>
      <c r="O12" s="12">
        <v>0.73095616666666663</v>
      </c>
      <c r="P12" s="12">
        <v>2.0770737851468938E-2</v>
      </c>
      <c r="Q12" s="14">
        <v>66.122</v>
      </c>
      <c r="R12" s="15">
        <v>19.649999999999999</v>
      </c>
    </row>
    <row r="13" spans="1:18" x14ac:dyDescent="0.2">
      <c r="A13" s="32" t="s">
        <v>23</v>
      </c>
      <c r="B13" s="9">
        <v>35.579929999999997</v>
      </c>
      <c r="C13" s="9">
        <v>-115.28546</v>
      </c>
      <c r="D13" s="33">
        <f>0.84+3.28</f>
        <v>4.12</v>
      </c>
      <c r="E13" s="34">
        <v>86</v>
      </c>
      <c r="F13" s="12">
        <v>0.37652781609195418</v>
      </c>
      <c r="G13" s="13">
        <v>8.84927403426858E-3</v>
      </c>
      <c r="H13" s="12">
        <v>0.712649604651163</v>
      </c>
      <c r="I13" s="13">
        <v>6.1339136570988618E-3</v>
      </c>
      <c r="J13" s="14">
        <v>56.648000000000003</v>
      </c>
      <c r="K13" s="14">
        <v>28.8</v>
      </c>
      <c r="L13" s="35">
        <v>14</v>
      </c>
      <c r="M13" s="12">
        <v>0.47979846153846151</v>
      </c>
      <c r="N13" s="13">
        <v>0.13307215038197384</v>
      </c>
      <c r="O13" s="12">
        <v>0.75051142857142872</v>
      </c>
      <c r="P13" s="12">
        <v>1.4301023307240044E-2</v>
      </c>
      <c r="Q13" s="14">
        <v>45.722000000000001</v>
      </c>
      <c r="R13" s="15">
        <v>22.75</v>
      </c>
    </row>
    <row r="14" spans="1:18" x14ac:dyDescent="0.2">
      <c r="A14" s="32" t="s">
        <v>24</v>
      </c>
      <c r="B14" s="9">
        <v>35.581240000000001</v>
      </c>
      <c r="C14" s="9">
        <v>-115.27667</v>
      </c>
      <c r="D14" s="33">
        <f>1.28+2</f>
        <v>3.2800000000000002</v>
      </c>
      <c r="E14" s="34">
        <v>83</v>
      </c>
      <c r="F14" s="12">
        <v>0.36630843373493965</v>
      </c>
      <c r="G14" s="13">
        <v>9.7266825323428282E-3</v>
      </c>
      <c r="H14" s="12">
        <v>0.73954377108433711</v>
      </c>
      <c r="I14" s="13">
        <v>5.083220527802362E-3</v>
      </c>
      <c r="J14" s="14">
        <v>41.966000000000001</v>
      </c>
      <c r="K14" s="14">
        <v>26.3</v>
      </c>
      <c r="L14" s="35">
        <v>17</v>
      </c>
      <c r="M14" s="12">
        <v>0.46180176470588241</v>
      </c>
      <c r="N14" s="13">
        <v>0.11200337964582276</v>
      </c>
      <c r="O14" s="12">
        <v>0.71513511764705884</v>
      </c>
      <c r="P14" s="12">
        <v>1.3155557775943742E-2</v>
      </c>
      <c r="Q14" s="14">
        <v>34.712000000000003</v>
      </c>
      <c r="R14" s="15">
        <v>25.3</v>
      </c>
    </row>
    <row r="15" spans="1:18" x14ac:dyDescent="0.2">
      <c r="A15" s="32" t="s">
        <v>25</v>
      </c>
      <c r="B15" s="9">
        <v>35.581760000000003</v>
      </c>
      <c r="C15" s="9">
        <v>-115.26362</v>
      </c>
      <c r="D15" s="33">
        <v>2</v>
      </c>
      <c r="E15" s="34">
        <v>78</v>
      </c>
      <c r="F15" s="12">
        <v>0.37177810126582284</v>
      </c>
      <c r="G15" s="13">
        <v>9.2527935588403165E-3</v>
      </c>
      <c r="H15" s="12">
        <v>0.70951888461538482</v>
      </c>
      <c r="I15" s="13">
        <v>7.9542257423020572E-3</v>
      </c>
      <c r="J15" s="14">
        <v>61.904000000000003</v>
      </c>
      <c r="K15" s="14">
        <v>34.75</v>
      </c>
      <c r="L15" s="35">
        <v>22</v>
      </c>
      <c r="M15" s="12">
        <v>0.44103095238095236</v>
      </c>
      <c r="N15" s="13">
        <v>9.6240843957341851E-2</v>
      </c>
      <c r="O15" s="12">
        <v>0.72845190909090907</v>
      </c>
      <c r="P15" s="12">
        <v>1.2351815072801243E-2</v>
      </c>
      <c r="Q15" s="14">
        <v>50.204000000000001</v>
      </c>
      <c r="R15" s="15">
        <v>29.7</v>
      </c>
    </row>
    <row r="16" spans="1:18" x14ac:dyDescent="0.2">
      <c r="A16" s="32" t="s">
        <v>34</v>
      </c>
      <c r="B16" s="9">
        <v>35.576039999999999</v>
      </c>
      <c r="C16" s="9">
        <v>-115.25597999999999</v>
      </c>
      <c r="D16" s="33">
        <v>0.5</v>
      </c>
      <c r="E16" s="34">
        <v>47</v>
      </c>
      <c r="F16" s="12">
        <v>0.34385630434782616</v>
      </c>
      <c r="G16" s="13">
        <v>1.1427002364129604E-2</v>
      </c>
      <c r="H16" s="12">
        <v>0.69823344680851063</v>
      </c>
      <c r="I16" s="13">
        <v>7.2698903132258708E-3</v>
      </c>
      <c r="J16" s="14">
        <v>48.374000000000002</v>
      </c>
      <c r="K16" s="14">
        <v>32.4</v>
      </c>
      <c r="L16" s="35">
        <v>53</v>
      </c>
      <c r="M16" s="12">
        <v>0.32817148148148151</v>
      </c>
      <c r="N16" s="13">
        <v>4.4658482097936034E-2</v>
      </c>
      <c r="O16" s="12">
        <v>0.69961518867924521</v>
      </c>
      <c r="P16" s="12">
        <v>8.6413684166642794E-3</v>
      </c>
      <c r="Q16" s="14">
        <v>58.207999999999998</v>
      </c>
      <c r="R16" s="15">
        <v>37.4</v>
      </c>
    </row>
    <row r="17" spans="1:18" x14ac:dyDescent="0.2">
      <c r="A17" s="32" t="s">
        <v>35</v>
      </c>
      <c r="B17" s="9">
        <v>35.576039999999999</v>
      </c>
      <c r="C17" s="9">
        <v>-115.25597999999999</v>
      </c>
      <c r="D17" s="33">
        <v>0</v>
      </c>
      <c r="E17" s="34" t="s">
        <v>36</v>
      </c>
      <c r="F17" s="12" t="s">
        <v>36</v>
      </c>
      <c r="G17" s="13" t="s">
        <v>36</v>
      </c>
      <c r="H17" s="12" t="s">
        <v>36</v>
      </c>
      <c r="I17" s="13" t="s">
        <v>36</v>
      </c>
      <c r="J17" s="14">
        <v>66.75</v>
      </c>
      <c r="K17" s="14">
        <v>43.35</v>
      </c>
      <c r="L17" s="35">
        <v>100</v>
      </c>
      <c r="M17" s="12">
        <v>0.24860769999999996</v>
      </c>
      <c r="N17" s="13">
        <v>2.4860769999999997E-2</v>
      </c>
      <c r="O17" s="12">
        <v>0.65002548000000016</v>
      </c>
      <c r="P17" s="12">
        <v>6.9812820813145524E-3</v>
      </c>
      <c r="Q17" s="14">
        <v>66.75</v>
      </c>
      <c r="R17" s="15">
        <v>43.35</v>
      </c>
    </row>
    <row r="18" spans="1:18" x14ac:dyDescent="0.2">
      <c r="A18" s="32" t="s">
        <v>37</v>
      </c>
      <c r="B18" s="9">
        <v>35.572749999999999</v>
      </c>
      <c r="C18" s="9">
        <v>-115.31908</v>
      </c>
      <c r="D18" s="33">
        <f>0.95+6.73</f>
        <v>7.6800000000000006</v>
      </c>
      <c r="E18" s="34">
        <v>89</v>
      </c>
      <c r="F18" s="12">
        <v>0.41954202247191008</v>
      </c>
      <c r="G18" s="13">
        <v>1.0696537837562888E-2</v>
      </c>
      <c r="H18" s="12">
        <v>0.72826931460674149</v>
      </c>
      <c r="I18" s="13">
        <v>6.6667799641235868E-3</v>
      </c>
      <c r="J18" s="14">
        <v>41.897999999999897</v>
      </c>
      <c r="K18" s="14">
        <v>18.899999999999999</v>
      </c>
      <c r="L18" s="35">
        <v>11</v>
      </c>
      <c r="M18" s="12">
        <v>0.45758090909090915</v>
      </c>
      <c r="N18" s="13">
        <v>0.13796583515311545</v>
      </c>
      <c r="O18" s="12">
        <v>0.73941609090909099</v>
      </c>
      <c r="P18" s="12">
        <v>1.3640002536293118E-2</v>
      </c>
      <c r="Q18" s="14">
        <v>29.64</v>
      </c>
      <c r="R18" s="15">
        <v>18.100000000000001</v>
      </c>
    </row>
    <row r="19" spans="1:18" x14ac:dyDescent="0.2">
      <c r="A19" s="32" t="s">
        <v>38</v>
      </c>
      <c r="B19" s="9">
        <v>35.571357999999996</v>
      </c>
      <c r="C19" s="9">
        <v>-115.333837</v>
      </c>
      <c r="D19" s="33">
        <f>0.53+8.57</f>
        <v>9.1</v>
      </c>
      <c r="E19" s="34">
        <v>90</v>
      </c>
      <c r="F19" s="12">
        <v>0.4163311111111111</v>
      </c>
      <c r="G19" s="13">
        <v>1.0959424798829956E-2</v>
      </c>
      <c r="H19" s="12">
        <v>0.71107064444444457</v>
      </c>
      <c r="I19" s="13">
        <v>6.7289588787076571E-3</v>
      </c>
      <c r="J19" s="14">
        <v>33.17</v>
      </c>
      <c r="K19" s="14">
        <v>20.55</v>
      </c>
      <c r="L19" s="35">
        <v>10</v>
      </c>
      <c r="M19" s="12">
        <v>0.51407100000000006</v>
      </c>
      <c r="N19" s="13">
        <v>0.16256352390404191</v>
      </c>
      <c r="O19" s="12">
        <v>0.72832489999999983</v>
      </c>
      <c r="P19" s="12">
        <v>1.5043630540272589E-2</v>
      </c>
      <c r="Q19" s="14">
        <v>56.78</v>
      </c>
      <c r="R19" s="15">
        <v>20.399999999999999</v>
      </c>
    </row>
    <row r="20" spans="1:18" x14ac:dyDescent="0.2">
      <c r="A20" s="36" t="s">
        <v>39</v>
      </c>
      <c r="B20" s="17">
        <v>35.561830999999998</v>
      </c>
      <c r="C20" s="17">
        <v>-115.34845</v>
      </c>
      <c r="D20" s="37">
        <f>1.53+9.52</f>
        <v>11.049999999999999</v>
      </c>
      <c r="E20" s="38">
        <v>90</v>
      </c>
      <c r="F20" s="20">
        <v>0.4138153333333332</v>
      </c>
      <c r="G20" s="21">
        <v>1.0515486568997793E-2</v>
      </c>
      <c r="H20" s="20">
        <v>0.71572799999999981</v>
      </c>
      <c r="I20" s="21">
        <v>6.0202854463414527E-3</v>
      </c>
      <c r="J20" s="22">
        <v>34.56</v>
      </c>
      <c r="K20" s="22">
        <v>24.05</v>
      </c>
      <c r="L20" s="39">
        <v>10</v>
      </c>
      <c r="M20" s="20">
        <v>0.50296799999999997</v>
      </c>
      <c r="N20" s="21">
        <v>0.15905244701795693</v>
      </c>
      <c r="O20" s="20">
        <v>0.72775659999999998</v>
      </c>
      <c r="P20" s="20">
        <v>1.9851213634995268E-2</v>
      </c>
      <c r="Q20" s="22">
        <v>44.57</v>
      </c>
      <c r="R20" s="23">
        <v>27.8</v>
      </c>
    </row>
  </sheetData>
  <mergeCells count="3">
    <mergeCell ref="A1:R1"/>
    <mergeCell ref="E2:K2"/>
    <mergeCell ref="L2:R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Globe Fan</vt:lpstr>
      <vt:lpstr>Lucy Gray Fan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Rogers</dc:creator>
  <cp:lastModifiedBy>Emma Rogers</cp:lastModifiedBy>
  <dcterms:created xsi:type="dcterms:W3CDTF">2025-04-16T17:45:34Z</dcterms:created>
  <dcterms:modified xsi:type="dcterms:W3CDTF">2025-04-16T17:46:24Z</dcterms:modified>
</cp:coreProperties>
</file>