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Admin\Desktop\Raw_Data_P.graveolens\"/>
    </mc:Choice>
  </mc:AlternateContent>
  <xr:revisionPtr revIDLastSave="0" documentId="8_{FC718942-41B6-45ED-A1C0-A5642FC5B37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SA-Denaturation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5" i="2" l="1"/>
  <c r="I51" i="2"/>
  <c r="I47" i="2"/>
  <c r="I97" i="2"/>
  <c r="I96" i="2"/>
  <c r="I95" i="2"/>
  <c r="I91" i="2"/>
  <c r="I87" i="2"/>
  <c r="I77" i="2"/>
  <c r="I76" i="2"/>
  <c r="I75" i="2"/>
  <c r="I71" i="2"/>
  <c r="I67" i="2"/>
  <c r="I57" i="2"/>
  <c r="I56" i="2"/>
  <c r="I38" i="2"/>
  <c r="I37" i="2"/>
  <c r="I36" i="2"/>
  <c r="I32" i="2"/>
  <c r="I28" i="2"/>
  <c r="I19" i="2"/>
  <c r="I18" i="2"/>
  <c r="I17" i="2"/>
  <c r="I13" i="2"/>
  <c r="I9" i="2"/>
  <c r="C97" i="2"/>
  <c r="D97" i="2"/>
  <c r="E97" i="2"/>
  <c r="F97" i="2"/>
  <c r="G97" i="2"/>
  <c r="B97" i="2"/>
  <c r="C96" i="2"/>
  <c r="D96" i="2"/>
  <c r="E96" i="2"/>
  <c r="F96" i="2"/>
  <c r="G96" i="2"/>
  <c r="B96" i="2"/>
  <c r="C95" i="2"/>
  <c r="D95" i="2"/>
  <c r="E95" i="2"/>
  <c r="F95" i="2"/>
  <c r="G95" i="2"/>
  <c r="B95" i="2"/>
  <c r="C94" i="2"/>
  <c r="D94" i="2"/>
  <c r="E94" i="2"/>
  <c r="F94" i="2"/>
  <c r="G94" i="2"/>
  <c r="B94" i="2"/>
  <c r="C91" i="2"/>
  <c r="D91" i="2"/>
  <c r="E91" i="2"/>
  <c r="F91" i="2"/>
  <c r="G91" i="2"/>
  <c r="B91" i="2"/>
  <c r="C90" i="2"/>
  <c r="D90" i="2"/>
  <c r="E90" i="2"/>
  <c r="F90" i="2"/>
  <c r="G90" i="2"/>
  <c r="B90" i="2"/>
  <c r="C86" i="2"/>
  <c r="C87" i="2" s="1"/>
  <c r="D86" i="2"/>
  <c r="D87" i="2" s="1"/>
  <c r="F86" i="2"/>
  <c r="F87" i="2" s="1"/>
  <c r="G86" i="2"/>
  <c r="G87" i="2" s="1"/>
  <c r="B86" i="2"/>
  <c r="B87" i="2" s="1"/>
  <c r="E86" i="2"/>
  <c r="E87" i="2" s="1"/>
  <c r="F82" i="2"/>
  <c r="C77" i="2"/>
  <c r="D77" i="2"/>
  <c r="E77" i="2"/>
  <c r="F77" i="2"/>
  <c r="G77" i="2"/>
  <c r="B77" i="2"/>
  <c r="C76" i="2"/>
  <c r="D76" i="2"/>
  <c r="E76" i="2"/>
  <c r="F76" i="2"/>
  <c r="G76" i="2"/>
  <c r="B76" i="2"/>
  <c r="C75" i="2"/>
  <c r="D75" i="2"/>
  <c r="E75" i="2"/>
  <c r="F75" i="2"/>
  <c r="G75" i="2"/>
  <c r="B75" i="2"/>
  <c r="C74" i="2"/>
  <c r="D74" i="2"/>
  <c r="E74" i="2"/>
  <c r="F74" i="2"/>
  <c r="G74" i="2"/>
  <c r="B74" i="2"/>
  <c r="C71" i="2"/>
  <c r="D71" i="2"/>
  <c r="E71" i="2"/>
  <c r="F71" i="2"/>
  <c r="G71" i="2"/>
  <c r="B71" i="2"/>
  <c r="C70" i="2"/>
  <c r="D70" i="2"/>
  <c r="E70" i="2"/>
  <c r="F70" i="2"/>
  <c r="G70" i="2"/>
  <c r="B70" i="2"/>
  <c r="G66" i="2"/>
  <c r="G67" i="2" s="1"/>
  <c r="D66" i="2"/>
  <c r="D67" i="2" s="1"/>
  <c r="E66" i="2"/>
  <c r="E67" i="2" s="1"/>
  <c r="B66" i="2"/>
  <c r="B67" i="2" s="1"/>
  <c r="C66" i="2"/>
  <c r="C67" i="2" s="1"/>
  <c r="F66" i="2"/>
  <c r="F67" i="2" s="1"/>
  <c r="F62" i="2"/>
  <c r="C38" i="2"/>
  <c r="D38" i="2"/>
  <c r="E38" i="2"/>
  <c r="F38" i="2"/>
  <c r="G38" i="2"/>
  <c r="B38" i="2"/>
  <c r="C37" i="2"/>
  <c r="D37" i="2"/>
  <c r="E37" i="2"/>
  <c r="F37" i="2"/>
  <c r="G37" i="2"/>
  <c r="B37" i="2"/>
  <c r="B35" i="2"/>
  <c r="B31" i="2"/>
  <c r="G27" i="2"/>
  <c r="G28" i="2" s="1"/>
  <c r="D27" i="2"/>
  <c r="D28" i="2" s="1"/>
  <c r="F27" i="2"/>
  <c r="F28" i="2" s="1"/>
  <c r="E27" i="2"/>
  <c r="E28" i="2" s="1"/>
  <c r="C27" i="2"/>
  <c r="C28" i="2" s="1"/>
  <c r="B27" i="2"/>
  <c r="B28" i="2" s="1"/>
  <c r="C19" i="2"/>
  <c r="D19" i="2"/>
  <c r="E19" i="2"/>
  <c r="F19" i="2"/>
  <c r="G19" i="2"/>
  <c r="B19" i="2"/>
  <c r="C18" i="2"/>
  <c r="D18" i="2"/>
  <c r="E18" i="2"/>
  <c r="F18" i="2"/>
  <c r="G18" i="2"/>
  <c r="B18" i="2"/>
  <c r="C17" i="2"/>
  <c r="D17" i="2"/>
  <c r="E17" i="2"/>
  <c r="F17" i="2"/>
  <c r="G17" i="2"/>
  <c r="B17" i="2"/>
  <c r="B16" i="2"/>
  <c r="B13" i="2"/>
  <c r="F12" i="2"/>
  <c r="F13" i="2" s="1"/>
  <c r="E12" i="2"/>
  <c r="E13" i="2" s="1"/>
  <c r="G12" i="2"/>
  <c r="G13" i="2" s="1"/>
  <c r="D12" i="2"/>
  <c r="D13" i="2" s="1"/>
  <c r="C12" i="2"/>
  <c r="C13" i="2" s="1"/>
  <c r="B12" i="2"/>
  <c r="C54" i="2"/>
  <c r="D54" i="2"/>
  <c r="E54" i="2"/>
  <c r="F54" i="2"/>
  <c r="G54" i="2"/>
  <c r="B54" i="2"/>
  <c r="B46" i="2"/>
  <c r="B50" i="2"/>
  <c r="C50" i="2"/>
  <c r="D50" i="2"/>
  <c r="E50" i="2"/>
  <c r="F50" i="2"/>
  <c r="G50" i="2"/>
  <c r="D46" i="2"/>
  <c r="E46" i="2"/>
  <c r="C46" i="2"/>
  <c r="F46" i="2"/>
  <c r="G46" i="2"/>
  <c r="F42" i="2"/>
  <c r="C55" i="2" s="1"/>
  <c r="B36" i="2"/>
  <c r="G35" i="2"/>
  <c r="G36" i="2" s="1"/>
  <c r="D35" i="2"/>
  <c r="D36" i="2" s="1"/>
  <c r="F35" i="2"/>
  <c r="F36" i="2" s="1"/>
  <c r="E35" i="2"/>
  <c r="E36" i="2" s="1"/>
  <c r="C35" i="2"/>
  <c r="C36" i="2" s="1"/>
  <c r="B32" i="2"/>
  <c r="G31" i="2"/>
  <c r="G32" i="2" s="1"/>
  <c r="D31" i="2"/>
  <c r="D32" i="2" s="1"/>
  <c r="F31" i="2"/>
  <c r="F32" i="2" s="1"/>
  <c r="E31" i="2"/>
  <c r="E32" i="2" s="1"/>
  <c r="C31" i="2"/>
  <c r="C32" i="2" s="1"/>
  <c r="F23" i="2"/>
  <c r="F16" i="2"/>
  <c r="E16" i="2"/>
  <c r="G16" i="2"/>
  <c r="D16" i="2"/>
  <c r="C16" i="2"/>
  <c r="D8" i="2"/>
  <c r="D9" i="2" s="1"/>
  <c r="F8" i="2"/>
  <c r="E8" i="2"/>
  <c r="G8" i="2"/>
  <c r="C8" i="2"/>
  <c r="B8" i="2"/>
  <c r="F55" i="2" l="1"/>
  <c r="B47" i="2"/>
  <c r="G51" i="2"/>
  <c r="C47" i="2"/>
  <c r="F51" i="2"/>
  <c r="E51" i="2"/>
  <c r="E55" i="2"/>
  <c r="G47" i="2"/>
  <c r="E47" i="2"/>
  <c r="C51" i="2"/>
  <c r="G55" i="2"/>
  <c r="D55" i="2"/>
  <c r="F47" i="2"/>
  <c r="D47" i="2"/>
  <c r="D51" i="2"/>
  <c r="B51" i="2"/>
  <c r="B57" i="2" s="1"/>
  <c r="B55" i="2"/>
  <c r="G57" i="2" l="1"/>
  <c r="G56" i="2"/>
  <c r="C57" i="2"/>
  <c r="C56" i="2"/>
  <c r="B56" i="2"/>
  <c r="D56" i="2"/>
  <c r="D57" i="2"/>
  <c r="F56" i="2"/>
  <c r="F57" i="2"/>
  <c r="E56" i="2"/>
  <c r="E57" i="2"/>
  <c r="G9" i="2"/>
  <c r="F4" i="2"/>
  <c r="F9" i="2"/>
  <c r="C9" i="2"/>
  <c r="B9" i="2" l="1"/>
  <c r="E9" i="2"/>
</calcChain>
</file>

<file path=xl/sharedStrings.xml><?xml version="1.0" encoding="utf-8"?>
<sst xmlns="http://schemas.openxmlformats.org/spreadsheetml/2006/main" count="116" uniqueCount="26">
  <si>
    <t>BSA denaturation</t>
  </si>
  <si>
    <t>C</t>
  </si>
  <si>
    <t>Bc</t>
  </si>
  <si>
    <t>C ( mg/mL)</t>
  </si>
  <si>
    <t>A1 N°1</t>
  </si>
  <si>
    <t>A1-CoS</t>
  </si>
  <si>
    <t>I% N°1</t>
  </si>
  <si>
    <t>A2 N°2</t>
  </si>
  <si>
    <t>A2-CoS</t>
  </si>
  <si>
    <t>I% N°2</t>
  </si>
  <si>
    <t>A3 N°3</t>
  </si>
  <si>
    <t>A3-CoS</t>
  </si>
  <si>
    <t>I% N°3</t>
  </si>
  <si>
    <t xml:space="preserve">I% SD </t>
  </si>
  <si>
    <t>MEAN I%</t>
  </si>
  <si>
    <t>C_Simple</t>
  </si>
  <si>
    <t>IC50 N°1</t>
  </si>
  <si>
    <t>IC50 N°2</t>
  </si>
  <si>
    <t>IC50 N°3</t>
  </si>
  <si>
    <t>Mean IC50</t>
  </si>
  <si>
    <t>SD IC50</t>
  </si>
  <si>
    <t>Sonication EToH</t>
  </si>
  <si>
    <t>Maceration EToH</t>
  </si>
  <si>
    <t>Maceration EToH-H2O</t>
  </si>
  <si>
    <t>Sonication EtoH-H2O</t>
  </si>
  <si>
    <t>Infusion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</si>
</sst>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8" formatCode="0.000"/>
    <numFmt numFmtId="169" formatCode="0.0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1" fillId="0" borderId="0" xfId="0" applyFont="1"/>
    <xf numFmtId="0" fontId="0" fillId="0" borderId="0" xfId="0" applyBorder="1"/>
    <xf numFmtId="0" fontId="1" fillId="0" borderId="0" xfId="0" applyFont="1" applyBorder="1"/>
    <xf numFmtId="0" fontId="0" fillId="0" borderId="1" xfId="0" applyFill="1" applyBorder="1"/>
    <xf numFmtId="0" fontId="0" fillId="0" borderId="0" xfId="0" applyFill="1"/>
    <xf numFmtId="0" fontId="0" fillId="0" borderId="0" xfId="0" applyFill="1" applyBorder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/>
    <xf numFmtId="0" fontId="0" fillId="0" borderId="0" xfId="0" applyFont="1" applyFill="1"/>
    <xf numFmtId="0" fontId="0" fillId="0" borderId="0" xfId="0" applyFont="1" applyFill="1" applyBorder="1"/>
    <xf numFmtId="169" fontId="0" fillId="0" borderId="0" xfId="0" applyNumberFormat="1" applyFont="1" applyFill="1" applyBorder="1"/>
    <xf numFmtId="168" fontId="0" fillId="0" borderId="0" xfId="0" applyNumberFormat="1" applyFont="1" applyFill="1" applyBorder="1"/>
    <xf numFmtId="0" fontId="0" fillId="0" borderId="0" xfId="0" applyFont="1" applyBorder="1"/>
    <xf numFmtId="2" fontId="0" fillId="0" borderId="1" xfId="0" applyNumberFormat="1" applyFill="1" applyBorder="1"/>
    <xf numFmtId="2" fontId="0" fillId="0" borderId="0" xfId="0" applyNumberFormat="1" applyFont="1" applyFill="1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N°1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'BSA-Denaturation'!$D$5:$G$5</c:f>
              <c:numCache>
                <c:formatCode>General</c:formatCode>
                <c:ptCount val="4"/>
                <c:pt idx="0">
                  <c:v>1.25</c:v>
                </c:pt>
                <c:pt idx="1">
                  <c:v>0.625</c:v>
                </c:pt>
                <c:pt idx="2">
                  <c:v>0.312</c:v>
                </c:pt>
                <c:pt idx="3">
                  <c:v>0.15</c:v>
                </c:pt>
              </c:numCache>
            </c:numRef>
          </c:xVal>
          <c:yVal>
            <c:numRef>
              <c:f>'BSA-Denaturation'!$D$9:$G$9</c:f>
              <c:numCache>
                <c:formatCode>General</c:formatCode>
                <c:ptCount val="4"/>
                <c:pt idx="0">
                  <c:v>65.948275862068968</c:v>
                </c:pt>
                <c:pt idx="1">
                  <c:v>59.482758620689658</c:v>
                </c:pt>
                <c:pt idx="2">
                  <c:v>39.655172413793096</c:v>
                </c:pt>
                <c:pt idx="3">
                  <c:v>26.293103448275861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A2-4320-8A75-D08A4F64F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0603631"/>
        <c:axId val="1970611135"/>
      </c:scatterChart>
      <c:valAx>
        <c:axId val="1950603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70611135"/>
        <c:crosses val="autoZero"/>
        <c:crossBetween val="midCat"/>
      </c:valAx>
      <c:valAx>
        <c:axId val="19706111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50603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N°1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'BSA-Denaturation'!$D$63:$G$63</c:f>
              <c:numCache>
                <c:formatCode>General</c:formatCode>
                <c:ptCount val="4"/>
                <c:pt idx="0">
                  <c:v>1.25</c:v>
                </c:pt>
                <c:pt idx="1">
                  <c:v>0.625</c:v>
                </c:pt>
                <c:pt idx="2">
                  <c:v>0.312</c:v>
                </c:pt>
                <c:pt idx="3">
                  <c:v>0.15</c:v>
                </c:pt>
              </c:numCache>
            </c:numRef>
          </c:xVal>
          <c:yVal>
            <c:numRef>
              <c:f>'BSA-Denaturation'!$D$67:$G$67</c:f>
              <c:numCache>
                <c:formatCode>0.0</c:formatCode>
                <c:ptCount val="4"/>
                <c:pt idx="0">
                  <c:v>80.577849117174964</c:v>
                </c:pt>
                <c:pt idx="1">
                  <c:v>68.378812199036915</c:v>
                </c:pt>
                <c:pt idx="2">
                  <c:v>41.733547351524876</c:v>
                </c:pt>
                <c:pt idx="3">
                  <c:v>36.757624398073844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E0-4FDF-AAA4-1D1CF4EFF8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828783"/>
        <c:axId val="391827343"/>
      </c:scatterChart>
      <c:valAx>
        <c:axId val="3918287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1827343"/>
        <c:crosses val="autoZero"/>
        <c:crossBetween val="midCat"/>
      </c:valAx>
      <c:valAx>
        <c:axId val="3918273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1828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N°2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'BSA-Denaturation'!$D$63:$G$63</c:f>
              <c:numCache>
                <c:formatCode>General</c:formatCode>
                <c:ptCount val="4"/>
                <c:pt idx="0">
                  <c:v>1.25</c:v>
                </c:pt>
                <c:pt idx="1">
                  <c:v>0.625</c:v>
                </c:pt>
                <c:pt idx="2">
                  <c:v>0.312</c:v>
                </c:pt>
                <c:pt idx="3">
                  <c:v>0.15</c:v>
                </c:pt>
              </c:numCache>
            </c:numRef>
          </c:xVal>
          <c:yVal>
            <c:numRef>
              <c:f>'BSA-Denaturation'!$D$71:$G$71</c:f>
              <c:numCache>
                <c:formatCode>General</c:formatCode>
                <c:ptCount val="4"/>
                <c:pt idx="0">
                  <c:v>83.146067415730343</c:v>
                </c:pt>
                <c:pt idx="1">
                  <c:v>66.13162118780096</c:v>
                </c:pt>
                <c:pt idx="2">
                  <c:v>37.720706260032081</c:v>
                </c:pt>
                <c:pt idx="3">
                  <c:v>34.831460674157306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5A-482E-8E19-1315C5D68A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0608255"/>
        <c:axId val="389237903"/>
      </c:scatterChart>
      <c:valAx>
        <c:axId val="19706082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9237903"/>
        <c:crosses val="autoZero"/>
        <c:crossBetween val="midCat"/>
      </c:valAx>
      <c:valAx>
        <c:axId val="389237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706082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N°3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'BSA-Denaturation'!$D$63:$G$63</c:f>
              <c:numCache>
                <c:formatCode>General</c:formatCode>
                <c:ptCount val="4"/>
                <c:pt idx="0">
                  <c:v>1.25</c:v>
                </c:pt>
                <c:pt idx="1">
                  <c:v>0.625</c:v>
                </c:pt>
                <c:pt idx="2">
                  <c:v>0.312</c:v>
                </c:pt>
                <c:pt idx="3">
                  <c:v>0.15</c:v>
                </c:pt>
              </c:numCache>
            </c:numRef>
          </c:xVal>
          <c:yVal>
            <c:numRef>
              <c:f>'BSA-Denaturation'!$D$75:$G$75</c:f>
              <c:numCache>
                <c:formatCode>0.000</c:formatCode>
                <c:ptCount val="4"/>
                <c:pt idx="0">
                  <c:v>77.528089887640448</c:v>
                </c:pt>
                <c:pt idx="1">
                  <c:v>65.971107544141248</c:v>
                </c:pt>
                <c:pt idx="2">
                  <c:v>39.165329052969497</c:v>
                </c:pt>
                <c:pt idx="3">
                  <c:v>38.362760834670937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B3-4D99-A3E5-50DE9FC599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464303"/>
        <c:axId val="244464783"/>
      </c:scatterChart>
      <c:valAx>
        <c:axId val="2444643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44464783"/>
        <c:crosses val="autoZero"/>
        <c:crossBetween val="midCat"/>
      </c:valAx>
      <c:valAx>
        <c:axId val="244464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444643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N°1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'BSA-Denaturation'!$D$83:$G$83</c:f>
              <c:numCache>
                <c:formatCode>General</c:formatCode>
                <c:ptCount val="4"/>
                <c:pt idx="0">
                  <c:v>1.25</c:v>
                </c:pt>
                <c:pt idx="1">
                  <c:v>0.625</c:v>
                </c:pt>
                <c:pt idx="2">
                  <c:v>0.312</c:v>
                </c:pt>
                <c:pt idx="3">
                  <c:v>0.15</c:v>
                </c:pt>
              </c:numCache>
            </c:numRef>
          </c:xVal>
          <c:yVal>
            <c:numRef>
              <c:f>'BSA-Denaturation'!$D$87:$G$87</c:f>
              <c:numCache>
                <c:formatCode>0.0</c:formatCode>
                <c:ptCount val="4"/>
                <c:pt idx="0">
                  <c:v>74.651810584958227</c:v>
                </c:pt>
                <c:pt idx="1">
                  <c:v>62.674094707520887</c:v>
                </c:pt>
                <c:pt idx="2">
                  <c:v>57.660167130919213</c:v>
                </c:pt>
                <c:pt idx="3">
                  <c:v>41.782729805013936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4D-4486-B3B7-0A82DF9470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919567"/>
        <c:axId val="393923407"/>
      </c:scatterChart>
      <c:valAx>
        <c:axId val="3939195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3923407"/>
        <c:crosses val="autoZero"/>
        <c:crossBetween val="midCat"/>
      </c:valAx>
      <c:valAx>
        <c:axId val="393923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39195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N°2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'BSA-Denaturation'!$D$83:$G$83</c:f>
              <c:numCache>
                <c:formatCode>General</c:formatCode>
                <c:ptCount val="4"/>
                <c:pt idx="0">
                  <c:v>1.25</c:v>
                </c:pt>
                <c:pt idx="1">
                  <c:v>0.625</c:v>
                </c:pt>
                <c:pt idx="2">
                  <c:v>0.312</c:v>
                </c:pt>
                <c:pt idx="3">
                  <c:v>0.15</c:v>
                </c:pt>
              </c:numCache>
            </c:numRef>
          </c:xVal>
          <c:yVal>
            <c:numRef>
              <c:f>'BSA-Denaturation'!$D$91:$G$91</c:f>
              <c:numCache>
                <c:formatCode>General</c:formatCode>
                <c:ptCount val="4"/>
                <c:pt idx="0">
                  <c:v>70.473537604456823</c:v>
                </c:pt>
                <c:pt idx="1">
                  <c:v>63.788300835654596</c:v>
                </c:pt>
                <c:pt idx="2">
                  <c:v>53.760445682451255</c:v>
                </c:pt>
                <c:pt idx="3">
                  <c:v>46.239554317548745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69-42EE-93E2-2CB0D84729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236943"/>
        <c:axId val="1970608255"/>
      </c:scatterChart>
      <c:valAx>
        <c:axId val="389236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70608255"/>
        <c:crosses val="autoZero"/>
        <c:crossBetween val="midCat"/>
      </c:valAx>
      <c:valAx>
        <c:axId val="1970608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92369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N°3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'BSA-Denaturation'!$D$83:$G$83</c:f>
              <c:numCache>
                <c:formatCode>General</c:formatCode>
                <c:ptCount val="4"/>
                <c:pt idx="0">
                  <c:v>1.25</c:v>
                </c:pt>
                <c:pt idx="1">
                  <c:v>0.625</c:v>
                </c:pt>
                <c:pt idx="2">
                  <c:v>0.312</c:v>
                </c:pt>
                <c:pt idx="3">
                  <c:v>0.15</c:v>
                </c:pt>
              </c:numCache>
            </c:numRef>
          </c:xVal>
          <c:yVal>
            <c:numRef>
              <c:f>'BSA-Denaturation'!$D$95:$G$95</c:f>
              <c:numCache>
                <c:formatCode>0.000</c:formatCode>
                <c:ptCount val="4"/>
                <c:pt idx="0">
                  <c:v>76.601671309192199</c:v>
                </c:pt>
                <c:pt idx="1">
                  <c:v>63.231197771587745</c:v>
                </c:pt>
                <c:pt idx="2">
                  <c:v>56.824512534818936</c:v>
                </c:pt>
                <c:pt idx="3">
                  <c:v>45.403899721448468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4E-4E31-A824-4811D3F05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2735"/>
        <c:axId val="385195135"/>
      </c:scatterChart>
      <c:valAx>
        <c:axId val="3851927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5195135"/>
        <c:crosses val="autoZero"/>
        <c:crossBetween val="midCat"/>
      </c:valAx>
      <c:valAx>
        <c:axId val="3851951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5192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N°2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'BSA-Denaturation'!$D$5:$G$5</c:f>
              <c:numCache>
                <c:formatCode>General</c:formatCode>
                <c:ptCount val="4"/>
                <c:pt idx="0">
                  <c:v>1.25</c:v>
                </c:pt>
                <c:pt idx="1">
                  <c:v>0.625</c:v>
                </c:pt>
                <c:pt idx="2">
                  <c:v>0.312</c:v>
                </c:pt>
                <c:pt idx="3">
                  <c:v>0.15</c:v>
                </c:pt>
              </c:numCache>
            </c:numRef>
          </c:xVal>
          <c:yVal>
            <c:numRef>
              <c:f>'BSA-Denaturation'!$D$13:$G$13</c:f>
              <c:numCache>
                <c:formatCode>General</c:formatCode>
                <c:ptCount val="4"/>
                <c:pt idx="0">
                  <c:v>69.396551724137922</c:v>
                </c:pt>
                <c:pt idx="1">
                  <c:v>59.051724137931025</c:v>
                </c:pt>
                <c:pt idx="2">
                  <c:v>42.241379310344819</c:v>
                </c:pt>
                <c:pt idx="3">
                  <c:v>28.017241379310349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DF-4448-9686-6ABDF08333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456143"/>
        <c:axId val="244466703"/>
      </c:scatterChart>
      <c:valAx>
        <c:axId val="2444561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44466703"/>
        <c:crosses val="autoZero"/>
        <c:crossBetween val="midCat"/>
      </c:valAx>
      <c:valAx>
        <c:axId val="244466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444561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N°3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layout>
        <c:manualLayout>
          <c:xMode val="edge"/>
          <c:yMode val="edge"/>
          <c:x val="0.41782633420822402"/>
          <c:y val="5.77915188833300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'BSA-Denaturation'!$D$5:$G$5</c:f>
              <c:numCache>
                <c:formatCode>General</c:formatCode>
                <c:ptCount val="4"/>
                <c:pt idx="0">
                  <c:v>1.25</c:v>
                </c:pt>
                <c:pt idx="1">
                  <c:v>0.625</c:v>
                </c:pt>
                <c:pt idx="2">
                  <c:v>0.312</c:v>
                </c:pt>
                <c:pt idx="3">
                  <c:v>0.15</c:v>
                </c:pt>
              </c:numCache>
            </c:numRef>
          </c:xVal>
          <c:yVal>
            <c:numRef>
              <c:f>'BSA-Denaturation'!$D$17:$G$17</c:f>
              <c:numCache>
                <c:formatCode>General</c:formatCode>
                <c:ptCount val="4"/>
                <c:pt idx="0">
                  <c:v>69.396551724137922</c:v>
                </c:pt>
                <c:pt idx="1">
                  <c:v>59.913793103448278</c:v>
                </c:pt>
                <c:pt idx="2">
                  <c:v>43.965517241379303</c:v>
                </c:pt>
                <c:pt idx="3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B8-46E6-A660-42571B14A2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918127"/>
        <c:axId val="393923887"/>
      </c:scatterChart>
      <c:valAx>
        <c:axId val="3939181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3923887"/>
        <c:crosses val="autoZero"/>
        <c:crossBetween val="midCat"/>
      </c:valAx>
      <c:valAx>
        <c:axId val="393923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39181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N°1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'BSA-Denaturation'!$D$24:$G$24</c:f>
              <c:numCache>
                <c:formatCode>General</c:formatCode>
                <c:ptCount val="4"/>
                <c:pt idx="0">
                  <c:v>1.25</c:v>
                </c:pt>
                <c:pt idx="1">
                  <c:v>0.625</c:v>
                </c:pt>
                <c:pt idx="2">
                  <c:v>0.312</c:v>
                </c:pt>
                <c:pt idx="3">
                  <c:v>0.15</c:v>
                </c:pt>
              </c:numCache>
            </c:numRef>
          </c:xVal>
          <c:yVal>
            <c:numRef>
              <c:f>'BSA-Denaturation'!$D$28:$G$28</c:f>
              <c:numCache>
                <c:formatCode>General</c:formatCode>
                <c:ptCount val="4"/>
                <c:pt idx="0">
                  <c:v>79.362101313320821</c:v>
                </c:pt>
                <c:pt idx="1">
                  <c:v>66.041275797373359</c:v>
                </c:pt>
                <c:pt idx="2">
                  <c:v>45.215759849906178</c:v>
                </c:pt>
                <c:pt idx="3">
                  <c:v>36.397748592870535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46-447F-BF48-F38422154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467663"/>
        <c:axId val="244465263"/>
      </c:scatterChart>
      <c:valAx>
        <c:axId val="2444676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44465263"/>
        <c:crosses val="autoZero"/>
        <c:crossBetween val="midCat"/>
      </c:valAx>
      <c:valAx>
        <c:axId val="244465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444676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N°2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'BSA-Denaturation'!$D$24:$G$24</c:f>
              <c:numCache>
                <c:formatCode>General</c:formatCode>
                <c:ptCount val="4"/>
                <c:pt idx="0">
                  <c:v>1.25</c:v>
                </c:pt>
                <c:pt idx="1">
                  <c:v>0.625</c:v>
                </c:pt>
                <c:pt idx="2">
                  <c:v>0.312</c:v>
                </c:pt>
                <c:pt idx="3">
                  <c:v>0.15</c:v>
                </c:pt>
              </c:numCache>
            </c:numRef>
          </c:xVal>
          <c:yVal>
            <c:numRef>
              <c:f>'BSA-Denaturation'!$D$32:$G$32</c:f>
              <c:numCache>
                <c:formatCode>General</c:formatCode>
                <c:ptCount val="4"/>
                <c:pt idx="0">
                  <c:v>77.298311444652896</c:v>
                </c:pt>
                <c:pt idx="1">
                  <c:v>65.478424015009367</c:v>
                </c:pt>
                <c:pt idx="2">
                  <c:v>43.714821763602238</c:v>
                </c:pt>
                <c:pt idx="3">
                  <c:v>40.150093808630373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71-49DF-933B-5419A8B4C1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919087"/>
        <c:axId val="393920527"/>
      </c:scatterChart>
      <c:valAx>
        <c:axId val="3939190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3920527"/>
        <c:crosses val="autoZero"/>
        <c:crossBetween val="midCat"/>
      </c:valAx>
      <c:valAx>
        <c:axId val="393920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39190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N°3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'BSA-Denaturation'!$D$24:$G$24</c:f>
              <c:numCache>
                <c:formatCode>General</c:formatCode>
                <c:ptCount val="4"/>
                <c:pt idx="0">
                  <c:v>1.25</c:v>
                </c:pt>
                <c:pt idx="1">
                  <c:v>0.625</c:v>
                </c:pt>
                <c:pt idx="2">
                  <c:v>0.312</c:v>
                </c:pt>
                <c:pt idx="3">
                  <c:v>0.15</c:v>
                </c:pt>
              </c:numCache>
            </c:numRef>
          </c:xVal>
          <c:yVal>
            <c:numRef>
              <c:f>'BSA-Denaturation'!$D$36:$G$36</c:f>
              <c:numCache>
                <c:formatCode>General</c:formatCode>
                <c:ptCount val="4"/>
                <c:pt idx="0">
                  <c:v>78.048780487804876</c:v>
                </c:pt>
                <c:pt idx="1">
                  <c:v>69.793621013133205</c:v>
                </c:pt>
                <c:pt idx="2">
                  <c:v>43.527204502814243</c:v>
                </c:pt>
                <c:pt idx="3">
                  <c:v>40.150093808630373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FC-4903-9F4B-0572DCDD4A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343039"/>
        <c:axId val="389348799"/>
      </c:scatterChart>
      <c:valAx>
        <c:axId val="3893430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9348799"/>
        <c:crosses val="autoZero"/>
        <c:crossBetween val="midCat"/>
      </c:valAx>
      <c:valAx>
        <c:axId val="389348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93430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N°1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'BSA-Denaturation'!$B$43:$E$43</c:f>
              <c:numCache>
                <c:formatCode>General</c:formatCode>
                <c:ptCount val="4"/>
                <c:pt idx="0">
                  <c:v>5</c:v>
                </c:pt>
                <c:pt idx="1">
                  <c:v>2.5</c:v>
                </c:pt>
                <c:pt idx="2">
                  <c:v>1.25</c:v>
                </c:pt>
                <c:pt idx="3">
                  <c:v>0.625</c:v>
                </c:pt>
              </c:numCache>
            </c:numRef>
          </c:xVal>
          <c:yVal>
            <c:numRef>
              <c:f>'BSA-Denaturation'!$B$47:$E$47</c:f>
              <c:numCache>
                <c:formatCode>0.0</c:formatCode>
                <c:ptCount val="4"/>
                <c:pt idx="0">
                  <c:v>70.415224913494811</c:v>
                </c:pt>
                <c:pt idx="1">
                  <c:v>64.359861591695505</c:v>
                </c:pt>
                <c:pt idx="2">
                  <c:v>44.63667820069206</c:v>
                </c:pt>
                <c:pt idx="3">
                  <c:v>39.446366782006919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F4-4227-8A84-579773DB09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824463"/>
        <c:axId val="391822543"/>
      </c:scatterChart>
      <c:valAx>
        <c:axId val="391824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1822543"/>
        <c:crosses val="autoZero"/>
        <c:crossBetween val="midCat"/>
      </c:valAx>
      <c:valAx>
        <c:axId val="391822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1824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N°2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'BSA-Denaturation'!$B$43:$E$43</c:f>
              <c:numCache>
                <c:formatCode>General</c:formatCode>
                <c:ptCount val="4"/>
                <c:pt idx="0">
                  <c:v>5</c:v>
                </c:pt>
                <c:pt idx="1">
                  <c:v>2.5</c:v>
                </c:pt>
                <c:pt idx="2">
                  <c:v>1.25</c:v>
                </c:pt>
                <c:pt idx="3">
                  <c:v>0.625</c:v>
                </c:pt>
              </c:numCache>
            </c:numRef>
          </c:xVal>
          <c:yVal>
            <c:numRef>
              <c:f>'BSA-Denaturation'!$B$51:$E$51</c:f>
              <c:numCache>
                <c:formatCode>General</c:formatCode>
                <c:ptCount val="4"/>
                <c:pt idx="0">
                  <c:v>70.242214532871984</c:v>
                </c:pt>
                <c:pt idx="1">
                  <c:v>64.186851211072664</c:v>
                </c:pt>
                <c:pt idx="2">
                  <c:v>47.750865051903112</c:v>
                </c:pt>
                <c:pt idx="3">
                  <c:v>40.138408304498277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24-4F65-8038-DC1D29FE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245039"/>
        <c:axId val="247245519"/>
      </c:scatterChart>
      <c:valAx>
        <c:axId val="2472450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47245519"/>
        <c:crosses val="autoZero"/>
        <c:crossBetween val="midCat"/>
      </c:valAx>
      <c:valAx>
        <c:axId val="247245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472450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I% N°3</a:t>
            </a:r>
            <a:r>
              <a:rPr lang="fr-FR" sz="1400" b="0" i="0" u="none" strike="noStrike" baseline="0"/>
              <a:t> 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'BSA-Denaturation'!$B$43:$E$43</c:f>
              <c:numCache>
                <c:formatCode>General</c:formatCode>
                <c:ptCount val="4"/>
                <c:pt idx="0">
                  <c:v>5</c:v>
                </c:pt>
                <c:pt idx="1">
                  <c:v>2.5</c:v>
                </c:pt>
                <c:pt idx="2">
                  <c:v>1.25</c:v>
                </c:pt>
                <c:pt idx="3">
                  <c:v>0.625</c:v>
                </c:pt>
              </c:numCache>
            </c:numRef>
          </c:xVal>
          <c:yVal>
            <c:numRef>
              <c:f>'BSA-Denaturation'!$B$55:$E$55</c:f>
              <c:numCache>
                <c:formatCode>General</c:formatCode>
                <c:ptCount val="4"/>
                <c:pt idx="0" formatCode="0.000">
                  <c:v>69.72318339100346</c:v>
                </c:pt>
                <c:pt idx="1">
                  <c:v>64.878892733564015</c:v>
                </c:pt>
                <c:pt idx="2">
                  <c:v>44.63667820069206</c:v>
                </c:pt>
                <c:pt idx="3">
                  <c:v>38.581314878892734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D5-4094-99E9-189D460040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923407"/>
        <c:axId val="393921007"/>
      </c:scatterChart>
      <c:valAx>
        <c:axId val="3939234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3921007"/>
        <c:crosses val="autoZero"/>
        <c:crossBetween val="midCat"/>
      </c:valAx>
      <c:valAx>
        <c:axId val="39392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39234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7</xdr:row>
      <xdr:rowOff>0</xdr:rowOff>
    </xdr:from>
    <xdr:to>
      <xdr:col>13</xdr:col>
      <xdr:colOff>304800</xdr:colOff>
      <xdr:row>8</xdr:row>
      <xdr:rowOff>114300</xdr:rowOff>
    </xdr:to>
    <xdr:sp macro="" textlink="">
      <xdr:nvSpPr>
        <xdr:cNvPr id="2" name="AutoShape 1" descr="Tableau des réponses au formulaire Forms. Titre de la question : Si les effets secondaires sont parmi les causes de la réclamation, veuillez préciser cette effet  ( اذا كانت الاعراض الجانبية من بين اسباب الشكوى, يرجى تحديدها ). Nombre de réponses : 2 réponses.">
          <a:extLst>
            <a:ext uri="{FF2B5EF4-FFF2-40B4-BE49-F238E27FC236}">
              <a16:creationId xmlns:a16="http://schemas.microsoft.com/office/drawing/2014/main" id="{3ACC59F7-68DB-40A8-BFF8-028B659F95E1}"/>
            </a:ext>
          </a:extLst>
        </xdr:cNvPr>
        <xdr:cNvSpPr>
          <a:spLocks noChangeAspect="1" noChangeArrowheads="1"/>
        </xdr:cNvSpPr>
      </xdr:nvSpPr>
      <xdr:spPr bwMode="auto">
        <a:xfrm>
          <a:off x="3048000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333375</xdr:colOff>
      <xdr:row>0</xdr:row>
      <xdr:rowOff>171449</xdr:rowOff>
    </xdr:from>
    <xdr:to>
      <xdr:col>17</xdr:col>
      <xdr:colOff>28575</xdr:colOff>
      <xdr:row>10</xdr:row>
      <xdr:rowOff>52386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B97F167-3892-907B-72AB-F98B0B0358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381000</xdr:colOff>
      <xdr:row>7</xdr:row>
      <xdr:rowOff>128587</xdr:rowOff>
    </xdr:from>
    <xdr:to>
      <xdr:col>17</xdr:col>
      <xdr:colOff>76200</xdr:colOff>
      <xdr:row>17</xdr:row>
      <xdr:rowOff>152400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09922A1-8030-97DC-B256-D6C35164E4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352425</xdr:colOff>
      <xdr:row>13</xdr:row>
      <xdr:rowOff>23812</xdr:rowOff>
    </xdr:from>
    <xdr:to>
      <xdr:col>17</xdr:col>
      <xdr:colOff>47625</xdr:colOff>
      <xdr:row>21</xdr:row>
      <xdr:rowOff>38100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79BB6D4-72BE-E97C-1B53-868C87AB9E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133350</xdr:colOff>
      <xdr:row>21</xdr:row>
      <xdr:rowOff>185737</xdr:rowOff>
    </xdr:from>
    <xdr:to>
      <xdr:col>16</xdr:col>
      <xdr:colOff>438150</xdr:colOff>
      <xdr:row>32</xdr:row>
      <xdr:rowOff>123825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0237C52-CA10-83E0-6C58-1DEE8D2D73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428625</xdr:colOff>
      <xdr:row>26</xdr:row>
      <xdr:rowOff>147637</xdr:rowOff>
    </xdr:from>
    <xdr:to>
      <xdr:col>17</xdr:col>
      <xdr:colOff>123825</xdr:colOff>
      <xdr:row>37</xdr:row>
      <xdr:rowOff>123825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A2EDDDB-CFF9-5C75-9299-AE233039DD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85725</xdr:colOff>
      <xdr:row>31</xdr:row>
      <xdr:rowOff>176211</xdr:rowOff>
    </xdr:from>
    <xdr:to>
      <xdr:col>16</xdr:col>
      <xdr:colOff>390525</xdr:colOff>
      <xdr:row>40</xdr:row>
      <xdr:rowOff>142874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8A66D78-13F2-3B31-1A31-31E6B51E2C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104775</xdr:colOff>
      <xdr:row>41</xdr:row>
      <xdr:rowOff>52388</xdr:rowOff>
    </xdr:from>
    <xdr:to>
      <xdr:col>16</xdr:col>
      <xdr:colOff>409575</xdr:colOff>
      <xdr:row>50</xdr:row>
      <xdr:rowOff>161926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4290D6B-5DBC-4291-1A70-E689E79958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58965</xdr:colOff>
      <xdr:row>46</xdr:row>
      <xdr:rowOff>65768</xdr:rowOff>
    </xdr:from>
    <xdr:to>
      <xdr:col>17</xdr:col>
      <xdr:colOff>363765</xdr:colOff>
      <xdr:row>54</xdr:row>
      <xdr:rowOff>118155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76149DB-E560-7182-2C24-1D2773B67D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554264</xdr:colOff>
      <xdr:row>51</xdr:row>
      <xdr:rowOff>142875</xdr:rowOff>
    </xdr:from>
    <xdr:to>
      <xdr:col>17</xdr:col>
      <xdr:colOff>249464</xdr:colOff>
      <xdr:row>60</xdr:row>
      <xdr:rowOff>14287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2D1086D8-0FF1-F1EB-A1F2-87BB566EAF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504825</xdr:colOff>
      <xdr:row>61</xdr:row>
      <xdr:rowOff>133350</xdr:rowOff>
    </xdr:from>
    <xdr:to>
      <xdr:col>16</xdr:col>
      <xdr:colOff>428625</xdr:colOff>
      <xdr:row>70</xdr:row>
      <xdr:rowOff>123825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8FC85F56-6A58-9D60-A5CB-927FD89B96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</xdr:col>
      <xdr:colOff>76200</xdr:colOff>
      <xdr:row>66</xdr:row>
      <xdr:rowOff>104774</xdr:rowOff>
    </xdr:from>
    <xdr:to>
      <xdr:col>16</xdr:col>
      <xdr:colOff>533400</xdr:colOff>
      <xdr:row>75</xdr:row>
      <xdr:rowOff>47625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B6137B74-4118-3078-7BF9-7B9FA646B7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133350</xdr:colOff>
      <xdr:row>71</xdr:row>
      <xdr:rowOff>28574</xdr:rowOff>
    </xdr:from>
    <xdr:to>
      <xdr:col>16</xdr:col>
      <xdr:colOff>438150</xdr:colOff>
      <xdr:row>80</xdr:row>
      <xdr:rowOff>138111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7F4E076A-F247-8BC0-7EFF-B7576AB40D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133350</xdr:colOff>
      <xdr:row>82</xdr:row>
      <xdr:rowOff>38099</xdr:rowOff>
    </xdr:from>
    <xdr:to>
      <xdr:col>16</xdr:col>
      <xdr:colOff>438150</xdr:colOff>
      <xdr:row>90</xdr:row>
      <xdr:rowOff>14286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8B085A52-62C6-64C3-00D8-F5AE97B467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276225</xdr:colOff>
      <xdr:row>89</xdr:row>
      <xdr:rowOff>28575</xdr:rowOff>
    </xdr:from>
    <xdr:to>
      <xdr:col>16</xdr:col>
      <xdr:colOff>581025</xdr:colOff>
      <xdr:row>98</xdr:row>
      <xdr:rowOff>185737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47256B76-2B95-FB22-3680-8201072759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9</xdr:col>
      <xdr:colOff>381000</xdr:colOff>
      <xdr:row>91</xdr:row>
      <xdr:rowOff>76199</xdr:rowOff>
    </xdr:from>
    <xdr:to>
      <xdr:col>17</xdr:col>
      <xdr:colOff>76200</xdr:colOff>
      <xdr:row>102</xdr:row>
      <xdr:rowOff>71436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4CDDC08-DEA4-42D6-C2E9-D0F625AE28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\Desktop\exel\ANTI-inflammatoire.xlsx" TargetMode="External"/><Relationship Id="rId1" Type="http://schemas.openxmlformats.org/officeDocument/2006/relationships/externalLinkPath" Target="/Users/Admin/Desktop/exel/ANTI-inflammatoi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Questionnaire - Coopératives- R"/>
      <sheetName val="Pelargonium"/>
      <sheetName val="calendula"/>
    </sheetNames>
    <sheetDataSet>
      <sheetData sheetId="0"/>
      <sheetData sheetId="1">
        <row r="99">
          <cell r="Y99">
            <v>2.5</v>
          </cell>
          <cell r="Z99">
            <v>1.25</v>
          </cell>
          <cell r="AA99">
            <v>0.625</v>
          </cell>
          <cell r="AB99">
            <v>0.312</v>
          </cell>
          <cell r="AC99">
            <v>0.15</v>
          </cell>
          <cell r="AD99">
            <v>7.8E-2</v>
          </cell>
        </row>
        <row r="100">
          <cell r="Y100">
            <v>62.372881355932208</v>
          </cell>
          <cell r="Z100">
            <v>30.841121495327105</v>
          </cell>
          <cell r="AA100">
            <v>22.916666666666671</v>
          </cell>
          <cell r="AB100">
            <v>9.7560975609756184</v>
          </cell>
          <cell r="AC100">
            <v>7.8838174273858881</v>
          </cell>
          <cell r="AD100">
            <v>3.0567685589519562</v>
          </cell>
        </row>
        <row r="110">
          <cell r="Y110">
            <v>0.625</v>
          </cell>
          <cell r="Z110">
            <v>0.312</v>
          </cell>
          <cell r="AA110">
            <v>0.15</v>
          </cell>
          <cell r="AB110">
            <v>7.8E-2</v>
          </cell>
          <cell r="AC110">
            <v>3.9E-2</v>
          </cell>
        </row>
        <row r="111">
          <cell r="Y111">
            <v>52.671755725190842</v>
          </cell>
          <cell r="Z111">
            <v>36.082474226804138</v>
          </cell>
          <cell r="AA111">
            <v>16.964285714285708</v>
          </cell>
          <cell r="AB111">
            <v>8.3743842364532028</v>
          </cell>
          <cell r="AC111">
            <v>1.0638297872340361</v>
          </cell>
        </row>
        <row r="124">
          <cell r="Z124">
            <v>0.625</v>
          </cell>
          <cell r="AA124">
            <v>0.312</v>
          </cell>
          <cell r="AB124">
            <v>0.15</v>
          </cell>
          <cell r="AC124">
            <v>7.8E-2</v>
          </cell>
          <cell r="AD124">
            <v>3.9E-2</v>
          </cell>
        </row>
        <row r="125">
          <cell r="Z125">
            <v>72.670807453416145</v>
          </cell>
          <cell r="AA125">
            <v>57.003257328990223</v>
          </cell>
          <cell r="AB125">
            <v>41.85022026431718</v>
          </cell>
          <cell r="AC125">
            <v>22.35294117647058</v>
          </cell>
          <cell r="AD125">
            <v>22.35294117647058</v>
          </cell>
        </row>
        <row r="141">
          <cell r="Z141">
            <v>0.625</v>
          </cell>
          <cell r="AA141">
            <v>0.312</v>
          </cell>
          <cell r="AB141">
            <v>0.15</v>
          </cell>
          <cell r="AC141">
            <v>7.8E-2</v>
          </cell>
          <cell r="AD141">
            <v>3.9E-2</v>
          </cell>
        </row>
        <row r="142">
          <cell r="Z142">
            <v>57.961783439490446</v>
          </cell>
          <cell r="AA142">
            <v>42.274052478134102</v>
          </cell>
          <cell r="AB142">
            <v>27.472527472527482</v>
          </cell>
          <cell r="AC142">
            <v>9.9999999999999805</v>
          </cell>
          <cell r="AD142">
            <v>2.4630541871921134</v>
          </cell>
        </row>
        <row r="170">
          <cell r="Z170">
            <v>0.625</v>
          </cell>
          <cell r="AA170">
            <v>0.312</v>
          </cell>
          <cell r="AB170">
            <v>0.15</v>
          </cell>
          <cell r="AC170">
            <v>7.8E-2</v>
          </cell>
        </row>
        <row r="171">
          <cell r="Z171">
            <v>66.249999999999986</v>
          </cell>
          <cell r="AA171">
            <v>54.107648725212464</v>
          </cell>
          <cell r="AB171">
            <v>33.057851239669418</v>
          </cell>
          <cell r="AC171">
            <v>11.95652173913043</v>
          </cell>
        </row>
        <row r="180">
          <cell r="K180">
            <v>5</v>
          </cell>
          <cell r="L180">
            <v>2.5</v>
          </cell>
          <cell r="M180">
            <v>1.25</v>
          </cell>
          <cell r="N180">
            <v>0.625</v>
          </cell>
          <cell r="O180">
            <v>0.15</v>
          </cell>
          <cell r="P180">
            <v>7.8E-2</v>
          </cell>
          <cell r="Q180">
            <v>3.9E-2</v>
          </cell>
        </row>
        <row r="183">
          <cell r="Y183">
            <v>1.25</v>
          </cell>
          <cell r="Z183">
            <v>0.625</v>
          </cell>
          <cell r="AA183">
            <v>0.15</v>
          </cell>
          <cell r="AB183">
            <v>7.8E-2</v>
          </cell>
        </row>
        <row r="184">
          <cell r="Y184">
            <v>80.701754385964904</v>
          </cell>
          <cell r="Z184">
            <v>69.26147704590818</v>
          </cell>
          <cell r="AA184">
            <v>51.874999999999993</v>
          </cell>
          <cell r="AB184">
            <v>41.666666666666671</v>
          </cell>
        </row>
        <row r="185">
          <cell r="K185">
            <v>2112.3376623376626</v>
          </cell>
          <cell r="L185">
            <v>2387.0129870129872</v>
          </cell>
          <cell r="M185">
            <v>2579.8701298701299</v>
          </cell>
          <cell r="N185">
            <v>2697.4025974025972</v>
          </cell>
          <cell r="O185">
            <v>2733.7662337662337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624FC-EB96-49F3-882C-0356B1DDB6FD}">
  <dimension ref="A1:U98"/>
  <sheetViews>
    <sheetView tabSelected="1" topLeftCell="A58" zoomScale="71" workbookViewId="0">
      <selection activeCell="U1" sqref="U1"/>
    </sheetView>
  </sheetViews>
  <sheetFormatPr defaultRowHeight="15" x14ac:dyDescent="0.25"/>
  <cols>
    <col min="1" max="1" width="9.140625" customWidth="1"/>
    <col min="2" max="2" width="12.7109375" bestFit="1" customWidth="1"/>
  </cols>
  <sheetData>
    <row r="1" spans="1:21" x14ac:dyDescent="0.25">
      <c r="A1" s="9" t="s">
        <v>0</v>
      </c>
      <c r="B1" s="9"/>
      <c r="C1" s="9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x14ac:dyDescent="0.25">
      <c r="A2" s="8"/>
      <c r="B2" s="8"/>
      <c r="C2" s="8"/>
      <c r="K2" s="7"/>
      <c r="L2" s="7"/>
      <c r="M2" s="7"/>
      <c r="N2" s="7"/>
      <c r="O2" s="7"/>
      <c r="P2" s="7"/>
      <c r="Q2" s="7"/>
      <c r="R2" s="7"/>
      <c r="S2" s="7"/>
      <c r="T2" s="7"/>
      <c r="U2" s="7"/>
    </row>
    <row r="3" spans="1:21" x14ac:dyDescent="0.25">
      <c r="A3" s="13"/>
      <c r="B3" s="13" t="s">
        <v>21</v>
      </c>
      <c r="C3" s="13"/>
      <c r="D3" s="13" t="s">
        <v>1</v>
      </c>
      <c r="E3" s="14">
        <v>0.30599999999999999</v>
      </c>
      <c r="F3" s="13"/>
      <c r="G3" s="13"/>
      <c r="K3" s="7"/>
      <c r="L3" s="7"/>
      <c r="M3" s="10"/>
      <c r="N3" s="10"/>
      <c r="O3" s="10"/>
      <c r="P3" s="10"/>
      <c r="Q3" s="10"/>
      <c r="R3" s="10"/>
      <c r="S3" s="10"/>
      <c r="T3" s="10"/>
      <c r="U3" s="7"/>
    </row>
    <row r="4" spans="1:21" x14ac:dyDescent="0.25">
      <c r="A4" s="13"/>
      <c r="B4" s="13"/>
      <c r="C4" s="13"/>
      <c r="D4" s="14" t="s">
        <v>2</v>
      </c>
      <c r="E4" s="14">
        <v>7.3999999999999996E-2</v>
      </c>
      <c r="F4" s="13">
        <f>E3-E4</f>
        <v>0.23199999999999998</v>
      </c>
      <c r="G4" s="13"/>
      <c r="K4" s="7"/>
      <c r="L4" s="7"/>
      <c r="M4" s="7"/>
      <c r="N4" s="7"/>
      <c r="O4" s="7"/>
      <c r="P4" s="7"/>
      <c r="Q4" s="7"/>
      <c r="R4" s="7"/>
      <c r="S4" s="7"/>
      <c r="T4" s="7"/>
      <c r="U4" s="7"/>
    </row>
    <row r="5" spans="1:21" x14ac:dyDescent="0.25">
      <c r="A5" s="13" t="s">
        <v>3</v>
      </c>
      <c r="B5" s="14">
        <v>5</v>
      </c>
      <c r="C5" s="14">
        <v>2.5</v>
      </c>
      <c r="D5" s="14">
        <v>1.25</v>
      </c>
      <c r="E5" s="14">
        <v>0.625</v>
      </c>
      <c r="F5" s="14">
        <v>0.312</v>
      </c>
      <c r="G5" s="14">
        <v>0.15</v>
      </c>
      <c r="H5" s="7"/>
      <c r="I5" s="7"/>
      <c r="K5" s="7"/>
      <c r="L5" s="7"/>
      <c r="M5" s="7"/>
      <c r="N5" s="7"/>
      <c r="O5" s="7"/>
      <c r="P5" s="7"/>
      <c r="Q5" s="7"/>
      <c r="R5" s="7"/>
      <c r="S5" s="7"/>
      <c r="T5" s="7"/>
      <c r="U5" s="7"/>
    </row>
    <row r="6" spans="1:21" x14ac:dyDescent="0.25">
      <c r="A6" s="13" t="s">
        <v>4</v>
      </c>
      <c r="B6" s="14">
        <v>0.08</v>
      </c>
      <c r="C6" s="14">
        <v>7.9000000000000001E-2</v>
      </c>
      <c r="D6" s="14">
        <v>9.0999999999999998E-2</v>
      </c>
      <c r="E6" s="14">
        <v>0.107</v>
      </c>
      <c r="F6" s="14">
        <v>0.20200000000000001</v>
      </c>
      <c r="G6" s="14">
        <v>0.188</v>
      </c>
      <c r="H6" s="7"/>
      <c r="K6" s="7"/>
      <c r="L6" s="2"/>
      <c r="M6" s="7"/>
      <c r="N6" s="7"/>
      <c r="O6" s="7"/>
      <c r="P6" s="7"/>
      <c r="Q6" s="7"/>
      <c r="R6" s="7"/>
      <c r="S6" s="7"/>
      <c r="T6" s="7"/>
      <c r="U6" s="7"/>
    </row>
    <row r="7" spans="1:21" x14ac:dyDescent="0.25">
      <c r="A7" s="13" t="s">
        <v>15</v>
      </c>
      <c r="B7" s="14">
        <v>4.4999999999999998E-2</v>
      </c>
      <c r="C7" s="14">
        <v>2.3E-2</v>
      </c>
      <c r="D7" s="14">
        <v>1.2E-2</v>
      </c>
      <c r="E7" s="13">
        <v>1.2999999999999999E-2</v>
      </c>
      <c r="F7" s="13">
        <v>6.2E-2</v>
      </c>
      <c r="G7" s="14">
        <v>1.7000000000000001E-2</v>
      </c>
      <c r="H7" s="6"/>
      <c r="K7" s="7"/>
      <c r="L7" s="2"/>
      <c r="M7" s="7"/>
      <c r="N7" s="7"/>
      <c r="O7" s="7"/>
      <c r="P7" s="7"/>
      <c r="Q7" s="7"/>
      <c r="R7" s="7"/>
      <c r="S7" s="7"/>
      <c r="T7" s="7"/>
      <c r="U7" s="7"/>
    </row>
    <row r="8" spans="1:21" x14ac:dyDescent="0.25">
      <c r="A8" s="13" t="s">
        <v>5</v>
      </c>
      <c r="B8" s="13">
        <f>B6-B7</f>
        <v>3.5000000000000003E-2</v>
      </c>
      <c r="C8" s="13">
        <f>C6-C7</f>
        <v>5.6000000000000001E-2</v>
      </c>
      <c r="D8" s="13">
        <f>D6-D7</f>
        <v>7.9000000000000001E-2</v>
      </c>
      <c r="E8" s="13">
        <f>E6-E7</f>
        <v>9.4E-2</v>
      </c>
      <c r="F8" s="13">
        <f>F6-F7</f>
        <v>0.14000000000000001</v>
      </c>
      <c r="G8" s="13">
        <f>G6-G7</f>
        <v>0.17099999999999999</v>
      </c>
      <c r="H8" s="6"/>
      <c r="K8" s="7"/>
      <c r="L8" s="2"/>
      <c r="M8" s="7"/>
      <c r="N8" s="7"/>
      <c r="O8" s="7"/>
      <c r="P8" s="7"/>
      <c r="Q8" s="7"/>
      <c r="R8" s="7"/>
      <c r="S8" s="7"/>
      <c r="T8" s="7"/>
      <c r="U8" s="7"/>
    </row>
    <row r="9" spans="1:21" x14ac:dyDescent="0.25">
      <c r="A9" s="13" t="s">
        <v>6</v>
      </c>
      <c r="B9" s="14">
        <f>($F4-B8)/$F4*100</f>
        <v>84.91379310344827</v>
      </c>
      <c r="C9" s="14">
        <f>($F4-C8)/$F4*100</f>
        <v>75.862068965517238</v>
      </c>
      <c r="D9" s="14">
        <f>($F4-D8)/$F4*100</f>
        <v>65.948275862068968</v>
      </c>
      <c r="E9" s="14">
        <f>($F4-E8)/$F4*100</f>
        <v>59.482758620689658</v>
      </c>
      <c r="F9" s="14">
        <f>($F4-F8)/$F4*100</f>
        <v>39.655172413793096</v>
      </c>
      <c r="G9" s="14">
        <f>($F4-G8)/$F4*100</f>
        <v>26.293103448275861</v>
      </c>
      <c r="H9" s="7" t="s">
        <v>16</v>
      </c>
      <c r="I9" s="7">
        <f>(50-27.933)/34.081</f>
        <v>0.6474868695167395</v>
      </c>
      <c r="K9" s="7"/>
      <c r="L9" s="2"/>
      <c r="M9" s="7"/>
      <c r="N9" s="7"/>
      <c r="O9" s="7"/>
      <c r="P9" s="7"/>
      <c r="Q9" s="7"/>
      <c r="R9" s="7"/>
      <c r="S9" s="7"/>
      <c r="T9" s="7"/>
      <c r="U9" s="7"/>
    </row>
    <row r="10" spans="1:21" x14ac:dyDescent="0.25">
      <c r="A10" s="13" t="s">
        <v>7</v>
      </c>
      <c r="B10" s="14">
        <v>8.8999999999999996E-2</v>
      </c>
      <c r="C10" s="14">
        <v>8.1000000000000003E-2</v>
      </c>
      <c r="D10" s="14">
        <v>8.3000000000000004E-2</v>
      </c>
      <c r="E10" s="14">
        <v>0.108</v>
      </c>
      <c r="F10" s="14">
        <v>0.19600000000000001</v>
      </c>
      <c r="G10" s="14">
        <v>0.184</v>
      </c>
      <c r="H10" s="7"/>
      <c r="K10" s="7"/>
      <c r="M10" s="7"/>
      <c r="N10" s="7"/>
      <c r="O10" s="7"/>
      <c r="P10" s="7"/>
      <c r="Q10" s="7"/>
      <c r="R10" s="7"/>
      <c r="S10" s="7"/>
      <c r="T10" s="7"/>
      <c r="U10" s="7"/>
    </row>
    <row r="11" spans="1:21" x14ac:dyDescent="0.25">
      <c r="A11" s="13" t="s">
        <v>15</v>
      </c>
      <c r="B11" s="14">
        <v>4.4999999999999998E-2</v>
      </c>
      <c r="C11" s="14">
        <v>2.3E-2</v>
      </c>
      <c r="D11" s="14">
        <v>1.2E-2</v>
      </c>
      <c r="E11" s="13">
        <v>1.2999999999999999E-2</v>
      </c>
      <c r="F11" s="13">
        <v>6.2E-2</v>
      </c>
      <c r="G11" s="14">
        <v>1.7000000000000001E-2</v>
      </c>
      <c r="H11" s="6"/>
      <c r="K11" s="7"/>
      <c r="M11" s="7"/>
      <c r="N11" s="7"/>
      <c r="O11" s="7"/>
      <c r="P11" s="7"/>
      <c r="Q11" s="7"/>
      <c r="R11" s="7"/>
      <c r="S11" s="7"/>
      <c r="T11" s="7"/>
      <c r="U11" s="7"/>
    </row>
    <row r="12" spans="1:21" x14ac:dyDescent="0.25">
      <c r="A12" s="13" t="s">
        <v>8</v>
      </c>
      <c r="B12" s="13">
        <f>B10-B11</f>
        <v>4.3999999999999997E-2</v>
      </c>
      <c r="C12" s="13">
        <f>C10-C11</f>
        <v>5.8000000000000003E-2</v>
      </c>
      <c r="D12" s="13">
        <f>D10-D11</f>
        <v>7.1000000000000008E-2</v>
      </c>
      <c r="E12" s="13">
        <f>E10-E11</f>
        <v>9.5000000000000001E-2</v>
      </c>
      <c r="F12" s="13">
        <f>F10-F11</f>
        <v>0.13400000000000001</v>
      </c>
      <c r="G12" s="13">
        <f>G10-G11</f>
        <v>0.16699999999999998</v>
      </c>
      <c r="H12" s="6"/>
      <c r="K12" s="7"/>
      <c r="M12" s="7"/>
      <c r="N12" s="7"/>
      <c r="O12" s="7"/>
      <c r="P12" s="7"/>
      <c r="Q12" s="7"/>
      <c r="R12" s="7"/>
      <c r="S12" s="7"/>
      <c r="T12" s="7"/>
      <c r="U12" s="7"/>
    </row>
    <row r="13" spans="1:21" x14ac:dyDescent="0.25">
      <c r="A13" s="13" t="s">
        <v>9</v>
      </c>
      <c r="B13" s="14">
        <f>($F4-B12)/$F4*100</f>
        <v>81.034482758620697</v>
      </c>
      <c r="C13" s="14">
        <f>($F4-C12)/$F4*100</f>
        <v>75</v>
      </c>
      <c r="D13" s="14">
        <f>($F4-D12)/$F4*100</f>
        <v>69.396551724137922</v>
      </c>
      <c r="E13" s="14">
        <f>($F4-E12)/$F4*100</f>
        <v>59.051724137931025</v>
      </c>
      <c r="F13" s="14">
        <f>($F4-F12)/$F4*100</f>
        <v>42.241379310344819</v>
      </c>
      <c r="G13" s="14">
        <f>($F4-G12)/$F4*100</f>
        <v>28.017241379310349</v>
      </c>
      <c r="H13" s="7" t="s">
        <v>17</v>
      </c>
      <c r="I13" s="7">
        <f>(50-29.083)/35.248</f>
        <v>0.59342374035406276</v>
      </c>
      <c r="K13" s="7"/>
      <c r="M13" s="7"/>
      <c r="N13" s="7"/>
      <c r="O13" s="7"/>
      <c r="P13" s="7"/>
      <c r="Q13" s="7"/>
      <c r="R13" s="7"/>
      <c r="S13" s="7"/>
      <c r="T13" s="7"/>
      <c r="U13" s="7"/>
    </row>
    <row r="14" spans="1:21" x14ac:dyDescent="0.25">
      <c r="A14" s="13" t="s">
        <v>10</v>
      </c>
      <c r="B14" s="14">
        <v>7.3999999999999996E-2</v>
      </c>
      <c r="C14" s="14">
        <v>8.1000000000000003E-2</v>
      </c>
      <c r="D14" s="14">
        <v>8.3000000000000004E-2</v>
      </c>
      <c r="E14" s="14">
        <v>0.106</v>
      </c>
      <c r="F14" s="14">
        <v>0.192</v>
      </c>
      <c r="G14" s="14">
        <v>0.191</v>
      </c>
      <c r="H14" s="7"/>
      <c r="K14" s="7"/>
      <c r="M14" s="7"/>
      <c r="N14" s="7"/>
      <c r="O14" s="7"/>
      <c r="P14" s="7"/>
      <c r="Q14" s="7"/>
      <c r="R14" s="7"/>
      <c r="S14" s="7"/>
      <c r="T14" s="7"/>
      <c r="U14" s="7"/>
    </row>
    <row r="15" spans="1:21" x14ac:dyDescent="0.25">
      <c r="A15" s="13" t="s">
        <v>15</v>
      </c>
      <c r="B15" s="14">
        <v>4.4999999999999998E-2</v>
      </c>
      <c r="C15" s="14">
        <v>2.3E-2</v>
      </c>
      <c r="D15" s="14">
        <v>1.2E-2</v>
      </c>
      <c r="E15" s="13">
        <v>1.2999999999999999E-2</v>
      </c>
      <c r="F15" s="13">
        <v>6.2E-2</v>
      </c>
      <c r="G15" s="14">
        <v>1.7000000000000001E-2</v>
      </c>
      <c r="H15" s="6"/>
      <c r="K15" s="7"/>
      <c r="M15" s="10"/>
      <c r="N15" s="10"/>
      <c r="O15" s="10"/>
      <c r="P15" s="10"/>
      <c r="Q15" s="10"/>
      <c r="R15" s="10"/>
      <c r="S15" s="10"/>
      <c r="T15" s="10"/>
      <c r="U15" s="7"/>
    </row>
    <row r="16" spans="1:21" x14ac:dyDescent="0.25">
      <c r="A16" s="13" t="s">
        <v>11</v>
      </c>
      <c r="B16" s="13">
        <f>B14-B15</f>
        <v>2.8999999999999998E-2</v>
      </c>
      <c r="C16" s="13">
        <f>C14-C15</f>
        <v>5.8000000000000003E-2</v>
      </c>
      <c r="D16" s="13">
        <f>D14-D15</f>
        <v>7.1000000000000008E-2</v>
      </c>
      <c r="E16" s="13">
        <f>E14-E15</f>
        <v>9.2999999999999999E-2</v>
      </c>
      <c r="F16" s="13">
        <f>F14-F15</f>
        <v>0.13</v>
      </c>
      <c r="G16" s="13">
        <f>G14-G15</f>
        <v>0.17399999999999999</v>
      </c>
      <c r="H16" s="6"/>
      <c r="K16" s="7"/>
      <c r="M16" s="7"/>
      <c r="N16" s="7"/>
      <c r="O16" s="7"/>
      <c r="P16" s="7"/>
      <c r="Q16" s="7"/>
      <c r="R16" s="7"/>
      <c r="S16" s="7"/>
      <c r="T16" s="7"/>
      <c r="U16" s="7"/>
    </row>
    <row r="17" spans="1:21" x14ac:dyDescent="0.25">
      <c r="A17" s="13" t="s">
        <v>12</v>
      </c>
      <c r="B17" s="14">
        <f>($F4-B16)/$F4*100</f>
        <v>87.5</v>
      </c>
      <c r="C17" s="14">
        <f t="shared" ref="C17:G17" si="0">($F4-C16)/$F4*100</f>
        <v>75</v>
      </c>
      <c r="D17" s="14">
        <f t="shared" si="0"/>
        <v>69.396551724137922</v>
      </c>
      <c r="E17" s="14">
        <f t="shared" si="0"/>
        <v>59.913793103448278</v>
      </c>
      <c r="F17" s="14">
        <f t="shared" si="0"/>
        <v>43.965517241379303</v>
      </c>
      <c r="G17" s="14">
        <f t="shared" si="0"/>
        <v>25</v>
      </c>
      <c r="H17" s="7" t="s">
        <v>18</v>
      </c>
      <c r="I17" s="7">
        <f>(50-28.252)/36.486</f>
        <v>0.59606424381954726</v>
      </c>
      <c r="K17" s="7"/>
      <c r="M17" s="7"/>
      <c r="N17" s="7"/>
      <c r="O17" s="7"/>
      <c r="P17" s="7"/>
      <c r="Q17" s="7"/>
      <c r="R17" s="7"/>
      <c r="S17" s="7"/>
      <c r="T17" s="7"/>
      <c r="U17" s="7"/>
    </row>
    <row r="18" spans="1:21" x14ac:dyDescent="0.25">
      <c r="A18" s="13" t="s">
        <v>13</v>
      </c>
      <c r="B18" s="14">
        <f>STDEV(B9,B13,B17)</f>
        <v>3.2542389807201459</v>
      </c>
      <c r="C18" s="14">
        <f t="shared" ref="C18:G18" si="1">STDEV(C9,C13,C17)</f>
        <v>0.49771574930139983</v>
      </c>
      <c r="D18" s="14">
        <f t="shared" si="1"/>
        <v>1.9908629972055993</v>
      </c>
      <c r="E18" s="14">
        <f t="shared" si="1"/>
        <v>0.43103448275862632</v>
      </c>
      <c r="F18" s="14">
        <f t="shared" si="1"/>
        <v>2.1694926538134336</v>
      </c>
      <c r="G18" s="14">
        <f t="shared" si="1"/>
        <v>1.5137433552949358</v>
      </c>
      <c r="H18" s="1" t="s">
        <v>20</v>
      </c>
      <c r="I18" s="5">
        <f>STDEV(I9,I13,I17)</f>
        <v>3.0479721747978174E-2</v>
      </c>
      <c r="K18" s="7"/>
      <c r="M18" s="7"/>
      <c r="N18" s="7"/>
      <c r="O18" s="7"/>
      <c r="P18" s="7"/>
      <c r="Q18" s="7"/>
      <c r="R18" s="7"/>
      <c r="S18" s="7"/>
      <c r="T18" s="7"/>
      <c r="U18" s="7"/>
    </row>
    <row r="19" spans="1:21" x14ac:dyDescent="0.25">
      <c r="A19" s="13" t="s">
        <v>14</v>
      </c>
      <c r="B19" s="14">
        <f>AVERAGE(B9,B13,B17)</f>
        <v>84.482758620689651</v>
      </c>
      <c r="C19" s="14">
        <f t="shared" ref="C19:G19" si="2">AVERAGE(C9,C13,C17)</f>
        <v>75.287356321839084</v>
      </c>
      <c r="D19" s="14">
        <f t="shared" si="2"/>
        <v>68.247126436781613</v>
      </c>
      <c r="E19" s="14">
        <f t="shared" si="2"/>
        <v>59.482758620689651</v>
      </c>
      <c r="F19" s="14">
        <f t="shared" si="2"/>
        <v>41.954022988505734</v>
      </c>
      <c r="G19" s="14">
        <f t="shared" si="2"/>
        <v>26.436781609195403</v>
      </c>
      <c r="H19" s="5" t="s">
        <v>19</v>
      </c>
      <c r="I19" s="5">
        <f>AVERAGE(I9,I13,I17)</f>
        <v>0.61232495123011654</v>
      </c>
      <c r="K19" s="7"/>
      <c r="M19" s="7"/>
      <c r="N19" s="7"/>
      <c r="O19" s="7"/>
      <c r="P19" s="7"/>
      <c r="Q19" s="7"/>
      <c r="R19" s="7"/>
      <c r="S19" s="7"/>
      <c r="T19" s="7"/>
      <c r="U19" s="7"/>
    </row>
    <row r="20" spans="1:21" x14ac:dyDescent="0.25">
      <c r="I20" s="7"/>
      <c r="J20" s="7"/>
      <c r="K20" s="10"/>
      <c r="M20" s="7"/>
      <c r="N20" s="7"/>
      <c r="O20" s="7"/>
      <c r="P20" s="7"/>
      <c r="Q20" s="7"/>
      <c r="R20" s="7"/>
      <c r="S20" s="7"/>
      <c r="T20" s="7"/>
      <c r="U20" s="7"/>
    </row>
    <row r="21" spans="1:21" x14ac:dyDescent="0.25">
      <c r="D21" s="3"/>
      <c r="E21" s="3"/>
      <c r="I21" s="7"/>
      <c r="J21" s="7"/>
      <c r="K21" s="7"/>
      <c r="M21" s="10"/>
      <c r="N21" s="10"/>
      <c r="O21" s="10"/>
      <c r="P21" s="10"/>
      <c r="Q21" s="10"/>
      <c r="R21" s="10"/>
      <c r="S21" s="10"/>
      <c r="T21" s="7"/>
      <c r="U21" s="7"/>
    </row>
    <row r="22" spans="1:21" x14ac:dyDescent="0.25">
      <c r="A22" s="13"/>
      <c r="B22" s="13" t="s">
        <v>22</v>
      </c>
      <c r="C22" s="13"/>
      <c r="D22" s="14" t="s">
        <v>1</v>
      </c>
      <c r="E22" s="14">
        <v>0.59499999999999997</v>
      </c>
      <c r="F22" s="13"/>
      <c r="G22" s="13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</row>
    <row r="23" spans="1:21" x14ac:dyDescent="0.25">
      <c r="A23" s="14"/>
      <c r="B23" s="14"/>
      <c r="C23" s="14"/>
      <c r="D23" s="14" t="s">
        <v>2</v>
      </c>
      <c r="E23" s="14">
        <v>6.2E-2</v>
      </c>
      <c r="F23" s="14">
        <f>E22-E23</f>
        <v>0.53299999999999992</v>
      </c>
      <c r="G23" s="14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</row>
    <row r="24" spans="1:21" x14ac:dyDescent="0.25">
      <c r="A24" s="14" t="s">
        <v>3</v>
      </c>
      <c r="B24" s="14">
        <v>5</v>
      </c>
      <c r="C24" s="14">
        <v>2.5</v>
      </c>
      <c r="D24" s="14">
        <v>1.25</v>
      </c>
      <c r="E24" s="14">
        <v>0.625</v>
      </c>
      <c r="F24" s="14">
        <v>0.312</v>
      </c>
      <c r="G24" s="14">
        <v>0.15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</row>
    <row r="25" spans="1:21" x14ac:dyDescent="0.25">
      <c r="A25" s="14" t="s">
        <v>4</v>
      </c>
      <c r="B25" s="14">
        <v>0.35399999999999998</v>
      </c>
      <c r="C25" s="14">
        <v>7.4999999999999997E-2</v>
      </c>
      <c r="D25" s="14">
        <v>0.314</v>
      </c>
      <c r="E25" s="14">
        <v>0.19600000000000001</v>
      </c>
      <c r="F25" s="14">
        <v>0.52300000000000002</v>
      </c>
      <c r="G25" s="14">
        <v>0.48199999999999998</v>
      </c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</row>
    <row r="26" spans="1:21" x14ac:dyDescent="0.25">
      <c r="A26" s="14" t="s">
        <v>15</v>
      </c>
      <c r="B26" s="14">
        <v>0.314</v>
      </c>
      <c r="C26" s="14">
        <v>1.0999999999999999E-2</v>
      </c>
      <c r="D26" s="14">
        <v>0.20399999999999999</v>
      </c>
      <c r="E26" s="14">
        <v>1.4999999999999999E-2</v>
      </c>
      <c r="F26" s="14">
        <v>0.23100000000000001</v>
      </c>
      <c r="G26" s="14">
        <v>0.14299999999999999</v>
      </c>
      <c r="H26" s="6"/>
      <c r="I26" s="7"/>
      <c r="K26" s="10"/>
      <c r="L26" s="7"/>
      <c r="M26" s="7"/>
      <c r="N26" s="7"/>
      <c r="O26" s="7"/>
      <c r="P26" s="7"/>
      <c r="Q26" s="7"/>
      <c r="R26" s="7"/>
      <c r="S26" s="7"/>
      <c r="T26" s="7"/>
      <c r="U26" s="7"/>
    </row>
    <row r="27" spans="1:21" x14ac:dyDescent="0.25">
      <c r="A27" s="14" t="s">
        <v>5</v>
      </c>
      <c r="B27" s="14">
        <f>B25-B26</f>
        <v>3.999999999999998E-2</v>
      </c>
      <c r="C27" s="14">
        <f>C25-C26</f>
        <v>6.4000000000000001E-2</v>
      </c>
      <c r="D27" s="14">
        <f t="shared" ref="C27:G27" si="3">D25-D26</f>
        <v>0.11000000000000001</v>
      </c>
      <c r="E27" s="14">
        <f>E25-E26</f>
        <v>0.18099999999999999</v>
      </c>
      <c r="F27" s="14">
        <f>F25-F26</f>
        <v>0.29200000000000004</v>
      </c>
      <c r="G27" s="14">
        <f>G25-G26</f>
        <v>0.33899999999999997</v>
      </c>
      <c r="H27" s="6"/>
      <c r="I27" s="7"/>
      <c r="K27" s="7"/>
      <c r="L27" s="7"/>
      <c r="M27" s="10"/>
      <c r="N27" s="10"/>
      <c r="O27" s="10"/>
      <c r="P27" s="10"/>
      <c r="Q27" s="10"/>
      <c r="R27" s="10"/>
      <c r="S27" s="10"/>
      <c r="T27" s="10"/>
      <c r="U27" s="7"/>
    </row>
    <row r="28" spans="1:21" x14ac:dyDescent="0.25">
      <c r="A28" s="14" t="s">
        <v>6</v>
      </c>
      <c r="B28" s="14">
        <f>($F23-B27)/$F23*100</f>
        <v>92.495309568480295</v>
      </c>
      <c r="C28" s="14">
        <f>($F23-C27)/$F23*100</f>
        <v>87.992495309568469</v>
      </c>
      <c r="D28" s="14">
        <f t="shared" ref="C28:G28" si="4">($F23-D27)/$F23*100</f>
        <v>79.362101313320821</v>
      </c>
      <c r="E28" s="14">
        <f>($F23-E27)/$F23*100</f>
        <v>66.041275797373359</v>
      </c>
      <c r="F28" s="14">
        <f>($F23-F27)/$F23*100</f>
        <v>45.215759849906178</v>
      </c>
      <c r="G28" s="14">
        <f>($F23-G27)/$F23*100</f>
        <v>36.397748592870535</v>
      </c>
      <c r="H28" s="7" t="s">
        <v>16</v>
      </c>
      <c r="I28" s="7">
        <f>(50-34.121)/38.739</f>
        <v>0.40989700302021215</v>
      </c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</row>
    <row r="29" spans="1:21" x14ac:dyDescent="0.25">
      <c r="A29" s="14" t="s">
        <v>7</v>
      </c>
      <c r="B29" s="14">
        <v>0.375</v>
      </c>
      <c r="C29" s="14">
        <v>7.4999999999999997E-2</v>
      </c>
      <c r="D29" s="14">
        <v>0.32500000000000001</v>
      </c>
      <c r="E29" s="14">
        <v>0.19900000000000001</v>
      </c>
      <c r="F29" s="14">
        <v>0.53100000000000003</v>
      </c>
      <c r="G29" s="14">
        <v>0.46200000000000002</v>
      </c>
      <c r="H29" s="7"/>
      <c r="I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</row>
    <row r="30" spans="1:21" x14ac:dyDescent="0.25">
      <c r="A30" s="14" t="s">
        <v>15</v>
      </c>
      <c r="B30" s="14">
        <v>0.314</v>
      </c>
      <c r="C30" s="14">
        <v>1.0999999999999999E-2</v>
      </c>
      <c r="D30" s="14">
        <v>0.20399999999999999</v>
      </c>
      <c r="E30" s="14">
        <v>1.4999999999999999E-2</v>
      </c>
      <c r="F30" s="14">
        <v>0.23100000000000001</v>
      </c>
      <c r="G30" s="14">
        <v>0.14299999999999999</v>
      </c>
      <c r="H30" s="6"/>
      <c r="I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</row>
    <row r="31" spans="1:21" x14ac:dyDescent="0.25">
      <c r="A31" s="14" t="s">
        <v>8</v>
      </c>
      <c r="B31" s="14">
        <f>B29-B30</f>
        <v>6.0999999999999999E-2</v>
      </c>
      <c r="C31" s="14">
        <f>C29-C30</f>
        <v>6.4000000000000001E-2</v>
      </c>
      <c r="D31" s="14">
        <f t="shared" ref="C31:G31" si="5">D29-D30</f>
        <v>0.12100000000000002</v>
      </c>
      <c r="E31" s="14">
        <f>E29-E30</f>
        <v>0.184</v>
      </c>
      <c r="F31" s="14">
        <f>F29-F30</f>
        <v>0.30000000000000004</v>
      </c>
      <c r="G31" s="14">
        <f>G29-G30</f>
        <v>0.31900000000000006</v>
      </c>
      <c r="H31" s="6"/>
      <c r="I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</row>
    <row r="32" spans="1:21" x14ac:dyDescent="0.25">
      <c r="A32" s="14" t="s">
        <v>9</v>
      </c>
      <c r="B32" s="14">
        <f>($F23-B31)/$F23*100</f>
        <v>88.555347091932461</v>
      </c>
      <c r="C32" s="14">
        <f>($F23-C31)/$F23*100</f>
        <v>87.992495309568469</v>
      </c>
      <c r="D32" s="14">
        <f t="shared" ref="C32:G32" si="6">($F23-D31)/$F23*100</f>
        <v>77.298311444652896</v>
      </c>
      <c r="E32" s="14">
        <f>($F23-E31)/$F23*100</f>
        <v>65.478424015009367</v>
      </c>
      <c r="F32" s="14">
        <f>($F23-F31)/$F23*100</f>
        <v>43.714821763602238</v>
      </c>
      <c r="G32" s="14">
        <f>($F23-G31)/$F23*100</f>
        <v>40.150093808630373</v>
      </c>
      <c r="H32" s="7" t="s">
        <v>17</v>
      </c>
      <c r="I32" s="7">
        <f>(50-36.189)/35.039</f>
        <v>0.39416079226005307</v>
      </c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</row>
    <row r="33" spans="1:21" x14ac:dyDescent="0.25">
      <c r="A33" s="14" t="s">
        <v>10</v>
      </c>
      <c r="B33" s="14">
        <v>0.371</v>
      </c>
      <c r="C33" s="14">
        <v>7.3999999999999996E-2</v>
      </c>
      <c r="D33" s="14">
        <v>0.32100000000000001</v>
      </c>
      <c r="E33" s="14">
        <v>0.17599999999999999</v>
      </c>
      <c r="F33" s="14">
        <v>0.53200000000000003</v>
      </c>
      <c r="G33" s="14">
        <v>0.46200000000000002</v>
      </c>
      <c r="H33" s="7"/>
      <c r="I33" s="3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</row>
    <row r="34" spans="1:21" x14ac:dyDescent="0.25">
      <c r="A34" s="14" t="s">
        <v>15</v>
      </c>
      <c r="B34" s="14">
        <v>0.314</v>
      </c>
      <c r="C34" s="14">
        <v>1.0999999999999999E-2</v>
      </c>
      <c r="D34" s="14">
        <v>0.20399999999999999</v>
      </c>
      <c r="E34" s="14">
        <v>1.4999999999999999E-2</v>
      </c>
      <c r="F34" s="14">
        <v>0.23100000000000001</v>
      </c>
      <c r="G34" s="14">
        <v>0.14299999999999999</v>
      </c>
      <c r="H34" s="6"/>
      <c r="I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</row>
    <row r="35" spans="1:21" x14ac:dyDescent="0.25">
      <c r="A35" s="14" t="s">
        <v>11</v>
      </c>
      <c r="B35" s="14">
        <f>B33-B34</f>
        <v>5.6999999999999995E-2</v>
      </c>
      <c r="C35" s="14">
        <f>C33-C34</f>
        <v>6.3E-2</v>
      </c>
      <c r="D35" s="14">
        <f t="shared" ref="C35:G35" si="7">D33-D34</f>
        <v>0.11700000000000002</v>
      </c>
      <c r="E35" s="14">
        <f>E33-E34</f>
        <v>0.16099999999999998</v>
      </c>
      <c r="F35" s="14">
        <f>F33-F34</f>
        <v>0.30100000000000005</v>
      </c>
      <c r="G35" s="14">
        <f>G33-G34</f>
        <v>0.31900000000000006</v>
      </c>
      <c r="H35" s="6"/>
      <c r="I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</row>
    <row r="36" spans="1:21" x14ac:dyDescent="0.25">
      <c r="A36" s="14" t="s">
        <v>12</v>
      </c>
      <c r="B36" s="14">
        <f>($F23-B35)/$F23*100</f>
        <v>89.305816135084427</v>
      </c>
      <c r="C36" s="14">
        <f>($F23-C35)/$F23*100</f>
        <v>88.180112570356471</v>
      </c>
      <c r="D36" s="14">
        <f t="shared" ref="C36:G36" si="8">($F23-D35)/$F23*100</f>
        <v>78.048780487804876</v>
      </c>
      <c r="E36" s="14">
        <f>($F23-E35)/$F23*100</f>
        <v>69.793621013133205</v>
      </c>
      <c r="F36" s="14">
        <f>($F23-F35)/$F23*100</f>
        <v>43.527204502814243</v>
      </c>
      <c r="G36" s="14">
        <f>($F23-G35)/$F23*100</f>
        <v>40.150093808630373</v>
      </c>
      <c r="H36" s="7" t="s">
        <v>18</v>
      </c>
      <c r="I36" s="7">
        <f>(50-36.808)/36.066</f>
        <v>0.36577385903621135</v>
      </c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</row>
    <row r="37" spans="1:21" x14ac:dyDescent="0.25">
      <c r="A37" s="17" t="s">
        <v>13</v>
      </c>
      <c r="B37" s="14">
        <f>STDEV(B28,B32,B36)</f>
        <v>2.0920236002098429</v>
      </c>
      <c r="C37" s="14">
        <f t="shared" ref="C37:G37" si="9">STDEV(C28,C32,C36)</f>
        <v>0.1083208760205733</v>
      </c>
      <c r="D37" s="14">
        <f t="shared" si="9"/>
        <v>1.0446086984671743</v>
      </c>
      <c r="E37" s="14">
        <f t="shared" si="9"/>
        <v>2.3458410673559817</v>
      </c>
      <c r="F37" s="14">
        <f t="shared" si="9"/>
        <v>0.92549397041580694</v>
      </c>
      <c r="G37" s="14">
        <f t="shared" si="9"/>
        <v>2.1664175204113469</v>
      </c>
      <c r="H37" s="1" t="s">
        <v>20</v>
      </c>
      <c r="I37" s="5">
        <f>STDEV(I28,I32,I36)</f>
        <v>2.2361790856935189E-2</v>
      </c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</row>
    <row r="38" spans="1:21" x14ac:dyDescent="0.25">
      <c r="A38" s="17" t="s">
        <v>14</v>
      </c>
      <c r="B38" s="14">
        <f>AVERAGE(B28,B32,B36)</f>
        <v>90.118824265165742</v>
      </c>
      <c r="C38" s="14">
        <f t="shared" ref="C38:G38" si="10">AVERAGE(C28,C32,C36)</f>
        <v>88.055034396497788</v>
      </c>
      <c r="D38" s="14">
        <f t="shared" si="10"/>
        <v>78.236397748592864</v>
      </c>
      <c r="E38" s="14">
        <f t="shared" si="10"/>
        <v>67.104440275171967</v>
      </c>
      <c r="F38" s="14">
        <f t="shared" si="10"/>
        <v>44.152595372107555</v>
      </c>
      <c r="G38" s="14">
        <f t="shared" si="10"/>
        <v>38.899312070043756</v>
      </c>
      <c r="H38" s="5" t="s">
        <v>19</v>
      </c>
      <c r="I38" s="5">
        <f>AVERAGE(I28,I32,I36)</f>
        <v>0.38994388477215886</v>
      </c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</row>
    <row r="39" spans="1:21" x14ac:dyDescent="0.25">
      <c r="A39" s="12"/>
      <c r="B39" s="7"/>
      <c r="C39" s="7"/>
      <c r="D39" s="7"/>
      <c r="E39" s="7"/>
      <c r="F39" s="7"/>
      <c r="G39" s="7"/>
      <c r="I39" s="7"/>
      <c r="K39" s="7"/>
      <c r="L39" s="7"/>
      <c r="M39" s="11"/>
      <c r="N39" s="11"/>
      <c r="O39" s="11"/>
      <c r="P39" s="11"/>
      <c r="Q39" s="11"/>
      <c r="R39" s="11"/>
      <c r="S39" s="11"/>
      <c r="T39" s="11"/>
      <c r="U39" s="7"/>
    </row>
    <row r="40" spans="1:21" x14ac:dyDescent="0.25">
      <c r="A40" s="12"/>
      <c r="B40" s="7"/>
      <c r="C40" s="7"/>
      <c r="D40" s="7"/>
      <c r="E40" s="7"/>
      <c r="F40" s="7"/>
      <c r="G40" s="7"/>
      <c r="I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</row>
    <row r="41" spans="1:21" x14ac:dyDescent="0.25">
      <c r="A41" s="3"/>
      <c r="B41" s="3" t="s">
        <v>25</v>
      </c>
      <c r="C41" s="4"/>
      <c r="D41" s="4" t="s">
        <v>1</v>
      </c>
      <c r="E41" s="3">
        <v>0.64400000000000002</v>
      </c>
      <c r="F41" s="4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</row>
    <row r="42" spans="1:21" x14ac:dyDescent="0.25">
      <c r="A42" s="3"/>
      <c r="B42" s="4"/>
      <c r="C42" s="4"/>
      <c r="D42" s="4" t="s">
        <v>2</v>
      </c>
      <c r="E42" s="3">
        <v>6.6000000000000003E-2</v>
      </c>
      <c r="F42" s="4">
        <f>E41-E42</f>
        <v>0.57800000000000007</v>
      </c>
      <c r="I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</row>
    <row r="43" spans="1:21" x14ac:dyDescent="0.25">
      <c r="A43" s="14" t="s">
        <v>3</v>
      </c>
      <c r="B43" s="14">
        <v>5</v>
      </c>
      <c r="C43" s="14">
        <v>2.5</v>
      </c>
      <c r="D43" s="14">
        <v>1.25</v>
      </c>
      <c r="E43" s="14">
        <v>0.625</v>
      </c>
      <c r="F43" s="14">
        <v>0.312</v>
      </c>
      <c r="G43" s="14">
        <v>0.15</v>
      </c>
      <c r="H43" s="7"/>
      <c r="I43" s="7"/>
      <c r="J43" s="7"/>
      <c r="K43" s="10"/>
      <c r="L43" s="10"/>
      <c r="M43" s="10"/>
      <c r="N43" s="10"/>
      <c r="O43" s="10"/>
      <c r="P43" s="10"/>
      <c r="Q43" s="10"/>
      <c r="R43" s="10"/>
      <c r="S43" s="7"/>
      <c r="T43" s="7"/>
      <c r="U43" s="7"/>
    </row>
    <row r="44" spans="1:21" x14ac:dyDescent="0.25">
      <c r="A44" s="14" t="s">
        <v>4</v>
      </c>
      <c r="B44" s="14">
        <v>0.252</v>
      </c>
      <c r="C44" s="14">
        <v>0.251</v>
      </c>
      <c r="D44" s="14">
        <v>0.35099999999999998</v>
      </c>
      <c r="E44" s="14">
        <v>0.45300000000000001</v>
      </c>
      <c r="F44" s="14">
        <v>0.56699999999999995</v>
      </c>
      <c r="G44" s="14">
        <v>1.923</v>
      </c>
      <c r="H44" s="7"/>
      <c r="J44" s="7"/>
      <c r="L44" s="7"/>
      <c r="M44" s="7"/>
      <c r="N44" s="7"/>
      <c r="O44" s="7"/>
      <c r="P44" s="7"/>
      <c r="Q44" s="7"/>
      <c r="R44" s="7"/>
      <c r="S44" s="7"/>
      <c r="T44" s="7"/>
      <c r="U44" s="7"/>
    </row>
    <row r="45" spans="1:21" x14ac:dyDescent="0.25">
      <c r="A45" s="14" t="s">
        <v>15</v>
      </c>
      <c r="B45" s="14">
        <v>8.1000000000000003E-2</v>
      </c>
      <c r="C45" s="14">
        <v>4.4999999999999998E-2</v>
      </c>
      <c r="D45" s="14">
        <v>3.1E-2</v>
      </c>
      <c r="E45" s="14">
        <v>0.10299999999999999</v>
      </c>
      <c r="F45" s="14">
        <v>1.2999999999999999E-2</v>
      </c>
      <c r="G45" s="14">
        <v>0.84499999999999997</v>
      </c>
      <c r="H45" s="6"/>
      <c r="J45" s="7"/>
      <c r="L45" s="7"/>
      <c r="M45" s="7"/>
      <c r="N45" s="7"/>
      <c r="O45" s="7"/>
      <c r="P45" s="7"/>
      <c r="Q45" s="7"/>
      <c r="R45" s="7"/>
      <c r="S45" s="7"/>
      <c r="T45" s="7"/>
      <c r="U45" s="7"/>
    </row>
    <row r="46" spans="1:21" x14ac:dyDescent="0.25">
      <c r="A46" s="14" t="s">
        <v>5</v>
      </c>
      <c r="B46" s="14">
        <f>B44-B45</f>
        <v>0.17099999999999999</v>
      </c>
      <c r="C46" s="14">
        <f>C44-C45</f>
        <v>0.20600000000000002</v>
      </c>
      <c r="D46" s="14">
        <f>D44-D45</f>
        <v>0.31999999999999995</v>
      </c>
      <c r="E46" s="14">
        <f>E44-E45</f>
        <v>0.35000000000000003</v>
      </c>
      <c r="F46" s="14">
        <f>F44-F45</f>
        <v>0.55399999999999994</v>
      </c>
      <c r="G46" s="14">
        <f>G44-G45</f>
        <v>1.0780000000000001</v>
      </c>
      <c r="H46" s="6"/>
      <c r="J46" s="7"/>
      <c r="L46" s="7"/>
      <c r="M46" s="7"/>
      <c r="N46" s="7"/>
      <c r="O46" s="7"/>
      <c r="P46" s="7"/>
      <c r="Q46" s="7"/>
      <c r="R46" s="7"/>
      <c r="S46" s="7"/>
      <c r="T46" s="7"/>
      <c r="U46" s="7"/>
    </row>
    <row r="47" spans="1:21" x14ac:dyDescent="0.25">
      <c r="A47" s="14" t="s">
        <v>6</v>
      </c>
      <c r="B47" s="15">
        <f>($F42-B46)/$F42*100</f>
        <v>70.415224913494811</v>
      </c>
      <c r="C47" s="15">
        <f>($F42-C46)/$F42*100</f>
        <v>64.359861591695505</v>
      </c>
      <c r="D47" s="15">
        <f>($F42-D46)/$F42*100</f>
        <v>44.63667820069206</v>
      </c>
      <c r="E47" s="15">
        <f>($F42-E46)/$F42*100</f>
        <v>39.446366782006919</v>
      </c>
      <c r="F47" s="15">
        <f>($F42-F46)/$F42*100</f>
        <v>4.1522491349481196</v>
      </c>
      <c r="G47" s="15">
        <f>($F42-G46)/$F42*100</f>
        <v>-86.505190311418673</v>
      </c>
      <c r="H47" s="7" t="s">
        <v>16</v>
      </c>
      <c r="I47" s="15">
        <f>(50-37.919)/7.1659</f>
        <v>1.6859012824627755</v>
      </c>
      <c r="J47" s="7"/>
      <c r="L47" s="7"/>
      <c r="M47" s="7"/>
      <c r="N47" s="7"/>
      <c r="O47" s="7"/>
      <c r="P47" s="7"/>
      <c r="Q47" s="7"/>
      <c r="R47" s="7"/>
      <c r="S47" s="7"/>
      <c r="T47" s="7"/>
      <c r="U47" s="7"/>
    </row>
    <row r="48" spans="1:21" x14ac:dyDescent="0.25">
      <c r="A48" s="14" t="s">
        <v>7</v>
      </c>
      <c r="B48" s="14">
        <v>0.253</v>
      </c>
      <c r="C48" s="14">
        <v>0.252</v>
      </c>
      <c r="D48" s="14">
        <v>0.33300000000000002</v>
      </c>
      <c r="E48" s="14">
        <v>0.44900000000000001</v>
      </c>
      <c r="F48" s="14">
        <v>0.58499999999999996</v>
      </c>
      <c r="G48" s="14">
        <v>1.7609999999999999</v>
      </c>
      <c r="H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</row>
    <row r="49" spans="1:21" x14ac:dyDescent="0.25">
      <c r="A49" s="14" t="s">
        <v>15</v>
      </c>
      <c r="B49" s="14">
        <v>8.1000000000000003E-2</v>
      </c>
      <c r="C49" s="14">
        <v>4.4999999999999998E-2</v>
      </c>
      <c r="D49" s="14">
        <v>3.1E-2</v>
      </c>
      <c r="E49" s="14">
        <v>0.10299999999999999</v>
      </c>
      <c r="F49" s="14">
        <v>1.2999999999999999E-2</v>
      </c>
      <c r="G49" s="14">
        <v>0.84499999999999997</v>
      </c>
      <c r="H49" s="6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</row>
    <row r="50" spans="1:21" x14ac:dyDescent="0.25">
      <c r="A50" s="14" t="s">
        <v>8</v>
      </c>
      <c r="B50" s="14">
        <f>B48-B49</f>
        <v>0.17199999999999999</v>
      </c>
      <c r="C50" s="14">
        <f t="shared" ref="C50:G50" si="11">C48-C49</f>
        <v>0.20700000000000002</v>
      </c>
      <c r="D50" s="14">
        <f t="shared" si="11"/>
        <v>0.30200000000000005</v>
      </c>
      <c r="E50" s="14">
        <f t="shared" si="11"/>
        <v>0.34600000000000003</v>
      </c>
      <c r="F50" s="14">
        <f t="shared" si="11"/>
        <v>0.57199999999999995</v>
      </c>
      <c r="G50" s="14">
        <f t="shared" si="11"/>
        <v>0.91599999999999993</v>
      </c>
      <c r="H50" s="6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</row>
    <row r="51" spans="1:21" x14ac:dyDescent="0.25">
      <c r="A51" s="14" t="s">
        <v>9</v>
      </c>
      <c r="B51" s="14">
        <f>($F42-B50)/$F42*100</f>
        <v>70.242214532871984</v>
      </c>
      <c r="C51" s="14">
        <f t="shared" ref="C51:G51" si="12">($F42-C50)/$F42*100</f>
        <v>64.186851211072664</v>
      </c>
      <c r="D51" s="14">
        <f t="shared" si="12"/>
        <v>47.750865051903112</v>
      </c>
      <c r="E51" s="14">
        <f t="shared" si="12"/>
        <v>40.138408304498277</v>
      </c>
      <c r="F51" s="14">
        <f t="shared" si="12"/>
        <v>1.0380622837370443</v>
      </c>
      <c r="G51" s="14">
        <f t="shared" si="12"/>
        <v>-58.477508650518992</v>
      </c>
      <c r="H51" s="7" t="s">
        <v>17</v>
      </c>
      <c r="I51" s="7">
        <f>(50-39.845)/6.7134</f>
        <v>1.5126463490928592</v>
      </c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</row>
    <row r="52" spans="1:21" x14ac:dyDescent="0.25">
      <c r="A52" s="14" t="s">
        <v>10</v>
      </c>
      <c r="B52" s="14">
        <v>0.25600000000000001</v>
      </c>
      <c r="C52" s="14">
        <v>0.248</v>
      </c>
      <c r="D52" s="14">
        <v>0.35099999999999998</v>
      </c>
      <c r="E52" s="14">
        <v>0.45800000000000002</v>
      </c>
      <c r="F52" s="14">
        <v>0.51600000000000001</v>
      </c>
      <c r="G52" s="14">
        <v>1.9119999999999999</v>
      </c>
      <c r="H52" s="7"/>
      <c r="I52" s="7"/>
      <c r="K52" s="7"/>
      <c r="L52" s="7"/>
      <c r="M52" s="11"/>
      <c r="N52" s="11"/>
      <c r="O52" s="11"/>
      <c r="P52" s="11"/>
      <c r="Q52" s="11"/>
      <c r="R52" s="11"/>
      <c r="S52" s="11"/>
      <c r="T52" s="11"/>
      <c r="U52" s="7"/>
    </row>
    <row r="53" spans="1:21" x14ac:dyDescent="0.25">
      <c r="A53" s="14" t="s">
        <v>15</v>
      </c>
      <c r="B53" s="14">
        <v>8.1000000000000003E-2</v>
      </c>
      <c r="C53" s="14">
        <v>4.4999999999999998E-2</v>
      </c>
      <c r="D53" s="14">
        <v>3.1E-2</v>
      </c>
      <c r="E53" s="14">
        <v>0.10299999999999999</v>
      </c>
      <c r="F53" s="14">
        <v>1.2999999999999999E-2</v>
      </c>
      <c r="G53" s="14">
        <v>0.84499999999999997</v>
      </c>
      <c r="H53" s="6"/>
      <c r="I53" s="6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</row>
    <row r="54" spans="1:21" x14ac:dyDescent="0.25">
      <c r="A54" s="14" t="s">
        <v>11</v>
      </c>
      <c r="B54" s="14">
        <f>B52-B53</f>
        <v>0.17499999999999999</v>
      </c>
      <c r="C54" s="14">
        <f t="shared" ref="C54:G54" si="13">C52-C53</f>
        <v>0.20300000000000001</v>
      </c>
      <c r="D54" s="14">
        <f t="shared" si="13"/>
        <v>0.31999999999999995</v>
      </c>
      <c r="E54" s="14">
        <f t="shared" si="13"/>
        <v>0.35500000000000004</v>
      </c>
      <c r="F54" s="14">
        <f t="shared" si="13"/>
        <v>0.503</v>
      </c>
      <c r="G54" s="14">
        <f t="shared" si="13"/>
        <v>1.0669999999999999</v>
      </c>
      <c r="H54" s="6"/>
      <c r="I54" s="6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</row>
    <row r="55" spans="1:21" x14ac:dyDescent="0.25">
      <c r="A55" s="14" t="s">
        <v>12</v>
      </c>
      <c r="B55" s="16">
        <f>($F42-B54)/$F42*100</f>
        <v>69.72318339100346</v>
      </c>
      <c r="C55" s="14">
        <f t="shared" ref="C55:G55" si="14">($F42-C54)/$F42*100</f>
        <v>64.878892733564015</v>
      </c>
      <c r="D55" s="14">
        <f t="shared" si="14"/>
        <v>44.63667820069206</v>
      </c>
      <c r="E55" s="14">
        <f t="shared" si="14"/>
        <v>38.581314878892734</v>
      </c>
      <c r="F55" s="14">
        <f t="shared" si="14"/>
        <v>12.975778546712814</v>
      </c>
      <c r="G55" s="14">
        <f t="shared" si="14"/>
        <v>-84.602076124567432</v>
      </c>
      <c r="H55" s="7" t="s">
        <v>18</v>
      </c>
      <c r="I55" s="7">
        <f>(50-37.716)/7.1419</f>
        <v>1.7199904787241489</v>
      </c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</row>
    <row r="56" spans="1:21" x14ac:dyDescent="0.25">
      <c r="A56" s="14" t="s">
        <v>13</v>
      </c>
      <c r="B56" s="14">
        <f>STDEV(B47,B51,B55)</f>
        <v>0.36014982689725739</v>
      </c>
      <c r="C56" s="14">
        <f t="shared" ref="C56:G56" si="15">STDEV(C47,C51,C55)</f>
        <v>0.36014982689725517</v>
      </c>
      <c r="D56" s="14">
        <f t="shared" si="15"/>
        <v>1.7979766168534941</v>
      </c>
      <c r="E56" s="14">
        <f t="shared" si="15"/>
        <v>0.78014701605932779</v>
      </c>
      <c r="F56" s="14">
        <f t="shared" si="15"/>
        <v>6.1922249716862492</v>
      </c>
      <c r="G56" s="14">
        <f t="shared" si="15"/>
        <v>15.661342048704116</v>
      </c>
      <c r="H56" s="1" t="s">
        <v>20</v>
      </c>
      <c r="I56" s="5">
        <f>STDEV(I47,I51,I55)</f>
        <v>0.11118373182208928</v>
      </c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</row>
    <row r="57" spans="1:21" x14ac:dyDescent="0.25">
      <c r="A57" s="14" t="s">
        <v>14</v>
      </c>
      <c r="B57" s="15">
        <f>AVERAGE(B47,B51,B55)</f>
        <v>70.126874279123413</v>
      </c>
      <c r="C57" s="15">
        <f t="shared" ref="C57:G57" si="16">AVERAGE(C47,C51,C55)</f>
        <v>64.475201845444062</v>
      </c>
      <c r="D57" s="15">
        <f t="shared" si="16"/>
        <v>45.674740484429073</v>
      </c>
      <c r="E57" s="15">
        <f t="shared" si="16"/>
        <v>39.388696655132641</v>
      </c>
      <c r="F57" s="15">
        <f t="shared" si="16"/>
        <v>6.0553633217993266</v>
      </c>
      <c r="G57" s="15">
        <f t="shared" si="16"/>
        <v>-76.528258362168359</v>
      </c>
      <c r="H57" s="5" t="s">
        <v>19</v>
      </c>
      <c r="I57" s="18">
        <f>AVERAGE(I47,I51,I55)</f>
        <v>1.6395127034265944</v>
      </c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</row>
    <row r="58" spans="1:21" x14ac:dyDescent="0.25">
      <c r="I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</row>
    <row r="59" spans="1:21" x14ac:dyDescent="0.25">
      <c r="I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</row>
    <row r="60" spans="1:21" x14ac:dyDescent="0.25">
      <c r="A60" s="12"/>
      <c r="B60" s="7"/>
      <c r="C60" s="7"/>
      <c r="D60" s="7"/>
      <c r="E60" s="7"/>
      <c r="F60" s="7"/>
      <c r="G60" s="7"/>
      <c r="H60" s="7"/>
      <c r="I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</row>
    <row r="61" spans="1:21" x14ac:dyDescent="0.25">
      <c r="A61" s="7"/>
      <c r="B61" s="7" t="s">
        <v>23</v>
      </c>
      <c r="C61" s="12"/>
      <c r="D61" s="12" t="s">
        <v>1</v>
      </c>
      <c r="E61" s="7">
        <v>0.68899999999999995</v>
      </c>
      <c r="F61" s="12"/>
      <c r="G61" s="7"/>
      <c r="H61" s="7"/>
      <c r="I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</row>
    <row r="62" spans="1:21" x14ac:dyDescent="0.25">
      <c r="A62" s="7"/>
      <c r="B62" s="12"/>
      <c r="C62" s="12"/>
      <c r="D62" s="12" t="s">
        <v>2</v>
      </c>
      <c r="E62" s="7">
        <v>6.6000000000000003E-2</v>
      </c>
      <c r="F62" s="12">
        <f>E61-E62</f>
        <v>0.623</v>
      </c>
      <c r="G62" s="7"/>
      <c r="H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</row>
    <row r="63" spans="1:21" x14ac:dyDescent="0.25">
      <c r="A63" s="14" t="s">
        <v>3</v>
      </c>
      <c r="B63" s="7">
        <v>5</v>
      </c>
      <c r="C63" s="7">
        <v>2.5</v>
      </c>
      <c r="D63" s="7">
        <v>1.25</v>
      </c>
      <c r="E63" s="7">
        <v>0.625</v>
      </c>
      <c r="F63" s="7">
        <v>0.312</v>
      </c>
      <c r="G63" s="7">
        <v>0.15</v>
      </c>
      <c r="H63" s="7"/>
      <c r="I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</row>
    <row r="64" spans="1:21" x14ac:dyDescent="0.25">
      <c r="A64" s="14" t="s">
        <v>4</v>
      </c>
      <c r="B64" s="7">
        <v>0.105</v>
      </c>
      <c r="C64" s="7">
        <v>9.0999999999999998E-2</v>
      </c>
      <c r="D64" s="7">
        <v>0.249</v>
      </c>
      <c r="E64" s="7">
        <v>0.251</v>
      </c>
      <c r="F64" s="7">
        <v>1.0569999999999999</v>
      </c>
      <c r="G64" s="7">
        <v>0.81499999999999995</v>
      </c>
      <c r="H64" s="7"/>
      <c r="I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</row>
    <row r="65" spans="1:21" x14ac:dyDescent="0.25">
      <c r="A65" s="14" t="s">
        <v>15</v>
      </c>
      <c r="B65" s="14">
        <v>6.7000000000000004E-2</v>
      </c>
      <c r="C65" s="14">
        <v>2.3E-2</v>
      </c>
      <c r="D65" s="14">
        <v>0.128</v>
      </c>
      <c r="E65" s="14">
        <v>5.3999999999999999E-2</v>
      </c>
      <c r="F65" s="14">
        <v>0.69399999999999995</v>
      </c>
      <c r="G65" s="14">
        <v>0.42099999999999999</v>
      </c>
      <c r="H65" s="6"/>
      <c r="I65" s="7"/>
      <c r="J65" s="3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</row>
    <row r="66" spans="1:21" x14ac:dyDescent="0.25">
      <c r="A66" s="14" t="s">
        <v>5</v>
      </c>
      <c r="B66" s="14">
        <f>B64-B65</f>
        <v>3.7999999999999992E-2</v>
      </c>
      <c r="C66" s="14">
        <f>C64-C65</f>
        <v>6.8000000000000005E-2</v>
      </c>
      <c r="D66" s="14">
        <f t="shared" ref="C66:G66" si="17">D64-D65</f>
        <v>0.121</v>
      </c>
      <c r="E66" s="14">
        <f t="shared" si="17"/>
        <v>0.19700000000000001</v>
      </c>
      <c r="F66" s="14">
        <f>F64-F65</f>
        <v>0.36299999999999999</v>
      </c>
      <c r="G66" s="14">
        <f>G64-G65</f>
        <v>0.39399999999999996</v>
      </c>
      <c r="H66" s="6"/>
      <c r="I66" s="7"/>
      <c r="J66" s="3"/>
      <c r="K66" s="7"/>
      <c r="L66" s="7"/>
      <c r="M66" s="11"/>
      <c r="N66" s="11"/>
      <c r="O66" s="11"/>
      <c r="P66" s="11"/>
      <c r="Q66" s="11"/>
      <c r="R66" s="11"/>
      <c r="S66" s="11"/>
      <c r="T66" s="11"/>
      <c r="U66" s="7"/>
    </row>
    <row r="67" spans="1:21" x14ac:dyDescent="0.25">
      <c r="A67" s="14" t="s">
        <v>6</v>
      </c>
      <c r="B67" s="15">
        <f>($F62-B66)/$F62*100</f>
        <v>93.900481540930969</v>
      </c>
      <c r="C67" s="15">
        <f>($F62-C66)/$F62*100</f>
        <v>89.085072231139634</v>
      </c>
      <c r="D67" s="15">
        <f t="shared" ref="C67:G67" si="18">($F62-D66)/$F62*100</f>
        <v>80.577849117174964</v>
      </c>
      <c r="E67" s="15">
        <f t="shared" si="18"/>
        <v>68.378812199036915</v>
      </c>
      <c r="F67" s="15">
        <f>($F62-F66)/$F62*100</f>
        <v>41.733547351524876</v>
      </c>
      <c r="G67" s="15">
        <f>($F62-G66)/$F62*100</f>
        <v>36.757624398073844</v>
      </c>
      <c r="H67" s="7" t="s">
        <v>16</v>
      </c>
      <c r="I67" s="15">
        <f>(50-32.828)/41.136</f>
        <v>0.41744457409568253</v>
      </c>
      <c r="J67" s="3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</row>
    <row r="68" spans="1:21" x14ac:dyDescent="0.25">
      <c r="A68" s="14" t="s">
        <v>7</v>
      </c>
      <c r="B68" s="7">
        <v>0.123</v>
      </c>
      <c r="C68" s="7">
        <v>8.5999999999999993E-2</v>
      </c>
      <c r="D68" s="7">
        <v>0.23300000000000001</v>
      </c>
      <c r="E68" s="7">
        <v>0.26500000000000001</v>
      </c>
      <c r="F68" s="7">
        <v>1.0820000000000001</v>
      </c>
      <c r="G68" s="7">
        <v>0.82699999999999996</v>
      </c>
      <c r="H68" s="7"/>
      <c r="I68" s="3"/>
      <c r="J68" s="3"/>
      <c r="K68" s="3"/>
      <c r="L68" s="3"/>
      <c r="M68" s="3"/>
      <c r="N68" s="3"/>
      <c r="O68" s="7"/>
      <c r="P68" s="7"/>
      <c r="Q68" s="7"/>
      <c r="R68" s="7"/>
      <c r="S68" s="7"/>
      <c r="T68" s="7"/>
      <c r="U68" s="7"/>
    </row>
    <row r="69" spans="1:21" x14ac:dyDescent="0.25">
      <c r="A69" s="14" t="s">
        <v>15</v>
      </c>
      <c r="B69" s="14">
        <v>6.7000000000000004E-2</v>
      </c>
      <c r="C69" s="14">
        <v>2.3E-2</v>
      </c>
      <c r="D69" s="14">
        <v>0.128</v>
      </c>
      <c r="E69" s="14">
        <v>5.3999999999999999E-2</v>
      </c>
      <c r="F69" s="14">
        <v>0.69399999999999995</v>
      </c>
      <c r="G69" s="14">
        <v>0.42099999999999999</v>
      </c>
      <c r="H69" s="6"/>
      <c r="I69" s="7"/>
      <c r="J69" s="3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</row>
    <row r="70" spans="1:21" x14ac:dyDescent="0.25">
      <c r="A70" s="14" t="s">
        <v>8</v>
      </c>
      <c r="B70" s="14">
        <f>B68-B69</f>
        <v>5.5999999999999994E-2</v>
      </c>
      <c r="C70" s="14">
        <f t="shared" ref="C70:G70" si="19">C68-C69</f>
        <v>6.3E-2</v>
      </c>
      <c r="D70" s="14">
        <f t="shared" si="19"/>
        <v>0.10500000000000001</v>
      </c>
      <c r="E70" s="14">
        <f t="shared" si="19"/>
        <v>0.21100000000000002</v>
      </c>
      <c r="F70" s="14">
        <f t="shared" si="19"/>
        <v>0.38800000000000012</v>
      </c>
      <c r="G70" s="14">
        <f t="shared" si="19"/>
        <v>0.40599999999999997</v>
      </c>
      <c r="H70" s="6"/>
      <c r="I70" s="7"/>
      <c r="J70" s="3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</row>
    <row r="71" spans="1:21" x14ac:dyDescent="0.25">
      <c r="A71" s="14" t="s">
        <v>9</v>
      </c>
      <c r="B71" s="14">
        <f>($F62-B70)/$F62*100</f>
        <v>91.011235955056165</v>
      </c>
      <c r="C71" s="14">
        <f t="shared" ref="C71:G71" si="20">($F62-C70)/$F62*100</f>
        <v>89.887640449438209</v>
      </c>
      <c r="D71" s="14">
        <f t="shared" si="20"/>
        <v>83.146067415730343</v>
      </c>
      <c r="E71" s="14">
        <f t="shared" si="20"/>
        <v>66.13162118780096</v>
      </c>
      <c r="F71" s="14">
        <f t="shared" si="20"/>
        <v>37.720706260032081</v>
      </c>
      <c r="G71" s="14">
        <f t="shared" si="20"/>
        <v>34.831460674157306</v>
      </c>
      <c r="H71" s="7" t="s">
        <v>17</v>
      </c>
      <c r="I71" s="7">
        <f>(50-28.499)/46.15</f>
        <v>0.46589382448537381</v>
      </c>
      <c r="J71" s="3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</row>
    <row r="72" spans="1:21" x14ac:dyDescent="0.25">
      <c r="A72" s="14" t="s">
        <v>10</v>
      </c>
      <c r="B72" s="7">
        <v>0.11700000000000001</v>
      </c>
      <c r="C72" s="7">
        <v>9.2999999999999999E-2</v>
      </c>
      <c r="D72" s="7">
        <v>0.26800000000000002</v>
      </c>
      <c r="E72" s="7">
        <v>0.26600000000000001</v>
      </c>
      <c r="F72" s="7">
        <v>1.073</v>
      </c>
      <c r="G72" s="7">
        <v>0.80500000000000005</v>
      </c>
      <c r="H72" s="7"/>
      <c r="I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</row>
    <row r="73" spans="1:21" x14ac:dyDescent="0.25">
      <c r="A73" s="14" t="s">
        <v>15</v>
      </c>
      <c r="B73" s="14">
        <v>6.7000000000000004E-2</v>
      </c>
      <c r="C73" s="14">
        <v>2.3E-2</v>
      </c>
      <c r="D73" s="14">
        <v>0.128</v>
      </c>
      <c r="E73" s="14">
        <v>5.3999999999999999E-2</v>
      </c>
      <c r="F73" s="14">
        <v>0.69399999999999995</v>
      </c>
      <c r="G73" s="14">
        <v>0.42099999999999999</v>
      </c>
      <c r="H73" s="6"/>
      <c r="I73" s="7"/>
    </row>
    <row r="74" spans="1:21" x14ac:dyDescent="0.25">
      <c r="A74" s="14" t="s">
        <v>11</v>
      </c>
      <c r="B74" s="14">
        <f>B72-B73</f>
        <v>0.05</v>
      </c>
      <c r="C74" s="14">
        <f t="shared" ref="C74:G74" si="21">C72-C73</f>
        <v>7.0000000000000007E-2</v>
      </c>
      <c r="D74" s="14">
        <f t="shared" si="21"/>
        <v>0.14000000000000001</v>
      </c>
      <c r="E74" s="14">
        <f t="shared" si="21"/>
        <v>0.21200000000000002</v>
      </c>
      <c r="F74" s="14">
        <f t="shared" si="21"/>
        <v>0.379</v>
      </c>
      <c r="G74" s="14">
        <f t="shared" si="21"/>
        <v>0.38400000000000006</v>
      </c>
      <c r="H74" s="6"/>
      <c r="I74" s="7"/>
    </row>
    <row r="75" spans="1:21" x14ac:dyDescent="0.25">
      <c r="A75" s="14" t="s">
        <v>12</v>
      </c>
      <c r="B75" s="16">
        <f>($F62-B74)/$F62*100</f>
        <v>91.974317817014438</v>
      </c>
      <c r="C75" s="16">
        <f t="shared" ref="C75:G75" si="22">($F62-C74)/$F62*100</f>
        <v>88.764044943820224</v>
      </c>
      <c r="D75" s="16">
        <f t="shared" si="22"/>
        <v>77.528089887640448</v>
      </c>
      <c r="E75" s="16">
        <f t="shared" si="22"/>
        <v>65.971107544141248</v>
      </c>
      <c r="F75" s="16">
        <f t="shared" si="22"/>
        <v>39.165329052969497</v>
      </c>
      <c r="G75" s="16">
        <f t="shared" si="22"/>
        <v>38.362760834670937</v>
      </c>
      <c r="H75" s="7" t="s">
        <v>18</v>
      </c>
      <c r="I75" s="16">
        <f>(50-32.979)/38.131</f>
        <v>0.44638220870158141</v>
      </c>
    </row>
    <row r="76" spans="1:21" x14ac:dyDescent="0.25">
      <c r="A76" s="14" t="s">
        <v>13</v>
      </c>
      <c r="B76" s="14">
        <f>STDEV(B67,B71,B75)</f>
        <v>1.4711318442875909</v>
      </c>
      <c r="C76" s="14">
        <f t="shared" ref="C76:G76" si="23">STDEV(C67,C71,C75)</f>
        <v>0.57874017262664923</v>
      </c>
      <c r="D76" s="14">
        <f t="shared" si="23"/>
        <v>2.8124262388339094</v>
      </c>
      <c r="E76" s="14">
        <f t="shared" si="23"/>
        <v>1.3461472044311533</v>
      </c>
      <c r="F76" s="14">
        <f t="shared" si="23"/>
        <v>2.0324686905535216</v>
      </c>
      <c r="G76" s="14">
        <f t="shared" si="23"/>
        <v>1.7680804325155965</v>
      </c>
      <c r="H76" s="1" t="s">
        <v>20</v>
      </c>
      <c r="I76" s="5">
        <f>STDEV(I67,I71,I75)</f>
        <v>2.4376969015862265E-2</v>
      </c>
    </row>
    <row r="77" spans="1:21" x14ac:dyDescent="0.25">
      <c r="A77" s="14" t="s">
        <v>14</v>
      </c>
      <c r="B77" s="15">
        <f>AVERAGE(B67,B71,B75)</f>
        <v>92.295345104333862</v>
      </c>
      <c r="C77" s="15">
        <f t="shared" ref="C77:G77" si="24">AVERAGE(C67,C71,C75)</f>
        <v>89.24558587479936</v>
      </c>
      <c r="D77" s="15">
        <f t="shared" si="24"/>
        <v>80.417335473515251</v>
      </c>
      <c r="E77" s="15">
        <f t="shared" si="24"/>
        <v>66.827180310326369</v>
      </c>
      <c r="F77" s="15">
        <f t="shared" si="24"/>
        <v>39.53986088817549</v>
      </c>
      <c r="G77" s="15">
        <f t="shared" si="24"/>
        <v>36.650615302300693</v>
      </c>
      <c r="H77" s="5" t="s">
        <v>19</v>
      </c>
      <c r="I77" s="18">
        <f>AVERAGE(I67,I71,I75)</f>
        <v>0.44324020242754592</v>
      </c>
    </row>
    <row r="78" spans="1:21" x14ac:dyDescent="0.25">
      <c r="A78" s="7"/>
      <c r="B78" s="7"/>
      <c r="C78" s="7"/>
      <c r="D78" s="7"/>
      <c r="E78" s="7"/>
      <c r="F78" s="7"/>
      <c r="G78" s="7"/>
      <c r="H78" s="7"/>
      <c r="I78" s="7"/>
    </row>
    <row r="79" spans="1:21" x14ac:dyDescent="0.25">
      <c r="A79" s="12"/>
      <c r="B79" s="7"/>
      <c r="C79" s="7"/>
      <c r="D79" s="7"/>
      <c r="E79" s="7"/>
      <c r="F79" s="7"/>
      <c r="G79" s="7"/>
      <c r="H79" s="7"/>
      <c r="I79" s="7"/>
    </row>
    <row r="80" spans="1:21" x14ac:dyDescent="0.25">
      <c r="A80" s="12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</row>
    <row r="81" spans="1:20" x14ac:dyDescent="0.25">
      <c r="A81" s="7"/>
      <c r="B81" s="7" t="s">
        <v>24</v>
      </c>
      <c r="C81" s="12"/>
      <c r="D81" s="12" t="s">
        <v>1</v>
      </c>
      <c r="E81" s="7">
        <v>0.44</v>
      </c>
      <c r="F81" s="12"/>
      <c r="G81" s="7"/>
      <c r="H81" s="7"/>
      <c r="I81" s="7"/>
      <c r="J81" s="7"/>
      <c r="K81" s="11"/>
      <c r="L81" s="11"/>
      <c r="M81" s="11"/>
      <c r="N81" s="11"/>
      <c r="O81" s="11"/>
      <c r="P81" s="11"/>
      <c r="Q81" s="11"/>
      <c r="R81" s="11"/>
      <c r="S81" s="7"/>
      <c r="T81" s="7"/>
    </row>
    <row r="82" spans="1:20" x14ac:dyDescent="0.25">
      <c r="A82" s="7"/>
      <c r="B82" s="12"/>
      <c r="C82" s="12"/>
      <c r="D82" s="12" t="s">
        <v>2</v>
      </c>
      <c r="E82" s="7">
        <v>8.1000000000000003E-2</v>
      </c>
      <c r="F82" s="12">
        <f>E81-E82</f>
        <v>0.35899999999999999</v>
      </c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</row>
    <row r="83" spans="1:20" x14ac:dyDescent="0.25">
      <c r="A83" s="14" t="s">
        <v>3</v>
      </c>
      <c r="B83" s="7">
        <v>5</v>
      </c>
      <c r="C83" s="7">
        <v>2.5</v>
      </c>
      <c r="D83" s="7">
        <v>1.25</v>
      </c>
      <c r="E83" s="7">
        <v>0.625</v>
      </c>
      <c r="F83" s="7">
        <v>0.312</v>
      </c>
      <c r="G83" s="7">
        <v>0.15</v>
      </c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</row>
    <row r="84" spans="1:20" x14ac:dyDescent="0.25">
      <c r="A84" s="14" t="s">
        <v>4</v>
      </c>
      <c r="B84" s="7">
        <v>0.11899999999999999</v>
      </c>
      <c r="C84" s="7">
        <v>0.70399999999999996</v>
      </c>
      <c r="D84" s="7">
        <v>0.41299999999999998</v>
      </c>
      <c r="E84" s="7">
        <v>0.73499999999999999</v>
      </c>
      <c r="F84" s="7">
        <v>0.24099999999999999</v>
      </c>
      <c r="G84" s="7">
        <v>0.28799999999999998</v>
      </c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</row>
    <row r="85" spans="1:20" x14ac:dyDescent="0.25">
      <c r="A85" s="14" t="s">
        <v>15</v>
      </c>
      <c r="B85" s="14">
        <v>7.1999999999999995E-2</v>
      </c>
      <c r="C85" s="14">
        <v>0.63800000000000001</v>
      </c>
      <c r="D85" s="14">
        <v>0.32200000000000001</v>
      </c>
      <c r="E85" s="14">
        <v>0.60099999999999998</v>
      </c>
      <c r="F85" s="14">
        <v>8.8999999999999996E-2</v>
      </c>
      <c r="G85" s="14">
        <v>7.9000000000000001E-2</v>
      </c>
      <c r="H85" s="6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</row>
    <row r="86" spans="1:20" x14ac:dyDescent="0.25">
      <c r="A86" s="14" t="s">
        <v>5</v>
      </c>
      <c r="B86" s="14">
        <f>B84-B85</f>
        <v>4.7E-2</v>
      </c>
      <c r="C86" s="14">
        <f t="shared" ref="C86:G86" si="25">C84-C85</f>
        <v>6.5999999999999948E-2</v>
      </c>
      <c r="D86" s="14">
        <f t="shared" si="25"/>
        <v>9.099999999999997E-2</v>
      </c>
      <c r="E86" s="14">
        <f>E84-E85</f>
        <v>0.13400000000000001</v>
      </c>
      <c r="F86" s="14">
        <f>F84-F85</f>
        <v>0.152</v>
      </c>
      <c r="G86" s="14">
        <f>G84-G85</f>
        <v>0.20899999999999996</v>
      </c>
      <c r="H86" s="6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</row>
    <row r="87" spans="1:20" x14ac:dyDescent="0.25">
      <c r="A87" s="14" t="s">
        <v>6</v>
      </c>
      <c r="B87" s="15">
        <f>($F82-B86)/$F82*100</f>
        <v>86.908077994428965</v>
      </c>
      <c r="C87" s="15">
        <f t="shared" ref="C87:G87" si="26">($F82-C86)/$F82*100</f>
        <v>81.615598885793887</v>
      </c>
      <c r="D87" s="15">
        <f t="shared" si="26"/>
        <v>74.651810584958227</v>
      </c>
      <c r="E87" s="15">
        <f>($F82-E86)/$F82*100</f>
        <v>62.674094707520887</v>
      </c>
      <c r="F87" s="15">
        <f>($F82-F86)/$F82*100</f>
        <v>57.660167130919213</v>
      </c>
      <c r="G87" s="15">
        <f>($F82-G86)/$F82*100</f>
        <v>41.782729805013936</v>
      </c>
      <c r="H87" s="7" t="s">
        <v>16</v>
      </c>
      <c r="I87" s="19">
        <f>(50-43.99)/26.02</f>
        <v>0.23097617217524974</v>
      </c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</row>
    <row r="88" spans="1:20" x14ac:dyDescent="0.25">
      <c r="A88" s="14" t="s">
        <v>7</v>
      </c>
      <c r="B88" s="7">
        <v>0.13500000000000001</v>
      </c>
      <c r="C88" s="7">
        <v>0.69399999999999995</v>
      </c>
      <c r="D88" s="7">
        <v>0.42799999999999999</v>
      </c>
      <c r="E88" s="7">
        <v>0.73099999999999998</v>
      </c>
      <c r="F88" s="7">
        <v>0.255</v>
      </c>
      <c r="G88" s="7">
        <v>0.27200000000000002</v>
      </c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</row>
    <row r="89" spans="1:20" x14ac:dyDescent="0.25">
      <c r="A89" s="14" t="s">
        <v>15</v>
      </c>
      <c r="B89" s="14">
        <v>7.1999999999999995E-2</v>
      </c>
      <c r="C89" s="14">
        <v>0.63800000000000001</v>
      </c>
      <c r="D89" s="14">
        <v>0.32200000000000001</v>
      </c>
      <c r="E89" s="14">
        <v>0.60099999999999998</v>
      </c>
      <c r="F89" s="14">
        <v>8.8999999999999996E-2</v>
      </c>
      <c r="G89" s="14">
        <v>7.9000000000000001E-2</v>
      </c>
      <c r="H89" s="6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</row>
    <row r="90" spans="1:20" x14ac:dyDescent="0.25">
      <c r="A90" s="14" t="s">
        <v>8</v>
      </c>
      <c r="B90" s="14">
        <f>B88-B89</f>
        <v>6.3000000000000014E-2</v>
      </c>
      <c r="C90" s="14">
        <f t="shared" ref="C90:G90" si="27">C88-C89</f>
        <v>5.5999999999999939E-2</v>
      </c>
      <c r="D90" s="14">
        <f t="shared" si="27"/>
        <v>0.10599999999999998</v>
      </c>
      <c r="E90" s="14">
        <f t="shared" si="27"/>
        <v>0.13</v>
      </c>
      <c r="F90" s="14">
        <f t="shared" si="27"/>
        <v>0.16600000000000001</v>
      </c>
      <c r="G90" s="14">
        <f t="shared" si="27"/>
        <v>0.193</v>
      </c>
      <c r="H90" s="6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</row>
    <row r="91" spans="1:20" x14ac:dyDescent="0.25">
      <c r="A91" s="14" t="s">
        <v>9</v>
      </c>
      <c r="B91" s="14">
        <f>($F82-B90)/$F82*100</f>
        <v>82.451253481894156</v>
      </c>
      <c r="C91" s="14">
        <f t="shared" ref="C91:G91" si="28">($F82-C90)/$F82*100</f>
        <v>84.401114206128142</v>
      </c>
      <c r="D91" s="14">
        <f t="shared" si="28"/>
        <v>70.473537604456823</v>
      </c>
      <c r="E91" s="14">
        <f t="shared" si="28"/>
        <v>63.788300835654596</v>
      </c>
      <c r="F91" s="14">
        <f t="shared" si="28"/>
        <v>53.760445682451255</v>
      </c>
      <c r="G91" s="14">
        <f t="shared" si="28"/>
        <v>46.239554317548745</v>
      </c>
      <c r="H91" s="7" t="s">
        <v>17</v>
      </c>
      <c r="I91" s="7">
        <f>(50-46.344)/20.918</f>
        <v>0.17477770341332818</v>
      </c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</row>
    <row r="92" spans="1:20" x14ac:dyDescent="0.25">
      <c r="A92" s="14" t="s">
        <v>10</v>
      </c>
      <c r="B92" s="7">
        <v>0.12</v>
      </c>
      <c r="C92" s="7">
        <v>0.73799999999999999</v>
      </c>
      <c r="D92" s="7">
        <v>0.40600000000000003</v>
      </c>
      <c r="E92" s="7">
        <v>0.73299999999999998</v>
      </c>
      <c r="F92" s="7">
        <v>0.24399999999999999</v>
      </c>
      <c r="G92" s="7">
        <v>0.27500000000000002</v>
      </c>
      <c r="H92" s="7"/>
      <c r="I92" s="7"/>
    </row>
    <row r="93" spans="1:20" x14ac:dyDescent="0.25">
      <c r="A93" s="14" t="s">
        <v>15</v>
      </c>
      <c r="B93" s="14">
        <v>7.1999999999999995E-2</v>
      </c>
      <c r="C93" s="14">
        <v>0.63800000000000001</v>
      </c>
      <c r="D93" s="14">
        <v>0.32200000000000001</v>
      </c>
      <c r="E93" s="14">
        <v>0.60099999999999998</v>
      </c>
      <c r="F93" s="14">
        <v>8.8999999999999996E-2</v>
      </c>
      <c r="G93" s="14">
        <v>7.9000000000000001E-2</v>
      </c>
      <c r="H93" s="6"/>
      <c r="I93" s="7"/>
    </row>
    <row r="94" spans="1:20" x14ac:dyDescent="0.25">
      <c r="A94" s="14" t="s">
        <v>11</v>
      </c>
      <c r="B94" s="14">
        <f>B92-B93</f>
        <v>4.8000000000000001E-2</v>
      </c>
      <c r="C94" s="14">
        <f t="shared" ref="C94:G94" si="29">C92-C93</f>
        <v>9.9999999999999978E-2</v>
      </c>
      <c r="D94" s="14">
        <f t="shared" si="29"/>
        <v>8.4000000000000019E-2</v>
      </c>
      <c r="E94" s="14">
        <f t="shared" si="29"/>
        <v>0.13200000000000001</v>
      </c>
      <c r="F94" s="14">
        <f t="shared" si="29"/>
        <v>0.155</v>
      </c>
      <c r="G94" s="14">
        <f t="shared" si="29"/>
        <v>0.19600000000000001</v>
      </c>
      <c r="H94" s="6"/>
      <c r="I94" s="7"/>
    </row>
    <row r="95" spans="1:20" x14ac:dyDescent="0.25">
      <c r="A95" s="14" t="s">
        <v>12</v>
      </c>
      <c r="B95" s="16">
        <f>($F82-B94)/$F82*100</f>
        <v>86.629526462395546</v>
      </c>
      <c r="C95" s="16">
        <f t="shared" ref="C95:G95" si="30">($F82-C94)/$F82*100</f>
        <v>72.14484679665739</v>
      </c>
      <c r="D95" s="16">
        <f t="shared" si="30"/>
        <v>76.601671309192199</v>
      </c>
      <c r="E95" s="16">
        <f t="shared" si="30"/>
        <v>63.231197771587745</v>
      </c>
      <c r="F95" s="16">
        <f t="shared" si="30"/>
        <v>56.824512534818936</v>
      </c>
      <c r="G95" s="16">
        <f t="shared" si="30"/>
        <v>45.403899721448468</v>
      </c>
      <c r="H95" s="7" t="s">
        <v>18</v>
      </c>
      <c r="I95" s="16">
        <f>(50-45.333)/25.986</f>
        <v>0.1795967059185716</v>
      </c>
    </row>
    <row r="96" spans="1:20" x14ac:dyDescent="0.25">
      <c r="A96" s="14" t="s">
        <v>13</v>
      </c>
      <c r="B96" s="14">
        <f>STDEV(B87,B91,B95)</f>
        <v>2.4966257492569603</v>
      </c>
      <c r="C96" s="14">
        <f t="shared" ref="C96:G96" si="31">STDEV(C87,C91,C95)</f>
        <v>6.4248259580338711</v>
      </c>
      <c r="D96" s="14">
        <f t="shared" si="31"/>
        <v>3.1308663509911554</v>
      </c>
      <c r="E96" s="14">
        <f t="shared" si="31"/>
        <v>0.55710306406685461</v>
      </c>
      <c r="F96" s="14">
        <f t="shared" si="31"/>
        <v>2.0532353191732526</v>
      </c>
      <c r="G96" s="14">
        <f t="shared" si="31"/>
        <v>2.3690530774694603</v>
      </c>
      <c r="H96" s="1" t="s">
        <v>20</v>
      </c>
      <c r="I96" s="1">
        <f>STDEV(I87,I91,I95)</f>
        <v>3.1148408812092368E-2</v>
      </c>
    </row>
    <row r="97" spans="1:9" x14ac:dyDescent="0.25">
      <c r="A97" s="14" t="s">
        <v>14</v>
      </c>
      <c r="B97" s="15">
        <f>AVERAGE(B87,B91,B95)</f>
        <v>85.329619312906217</v>
      </c>
      <c r="C97" s="15">
        <f t="shared" ref="C97:G97" si="32">AVERAGE(C87,C91,C95)</f>
        <v>79.387186629526482</v>
      </c>
      <c r="D97" s="15">
        <f t="shared" si="32"/>
        <v>73.909006499535749</v>
      </c>
      <c r="E97" s="15">
        <f t="shared" si="32"/>
        <v>63.231197771587745</v>
      </c>
      <c r="F97" s="15">
        <f t="shared" si="32"/>
        <v>56.081708449396466</v>
      </c>
      <c r="G97" s="15">
        <f t="shared" si="32"/>
        <v>44.475394614670385</v>
      </c>
      <c r="H97" s="5" t="s">
        <v>19</v>
      </c>
      <c r="I97" s="20">
        <f>AVERAGE(I87,I91,I95)</f>
        <v>0.19511686050238317</v>
      </c>
    </row>
    <row r="98" spans="1:9" x14ac:dyDescent="0.25">
      <c r="A98" s="7"/>
      <c r="B98" s="7"/>
      <c r="C98" s="7"/>
      <c r="D98" s="7"/>
      <c r="E98" s="7"/>
      <c r="F98" s="7"/>
      <c r="G98" s="7"/>
    </row>
  </sheetData>
  <mergeCells count="5">
    <mergeCell ref="A1:C1"/>
    <mergeCell ref="M39:T39"/>
    <mergeCell ref="M52:T52"/>
    <mergeCell ref="M66:T66"/>
    <mergeCell ref="K81:R8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BSA-Denaturation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REVISION </cp:lastModifiedBy>
  <dcterms:created xsi:type="dcterms:W3CDTF">2015-06-05T18:17:20Z</dcterms:created>
  <dcterms:modified xsi:type="dcterms:W3CDTF">2025-03-19T15:32:10Z</dcterms:modified>
</cp:coreProperties>
</file>