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85" activeTab="3"/>
  </bookViews>
  <sheets>
    <sheet name="amino1" sheetId="1" r:id="rId1"/>
    <sheet name="amino" sheetId="2" r:id="rId2"/>
    <sheet name="amino2" sheetId="3" r:id="rId3"/>
    <sheet name="amino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<sst xmlns="http://schemas.openxmlformats.org/spreadsheetml/2006/main" count="290" uniqueCount="148">
  <si>
    <t>nmol/ml</t>
  </si>
  <si>
    <t>Area</t>
  </si>
  <si>
    <t>希釈倍率</t>
  </si>
  <si>
    <t>サンプル</t>
  </si>
  <si>
    <t>原液</t>
  </si>
  <si>
    <t>平均</t>
  </si>
  <si>
    <t>標準偏差</t>
  </si>
  <si>
    <t>⑮-1-1</t>
  </si>
  <si>
    <t>B</t>
  </si>
  <si>
    <t>①</t>
  </si>
  <si>
    <t>⑮-2-1</t>
  </si>
  <si>
    <t>S</t>
  </si>
  <si>
    <t>②</t>
  </si>
  <si>
    <t>⑮-3-1</t>
  </si>
  <si>
    <t>③</t>
  </si>
  <si>
    <t>⑮-1-2</t>
  </si>
  <si>
    <t>④</t>
  </si>
  <si>
    <t xml:space="preserve">B-1-1 </t>
  </si>
  <si>
    <t>⑤</t>
  </si>
  <si>
    <t>⑥</t>
  </si>
  <si>
    <t>B-2-1</t>
  </si>
  <si>
    <t>⑧</t>
  </si>
  <si>
    <t>B-3-1</t>
  </si>
  <si>
    <t>⑦</t>
  </si>
  <si>
    <t>⑨</t>
  </si>
  <si>
    <t>※Bは酵母なし、60min湯浴したもの</t>
  </si>
  <si>
    <t>B-1-2</t>
  </si>
  <si>
    <t>⑩</t>
  </si>
  <si>
    <t>　　SはBの０minのもの</t>
  </si>
  <si>
    <t>S-1-1</t>
  </si>
  <si>
    <t>S-2-1</t>
  </si>
  <si>
    <t>S-3-1</t>
  </si>
  <si>
    <t>⑪</t>
  </si>
  <si>
    <t>S-1-2</t>
  </si>
  <si>
    <t>⑫</t>
  </si>
  <si>
    <t>①-1-1</t>
  </si>
  <si>
    <t>⑭</t>
  </si>
  <si>
    <t>①-2-1</t>
  </si>
  <si>
    <t>⑮</t>
  </si>
  <si>
    <t>①-3-1</t>
  </si>
  <si>
    <t>①-1-2</t>
  </si>
  <si>
    <t>②-1-1</t>
  </si>
  <si>
    <t>②-2-1</t>
  </si>
  <si>
    <t>②-3-1</t>
  </si>
  <si>
    <t>②-1-2</t>
  </si>
  <si>
    <t>③-1-1</t>
  </si>
  <si>
    <t>③-2-1</t>
  </si>
  <si>
    <t>③-3-1</t>
  </si>
  <si>
    <t>③-1-2</t>
  </si>
  <si>
    <t>④-1-1</t>
  </si>
  <si>
    <t>④-2-1</t>
  </si>
  <si>
    <t>④-3-1</t>
  </si>
  <si>
    <t>④-1-2</t>
  </si>
  <si>
    <t>⑤-1-1</t>
  </si>
  <si>
    <t>⑤-2-1</t>
  </si>
  <si>
    <t>⑤-3-1</t>
  </si>
  <si>
    <t>⑤-1-2</t>
  </si>
  <si>
    <t>⑥-1-1</t>
  </si>
  <si>
    <t>⑥-2-1</t>
  </si>
  <si>
    <t>⑥-3-1</t>
  </si>
  <si>
    <t>⑥-1-2</t>
  </si>
  <si>
    <t>⑦-1-1</t>
  </si>
  <si>
    <t>⑦-2-1</t>
  </si>
  <si>
    <t>⑦-3-1</t>
  </si>
  <si>
    <t>⑧-1-1</t>
  </si>
  <si>
    <t>⑧-2-1</t>
  </si>
  <si>
    <t>⑧-3-1</t>
  </si>
  <si>
    <t>⑨-1-1</t>
  </si>
  <si>
    <t>⑨-2-1</t>
  </si>
  <si>
    <t>⑨-3-1</t>
  </si>
  <si>
    <t>⑩-1-1</t>
  </si>
  <si>
    <t>⑩-2-1</t>
  </si>
  <si>
    <t>⑩-3-1</t>
  </si>
  <si>
    <t>⑪-1-1</t>
  </si>
  <si>
    <t>⑪-2-1</t>
  </si>
  <si>
    <t>⑪-3-1</t>
  </si>
  <si>
    <t>⑫-1-1</t>
  </si>
  <si>
    <t>⑫-2-1</t>
  </si>
  <si>
    <t>⑫-3-1</t>
  </si>
  <si>
    <t>⑭-1-1</t>
  </si>
  <si>
    <t>⑭-2-1</t>
  </si>
  <si>
    <t>⑭-3-1</t>
  </si>
  <si>
    <t>10mlに溶かす</t>
  </si>
  <si>
    <t>塩酸</t>
  </si>
  <si>
    <t>エタノール</t>
  </si>
  <si>
    <t>C割合</t>
  </si>
  <si>
    <t>C/mol</t>
  </si>
  <si>
    <t>N割合</t>
  </si>
  <si>
    <t>N/mol</t>
  </si>
  <si>
    <t>MW</t>
  </si>
  <si>
    <t>g/10ml</t>
  </si>
  <si>
    <t>mmol/10ml</t>
  </si>
  <si>
    <t>C量(g)</t>
  </si>
  <si>
    <t>N量(g)</t>
  </si>
  <si>
    <t>L-アルギニン(一塩酸塩)</t>
  </si>
  <si>
    <t>-</t>
  </si>
  <si>
    <t>L-アルギニン(一塩酸塩)②</t>
  </si>
  <si>
    <t>L-アスパラギン酸</t>
  </si>
  <si>
    <t>アスパラギン酸③</t>
  </si>
  <si>
    <t>L-グルタミン酸(一カリウム塩)</t>
  </si>
  <si>
    <t>L-グルタミン酸(一カリウム塩)④</t>
  </si>
  <si>
    <t>L-ヒスチジン</t>
  </si>
  <si>
    <t>ヒスチジン⑤</t>
  </si>
  <si>
    <t>L-ロイシン</t>
  </si>
  <si>
    <t>ロイシン⑥</t>
  </si>
  <si>
    <t>L-リシン(一塩酸塩)</t>
  </si>
  <si>
    <t>L-リシン(一塩酸塩)⑦</t>
  </si>
  <si>
    <t>リシン多いが窒素源として利用性がない、菌体内のリジン含量はもともと多い</t>
  </si>
  <si>
    <t>L-メチオニン</t>
  </si>
  <si>
    <t>メチオニン⑧</t>
  </si>
  <si>
    <t>L-フェニルアラニン</t>
  </si>
  <si>
    <t>フェニルアラニン⑨</t>
  </si>
  <si>
    <t>L-セリン</t>
  </si>
  <si>
    <t>セリン⑩</t>
  </si>
  <si>
    <t>L-トレオニン</t>
  </si>
  <si>
    <t xml:space="preserve">  </t>
  </si>
  <si>
    <t>トレオニン⑪</t>
  </si>
  <si>
    <t>スレオニンは糖の消費を若干妨げ、菌株によっては窒素の利用性が少なくなり、生育が少し悪くなる</t>
  </si>
  <si>
    <t>L-トリプトファン</t>
  </si>
  <si>
    <t>トリプトファン⑫</t>
  </si>
  <si>
    <t>トリプトファンは生育が悪い</t>
  </si>
  <si>
    <t>L-チロシン</t>
  </si>
  <si>
    <t>チロシン⑬</t>
  </si>
  <si>
    <t>L-バリン</t>
  </si>
  <si>
    <t>バリン⑭</t>
  </si>
  <si>
    <t>塩化アンモニウム</t>
  </si>
  <si>
    <t>塩化アンモニウム①</t>
  </si>
  <si>
    <t>GABA⑮</t>
  </si>
  <si>
    <t>→利用しにくい窒素源が多いために利用しているだけ？</t>
  </si>
  <si>
    <t>窒素源シグナリング抑制</t>
  </si>
  <si>
    <t>残GABA</t>
  </si>
  <si>
    <t>順位</t>
  </si>
  <si>
    <t>開始時</t>
  </si>
  <si>
    <t>GABA</t>
  </si>
  <si>
    <t>Asp</t>
  </si>
  <si>
    <t>His</t>
  </si>
  <si>
    <t>Trp</t>
  </si>
  <si>
    <t>Lys</t>
  </si>
  <si>
    <t>Var</t>
  </si>
  <si>
    <t>Arg</t>
  </si>
  <si>
    <t>Thr</t>
  </si>
  <si>
    <r>
      <rPr>
        <sz val="11"/>
        <color theme="1"/>
        <rFont val="宋体"/>
        <charset val="128"/>
        <scheme val="minor"/>
      </rPr>
      <t>NH</t>
    </r>
    <r>
      <rPr>
        <vertAlign val="subscript"/>
        <sz val="11"/>
        <color theme="1"/>
        <rFont val="宋体"/>
        <charset val="128"/>
        <scheme val="minor"/>
      </rPr>
      <t>4</t>
    </r>
    <r>
      <rPr>
        <sz val="11"/>
        <color theme="1"/>
        <rFont val="宋体"/>
        <charset val="128"/>
        <scheme val="minor"/>
      </rPr>
      <t>Cl</t>
    </r>
  </si>
  <si>
    <t>Phe</t>
  </si>
  <si>
    <t>Leu</t>
  </si>
  <si>
    <t>Met</t>
  </si>
  <si>
    <t>Ser</t>
  </si>
  <si>
    <t>Glu</t>
  </si>
  <si>
    <t>yeast free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</si>
</sst>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"/>
    <numFmt numFmtId="178" formatCode="0.0000"/>
  </numFmts>
  <fonts count="22">
    <font>
      <sz val="11"/>
      <color theme="1"/>
      <name val="宋体"/>
      <charset val="128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宋体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5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8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0" xfId="0" applyBorder="1">
      <alignment vertical="center"/>
    </xf>
    <xf numFmtId="0" fontId="0" fillId="0" borderId="1" xfId="0" applyFont="1" applyBorder="1">
      <alignment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178" fontId="0" fillId="4" borderId="1" xfId="0" applyNumberFormat="1" applyFill="1" applyBorder="1">
      <alignment vertical="center"/>
    </xf>
    <xf numFmtId="178" fontId="0" fillId="0" borderId="1" xfId="0" applyNumberFormat="1" applyFill="1" applyBorder="1">
      <alignment vertical="center"/>
    </xf>
    <xf numFmtId="178" fontId="0" fillId="3" borderId="1" xfId="0" applyNumberFormat="1" applyFill="1" applyBorder="1">
      <alignment vertical="center"/>
    </xf>
    <xf numFmtId="178" fontId="0" fillId="0" borderId="3" xfId="0" applyNumberFormat="1" applyFill="1" applyBorder="1">
      <alignment vertical="center"/>
    </xf>
    <xf numFmtId="178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14" fontId="0" fillId="0" borderId="0" xfId="0" applyNumberFormat="1">
      <alignment vertical="center"/>
    </xf>
    <xf numFmtId="0" fontId="0" fillId="4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8575" cap="rnd" cmpd="sng" algn="ctr">
              <a:noFill/>
              <a:prstDash val="solid"/>
              <a:round/>
            </a:ln>
          </c:spPr>
          <c:dLbls>
            <c:delete val="1"/>
          </c:dLbls>
          <c:trendline>
            <c:trendlineType val="linear"/>
            <c:dispRSqr val="1"/>
            <c:dispEq val="1"/>
            <c:trendlineLbl>
              <c:layout/>
              <c:numFmt formatCode="General" sourceLinked="0"/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amino1!$B$3:$B$8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50</c:v>
                </c:pt>
                <c:pt idx="3">
                  <c:v>50</c:v>
                </c:pt>
                <c:pt idx="4">
                  <c:v>100</c:v>
                </c:pt>
                <c:pt idx="5">
                  <c:v>100</c:v>
                </c:pt>
              </c:numCache>
            </c:numRef>
          </c:xVal>
          <c:yVal>
            <c:numRef>
              <c:f>amino1!$C$3:$C$8</c:f>
              <c:numCache>
                <c:formatCode>General</c:formatCode>
                <c:ptCount val="6"/>
                <c:pt idx="0">
                  <c:v>261112</c:v>
                </c:pt>
                <c:pt idx="1">
                  <c:v>243122</c:v>
                </c:pt>
                <c:pt idx="2">
                  <c:v>2394905</c:v>
                </c:pt>
                <c:pt idx="3">
                  <c:v>2350096</c:v>
                </c:pt>
                <c:pt idx="4">
                  <c:v>4892500</c:v>
                </c:pt>
                <c:pt idx="5">
                  <c:v>5115459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08896"/>
        <c:axId val="124609456"/>
      </c:scatterChart>
      <c:valAx>
        <c:axId val="124608896"/>
        <c:scaling>
          <c:orientation val="minMax"/>
          <c:max val="12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4609456"/>
        <c:crosses val="autoZero"/>
        <c:crossBetween val="midCat"/>
      </c:valAx>
      <c:valAx>
        <c:axId val="124609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4608896"/>
        <c:crosses val="autoZero"/>
        <c:crossBetween val="midCat"/>
      </c:valAx>
    </c:plotArea>
    <c:plotVisOnly val="1"/>
    <c:dispBlanksAs val="gap"/>
    <c:showDLblsOverMax val="0"/>
    <c:extLst>
      <c:ext uri="{0b15fc19-7d7d-44ad-8c2d-2c3a37ce22c3}">
        <chartProps xmlns="https://web.wps.cn/et/2018/main" chartId="{77a4926a-b2b3-41ae-a8ad-ca8d176cfcc9}"/>
      </c:ext>
    </c:extLst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</c:spPr>
          </c:dPt>
          <c:dPt>
            <c:idx val="15"/>
            <c:invertIfNegative val="0"/>
            <c:bubble3D val="0"/>
            <c:spPr>
              <a:solidFill>
                <a:srgbClr val="FFFF00"/>
              </a:solidFill>
            </c:spPr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amino1!$O$3:$O$18</c:f>
                <c:numCache>
                  <c:formatCode>General</c:formatCode>
                  <c:ptCount val="16"/>
                  <c:pt idx="0">
                    <c:v>11.6994152332801</c:v>
                  </c:pt>
                  <c:pt idx="1">
                    <c:v>36.9670630205877</c:v>
                  </c:pt>
                  <c:pt idx="2">
                    <c:v>14.5545094755262</c:v>
                  </c:pt>
                  <c:pt idx="3">
                    <c:v>11.2633177341992</c:v>
                  </c:pt>
                  <c:pt idx="4">
                    <c:v>3.1626677951869</c:v>
                  </c:pt>
                  <c:pt idx="5">
                    <c:v>63.7439618108111</c:v>
                  </c:pt>
                  <c:pt idx="6">
                    <c:v>18.9365596922981</c:v>
                  </c:pt>
                  <c:pt idx="7">
                    <c:v>26.3078323172876</c:v>
                  </c:pt>
                  <c:pt idx="8">
                    <c:v>8.93280826116407</c:v>
                  </c:pt>
                  <c:pt idx="9">
                    <c:v>20.430794667238</c:v>
                  </c:pt>
                  <c:pt idx="10">
                    <c:v>35.3738081382421</c:v>
                  </c:pt>
                  <c:pt idx="11">
                    <c:v>31.1968360624357</c:v>
                  </c:pt>
                  <c:pt idx="12">
                    <c:v>50.3943369382884</c:v>
                  </c:pt>
                  <c:pt idx="13">
                    <c:v>35.8685417301831</c:v>
                  </c:pt>
                  <c:pt idx="14">
                    <c:v>19.0933188477115</c:v>
                  </c:pt>
                  <c:pt idx="15">
                    <c:v>29.1516921076793</c:v>
                  </c:pt>
                </c:numCache>
              </c:numRef>
            </c:plus>
            <c:minus>
              <c:numRef>
                <c:f>amino1!$O$3:$O$18</c:f>
                <c:numCache>
                  <c:formatCode>General</c:formatCode>
                  <c:ptCount val="16"/>
                  <c:pt idx="0">
                    <c:v>11.6994152332801</c:v>
                  </c:pt>
                  <c:pt idx="1">
                    <c:v>36.9670630205877</c:v>
                  </c:pt>
                  <c:pt idx="2">
                    <c:v>14.5545094755262</c:v>
                  </c:pt>
                  <c:pt idx="3">
                    <c:v>11.2633177341992</c:v>
                  </c:pt>
                  <c:pt idx="4">
                    <c:v>3.1626677951869</c:v>
                  </c:pt>
                  <c:pt idx="5">
                    <c:v>63.7439618108111</c:v>
                  </c:pt>
                  <c:pt idx="6">
                    <c:v>18.9365596922981</c:v>
                  </c:pt>
                  <c:pt idx="7">
                    <c:v>26.3078323172876</c:v>
                  </c:pt>
                  <c:pt idx="8">
                    <c:v>8.93280826116407</c:v>
                  </c:pt>
                  <c:pt idx="9">
                    <c:v>20.430794667238</c:v>
                  </c:pt>
                  <c:pt idx="10">
                    <c:v>35.3738081382421</c:v>
                  </c:pt>
                  <c:pt idx="11">
                    <c:v>31.1968360624357</c:v>
                  </c:pt>
                  <c:pt idx="12">
                    <c:v>50.3943369382884</c:v>
                  </c:pt>
                  <c:pt idx="13">
                    <c:v>35.8685417301831</c:v>
                  </c:pt>
                  <c:pt idx="14">
                    <c:v>19.0933188477115</c:v>
                  </c:pt>
                  <c:pt idx="15">
                    <c:v>29.1516921076793</c:v>
                  </c:pt>
                </c:numCache>
              </c:numRef>
            </c:minus>
          </c:errBars>
          <c:cat>
            <c:strRef>
              <c:f>amino1!$M$3:$M$18</c:f>
              <c:strCache>
                <c:ptCount val="16"/>
                <c:pt idx="0">
                  <c:v>B</c:v>
                </c:pt>
                <c:pt idx="1">
                  <c:v>S</c:v>
                </c:pt>
                <c:pt idx="2">
                  <c:v>①</c:v>
                </c:pt>
                <c:pt idx="3">
                  <c:v>②</c:v>
                </c:pt>
                <c:pt idx="4">
                  <c:v>③</c:v>
                </c:pt>
                <c:pt idx="5">
                  <c:v>④</c:v>
                </c:pt>
                <c:pt idx="6">
                  <c:v>⑤</c:v>
                </c:pt>
                <c:pt idx="7">
                  <c:v>⑥</c:v>
                </c:pt>
                <c:pt idx="8">
                  <c:v>⑦</c:v>
                </c:pt>
                <c:pt idx="9">
                  <c:v>⑧</c:v>
                </c:pt>
                <c:pt idx="10">
                  <c:v>⑨</c:v>
                </c:pt>
                <c:pt idx="11">
                  <c:v>⑩</c:v>
                </c:pt>
                <c:pt idx="12">
                  <c:v>⑪</c:v>
                </c:pt>
                <c:pt idx="13">
                  <c:v>⑫</c:v>
                </c:pt>
                <c:pt idx="14">
                  <c:v>⑭</c:v>
                </c:pt>
                <c:pt idx="15">
                  <c:v>⑮</c:v>
                </c:pt>
              </c:strCache>
            </c:strRef>
          </c:cat>
          <c:val>
            <c:numRef>
              <c:f>amino1!$N$3:$N$18</c:f>
              <c:numCache>
                <c:formatCode>General</c:formatCode>
                <c:ptCount val="16"/>
                <c:pt idx="0">
                  <c:v>946.667272819114</c:v>
                </c:pt>
                <c:pt idx="1">
                  <c:v>949.992120018185</c:v>
                </c:pt>
                <c:pt idx="2">
                  <c:v>831.950396524726</c:v>
                </c:pt>
                <c:pt idx="3">
                  <c:v>798.07374854776</c:v>
                </c:pt>
                <c:pt idx="4">
                  <c:v>636.650199525181</c:v>
                </c:pt>
                <c:pt idx="5">
                  <c:v>886.547860786988</c:v>
                </c:pt>
                <c:pt idx="6">
                  <c:v>642.792039197858</c:v>
                </c:pt>
                <c:pt idx="7">
                  <c:v>850.229630752134</c:v>
                </c:pt>
                <c:pt idx="8">
                  <c:v>682.067889074102</c:v>
                </c:pt>
                <c:pt idx="9">
                  <c:v>881.918977622872</c:v>
                </c:pt>
                <c:pt idx="10">
                  <c:v>831.993029246856</c:v>
                </c:pt>
                <c:pt idx="11">
                  <c:v>884.525433146436</c:v>
                </c:pt>
                <c:pt idx="12">
                  <c:v>805.207455675102</c:v>
                </c:pt>
                <c:pt idx="13">
                  <c:v>657.325655402334</c:v>
                </c:pt>
                <c:pt idx="14">
                  <c:v>762.267414254685</c:v>
                </c:pt>
                <c:pt idx="15">
                  <c:v>530.256099409001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611696"/>
        <c:axId val="124612256"/>
      </c:barChart>
      <c:catAx>
        <c:axId val="12461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4612256"/>
        <c:crosses val="autoZero"/>
        <c:auto val="1"/>
        <c:lblAlgn val="ctr"/>
        <c:lblOffset val="100"/>
        <c:noMultiLvlLbl val="0"/>
      </c:catAx>
      <c:valAx>
        <c:axId val="124612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4611696"/>
        <c:crosses val="autoZero"/>
        <c:crossBetween val="between"/>
      </c:valAx>
    </c:plotArea>
    <c:plotVisOnly val="1"/>
    <c:dispBlanksAs val="gap"/>
    <c:showDLblsOverMax val="0"/>
    <c:extLst>
      <c:ext uri="{0b15fc19-7d7d-44ad-8c2d-2c3a37ce22c3}">
        <chartProps xmlns="https://web.wps.cn/et/2018/main" chartId="{aa900547-da27-4f5c-85ba-feb717ed7e6b}"/>
      </c:ext>
    </c:extLst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amino1!$X$6:$X$10</c:f>
                <c:numCache>
                  <c:formatCode>General</c:formatCode>
                  <c:ptCount val="5"/>
                  <c:pt idx="0">
                    <c:v>63.7439618108111</c:v>
                  </c:pt>
                  <c:pt idx="1">
                    <c:v>26.3078323172876</c:v>
                  </c:pt>
                  <c:pt idx="2">
                    <c:v>20.430794667238</c:v>
                  </c:pt>
                  <c:pt idx="3">
                    <c:v>35.3738081382421</c:v>
                  </c:pt>
                  <c:pt idx="4">
                    <c:v>31.1968360624357</c:v>
                  </c:pt>
                </c:numCache>
              </c:numRef>
            </c:plus>
            <c:minus>
              <c:numRef>
                <c:f>amino1!$X$6:$X$10</c:f>
                <c:numCache>
                  <c:formatCode>General</c:formatCode>
                  <c:ptCount val="5"/>
                  <c:pt idx="0">
                    <c:v>63.7439618108111</c:v>
                  </c:pt>
                  <c:pt idx="1">
                    <c:v>26.3078323172876</c:v>
                  </c:pt>
                  <c:pt idx="2">
                    <c:v>20.430794667238</c:v>
                  </c:pt>
                  <c:pt idx="3">
                    <c:v>35.3738081382421</c:v>
                  </c:pt>
                  <c:pt idx="4">
                    <c:v>31.1968360624357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amino1!$V$6:$V$10</c:f>
              <c:strCache>
                <c:ptCount val="5"/>
                <c:pt idx="0">
                  <c:v>④</c:v>
                </c:pt>
                <c:pt idx="1">
                  <c:v>⑥</c:v>
                </c:pt>
                <c:pt idx="2">
                  <c:v>⑧</c:v>
                </c:pt>
                <c:pt idx="3">
                  <c:v>⑨</c:v>
                </c:pt>
                <c:pt idx="4">
                  <c:v>⑩</c:v>
                </c:pt>
              </c:strCache>
            </c:strRef>
          </c:cat>
          <c:val>
            <c:numRef>
              <c:f>amino1!$W$6:$W$10</c:f>
              <c:numCache>
                <c:formatCode>General</c:formatCode>
                <c:ptCount val="5"/>
                <c:pt idx="0">
                  <c:v>886.547860786988</c:v>
                </c:pt>
                <c:pt idx="1">
                  <c:v>850.229630752134</c:v>
                </c:pt>
                <c:pt idx="2">
                  <c:v>881.918977622872</c:v>
                </c:pt>
                <c:pt idx="3">
                  <c:v>831.993029246856</c:v>
                </c:pt>
                <c:pt idx="4">
                  <c:v>884.525433146436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24614496"/>
        <c:axId val="128281440"/>
      </c:barChart>
      <c:catAx>
        <c:axId val="12461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8281440"/>
        <c:crosses val="autoZero"/>
        <c:auto val="1"/>
        <c:lblAlgn val="ctr"/>
        <c:lblOffset val="100"/>
        <c:noMultiLvlLbl val="0"/>
      </c:catAx>
      <c:valAx>
        <c:axId val="128281440"/>
        <c:scaling>
          <c:orientation val="minMax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614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61510fee-df91-42e7-923e-0ac004536af1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  <a:effectLst/>
            </c:spPr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amino2!$G$22:$G$36</c:f>
                <c:numCache>
                  <c:formatCode>General</c:formatCode>
                  <c:ptCount val="15"/>
                  <c:pt idx="0">
                    <c:v>3.06862462260437</c:v>
                  </c:pt>
                  <c:pt idx="1">
                    <c:v>0.596441568274625</c:v>
                  </c:pt>
                  <c:pt idx="2">
                    <c:v>2.9744056793544</c:v>
                  </c:pt>
                  <c:pt idx="3">
                    <c:v>5.58011604732123</c:v>
                  </c:pt>
                  <c:pt idx="4">
                    <c:v>1.35896236328955</c:v>
                  </c:pt>
                  <c:pt idx="5">
                    <c:v>2.79932821256699</c:v>
                  </c:pt>
                  <c:pt idx="6">
                    <c:v>1.47760713938061</c:v>
                  </c:pt>
                  <c:pt idx="7">
                    <c:v>6.31449625175494</c:v>
                  </c:pt>
                  <c:pt idx="8">
                    <c:v>4.39312973183836</c:v>
                  </c:pt>
                  <c:pt idx="9">
                    <c:v>1.74935473782771</c:v>
                  </c:pt>
                  <c:pt idx="10">
                    <c:v>3.16218760483585</c:v>
                  </c:pt>
                  <c:pt idx="11">
                    <c:v>2.40297372948111</c:v>
                  </c:pt>
                  <c:pt idx="12">
                    <c:v>3.53738119419131</c:v>
                  </c:pt>
                  <c:pt idx="13">
                    <c:v>7.20657195622526</c:v>
                  </c:pt>
                  <c:pt idx="14">
                    <c:v>1.31965974435881</c:v>
                  </c:pt>
                </c:numCache>
              </c:numRef>
            </c:plus>
            <c:minus>
              <c:numRef>
                <c:f>amino2!$G$22:$G$36</c:f>
                <c:numCache>
                  <c:formatCode>General</c:formatCode>
                  <c:ptCount val="15"/>
                  <c:pt idx="0">
                    <c:v>3.06862462260437</c:v>
                  </c:pt>
                  <c:pt idx="1">
                    <c:v>0.596441568274625</c:v>
                  </c:pt>
                  <c:pt idx="2">
                    <c:v>2.9744056793544</c:v>
                  </c:pt>
                  <c:pt idx="3">
                    <c:v>5.58011604732123</c:v>
                  </c:pt>
                  <c:pt idx="4">
                    <c:v>1.35896236328955</c:v>
                  </c:pt>
                  <c:pt idx="5">
                    <c:v>2.79932821256699</c:v>
                  </c:pt>
                  <c:pt idx="6">
                    <c:v>1.47760713938061</c:v>
                  </c:pt>
                  <c:pt idx="7">
                    <c:v>6.31449625175494</c:v>
                  </c:pt>
                  <c:pt idx="8">
                    <c:v>4.39312973183836</c:v>
                  </c:pt>
                  <c:pt idx="9">
                    <c:v>1.74935473782771</c:v>
                  </c:pt>
                  <c:pt idx="10">
                    <c:v>3.16218760483585</c:v>
                  </c:pt>
                  <c:pt idx="11">
                    <c:v>2.40297372948111</c:v>
                  </c:pt>
                  <c:pt idx="12">
                    <c:v>3.53738119419131</c:v>
                  </c:pt>
                  <c:pt idx="13">
                    <c:v>7.20657195622526</c:v>
                  </c:pt>
                  <c:pt idx="14">
                    <c:v>1.31965974435881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amino2!$B$22:$B$36</c:f>
              <c:strCache>
                <c:ptCount val="15"/>
                <c:pt idx="0">
                  <c:v>GABA</c:v>
                </c:pt>
                <c:pt idx="1">
                  <c:v>Asp</c:v>
                </c:pt>
                <c:pt idx="2">
                  <c:v>His</c:v>
                </c:pt>
                <c:pt idx="3">
                  <c:v>Trp</c:v>
                </c:pt>
                <c:pt idx="4">
                  <c:v>Lys</c:v>
                </c:pt>
                <c:pt idx="5">
                  <c:v>Var</c:v>
                </c:pt>
                <c:pt idx="6">
                  <c:v>Arg</c:v>
                </c:pt>
                <c:pt idx="7">
                  <c:v>Thr</c:v>
                </c:pt>
                <c:pt idx="8">
                  <c:v>NH4Cl</c:v>
                </c:pt>
                <c:pt idx="9">
                  <c:v>Phe</c:v>
                </c:pt>
                <c:pt idx="10">
                  <c:v>Leu</c:v>
                </c:pt>
                <c:pt idx="11">
                  <c:v>Met</c:v>
                </c:pt>
                <c:pt idx="12">
                  <c:v>Ser</c:v>
                </c:pt>
                <c:pt idx="13">
                  <c:v>Glu</c:v>
                </c:pt>
                <c:pt idx="14">
                  <c:v>yeast free</c:v>
                </c:pt>
              </c:strCache>
            </c:strRef>
          </c:cat>
          <c:val>
            <c:numRef>
              <c:f>amino2!$F$22:$F$36</c:f>
              <c:numCache>
                <c:formatCode>General</c:formatCode>
                <c:ptCount val="15"/>
                <c:pt idx="0">
                  <c:v>55.8168945021198</c:v>
                </c:pt>
                <c:pt idx="1">
                  <c:v>67.016366358175</c:v>
                </c:pt>
                <c:pt idx="2">
                  <c:v>67.662881160062</c:v>
                </c:pt>
                <c:pt idx="3">
                  <c:v>69.1927481871904</c:v>
                </c:pt>
                <c:pt idx="4">
                  <c:v>71.7972154401708</c:v>
                </c:pt>
                <c:pt idx="5">
                  <c:v>80.2393407473837</c:v>
                </c:pt>
                <c:pt idx="6">
                  <c:v>84.0084598314861</c:v>
                </c:pt>
                <c:pt idx="7">
                  <c:v>84.7593825998987</c:v>
                </c:pt>
                <c:pt idx="8">
                  <c:v>87.5789400475164</c:v>
                </c:pt>
                <c:pt idx="9">
                  <c:v>87.5744523553312</c:v>
                </c:pt>
                <c:pt idx="10">
                  <c:v>89.4985982342526</c:v>
                </c:pt>
                <c:pt idx="11">
                  <c:v>92.8343466265795</c:v>
                </c:pt>
                <c:pt idx="12">
                  <c:v>93.1087126416906</c:v>
                </c:pt>
                <c:pt idx="13">
                  <c:v>93.3216015276019</c:v>
                </c:pt>
                <c:pt idx="14">
                  <c:v>99.6500131812665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8283680"/>
        <c:axId val="128284240"/>
      </c:barChart>
      <c:catAx>
        <c:axId val="128283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28284240"/>
        <c:crosses val="autoZero"/>
        <c:auto val="1"/>
        <c:lblAlgn val="ctr"/>
        <c:lblOffset val="100"/>
        <c:noMultiLvlLbl val="0"/>
      </c:catAx>
      <c:valAx>
        <c:axId val="128284240"/>
        <c:scaling>
          <c:orientation val="minMax"/>
          <c:max val="10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sz="1400" b="0" i="0" baseline="0">
                    <a:solidFill>
                      <a:sysClr val="windowText" lastClr="000000"/>
                    </a:solidFill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Residual ratio of GABA / %</a:t>
                </a:r>
                <a:endParaRPr lang="ja-JP" altLang="ja-JP" sz="1400" b="0">
                  <a:solidFill>
                    <a:sysClr val="windowText" lastClr="000000"/>
                  </a:solidFill>
                  <a:effectLst/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2828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35125846-bc10-4d8c-acf7-aec5d6d7edb2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b="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114299</xdr:colOff>
      <xdr:row>11</xdr:row>
      <xdr:rowOff>47625</xdr:rowOff>
    </xdr:from>
    <xdr:to>
      <xdr:col>3</xdr:col>
      <xdr:colOff>752474</xdr:colOff>
      <xdr:row>21</xdr:row>
      <xdr:rowOff>71436</xdr:rowOff>
    </xdr:to>
    <xdr:graphicFrame>
      <xdr:nvGraphicFramePr>
        <xdr:cNvPr id="2" name="グラフ 1"/>
        <xdr:cNvGraphicFramePr/>
      </xdr:nvGraphicFramePr>
      <xdr:xfrm>
        <a:off x="113665" y="1933575"/>
        <a:ext cx="2790825" cy="17379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148167</xdr:colOff>
      <xdr:row>20</xdr:row>
      <xdr:rowOff>51858</xdr:rowOff>
    </xdr:from>
    <xdr:to>
      <xdr:col>18</xdr:col>
      <xdr:colOff>592667</xdr:colOff>
      <xdr:row>36</xdr:row>
      <xdr:rowOff>85725</xdr:rowOff>
    </xdr:to>
    <xdr:graphicFrame>
      <xdr:nvGraphicFramePr>
        <xdr:cNvPr id="3" name="グラフ 2"/>
        <xdr:cNvGraphicFramePr/>
      </xdr:nvGraphicFramePr>
      <xdr:xfrm>
        <a:off x="9168130" y="3480435"/>
        <a:ext cx="4559300" cy="27774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391582</xdr:colOff>
      <xdr:row>12</xdr:row>
      <xdr:rowOff>120650</xdr:rowOff>
    </xdr:from>
    <xdr:to>
      <xdr:col>27</xdr:col>
      <xdr:colOff>148166</xdr:colOff>
      <xdr:row>28</xdr:row>
      <xdr:rowOff>154517</xdr:rowOff>
    </xdr:to>
    <xdr:graphicFrame>
      <xdr:nvGraphicFramePr>
        <xdr:cNvPr id="4" name="グラフ 3"/>
        <xdr:cNvGraphicFramePr/>
      </xdr:nvGraphicFramePr>
      <xdr:xfrm>
        <a:off x="14897735" y="2178050"/>
        <a:ext cx="4557395" cy="27768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336176</xdr:colOff>
      <xdr:row>15</xdr:row>
      <xdr:rowOff>12325</xdr:rowOff>
    </xdr:from>
    <xdr:to>
      <xdr:col>16</xdr:col>
      <xdr:colOff>168088</xdr:colOff>
      <xdr:row>43</xdr:row>
      <xdr:rowOff>134471</xdr:rowOff>
    </xdr:to>
    <xdr:graphicFrame>
      <xdr:nvGraphicFramePr>
        <xdr:cNvPr id="2" name="グラフ 1"/>
        <xdr:cNvGraphicFramePr/>
      </xdr:nvGraphicFramePr>
      <xdr:xfrm>
        <a:off x="5650865" y="2583815"/>
        <a:ext cx="5889625" cy="49510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X61"/>
  <sheetViews>
    <sheetView zoomScale="90" zoomScaleNormal="90" workbookViewId="0">
      <selection activeCell="D37" sqref="D37"/>
    </sheetView>
  </sheetViews>
  <sheetFormatPr defaultColWidth="9" defaultRowHeight="13.5"/>
  <cols>
    <col min="2" max="2" width="10.25" customWidth="1"/>
    <col min="4" max="4" width="10.375" customWidth="1"/>
    <col min="6" max="6" width="9.5" customWidth="1"/>
    <col min="9" max="9" width="12.625"/>
    <col min="11" max="11" width="12.625"/>
  </cols>
  <sheetData>
    <row r="2" spans="2:11">
      <c r="B2" t="s">
        <v>0</v>
      </c>
      <c r="C2" t="s">
        <v>1</v>
      </c>
      <c r="E2" t="s">
        <v>2</v>
      </c>
      <c r="F2" t="s">
        <v>3</v>
      </c>
      <c r="G2" t="s">
        <v>1</v>
      </c>
      <c r="H2" t="s">
        <v>0</v>
      </c>
      <c r="I2" t="s">
        <v>4</v>
      </c>
      <c r="J2" t="s">
        <v>5</v>
      </c>
      <c r="K2" t="s">
        <v>6</v>
      </c>
    </row>
    <row r="3" spans="2:20">
      <c r="B3">
        <v>10</v>
      </c>
      <c r="C3">
        <v>261112</v>
      </c>
      <c r="E3">
        <v>16</v>
      </c>
      <c r="F3" s="19" t="s">
        <v>7</v>
      </c>
      <c r="G3">
        <v>1459020</v>
      </c>
      <c r="H3">
        <f>(G3+272684)/52792</f>
        <v>32.802394302167</v>
      </c>
      <c r="I3">
        <f>H3*E3</f>
        <v>524.838308834672</v>
      </c>
      <c r="J3">
        <f>AVERAGE(I3:I5)</f>
        <v>530.256099409001</v>
      </c>
      <c r="K3">
        <f>_xlfn.STDEV.S(I3:I5)</f>
        <v>29.1516921076793</v>
      </c>
      <c r="M3" t="s">
        <v>8</v>
      </c>
      <c r="N3">
        <v>946.667272819114</v>
      </c>
      <c r="O3">
        <v>11.6994152332801</v>
      </c>
      <c r="Q3" t="s">
        <v>9</v>
      </c>
      <c r="R3">
        <v>831.950396524726</v>
      </c>
      <c r="S3">
        <v>14.5545094755262</v>
      </c>
      <c r="T3">
        <f>($N$3-R3)/$N$3*100</f>
        <v>12.1179721310919</v>
      </c>
    </row>
    <row r="4" spans="2:20">
      <c r="B4">
        <v>10</v>
      </c>
      <c r="C4">
        <v>243122</v>
      </c>
      <c r="E4">
        <v>16</v>
      </c>
      <c r="F4" s="19" t="s">
        <v>10</v>
      </c>
      <c r="G4">
        <v>1390902</v>
      </c>
      <c r="H4">
        <f t="shared" ref="H4:H22" si="0">(G4+272684)/52792</f>
        <v>31.5120851644189</v>
      </c>
      <c r="I4">
        <f t="shared" ref="I4:I22" si="1">H4*E4</f>
        <v>504.193362630702</v>
      </c>
      <c r="M4" t="s">
        <v>11</v>
      </c>
      <c r="N4">
        <v>949.992120018185</v>
      </c>
      <c r="O4">
        <v>36.9670630205877</v>
      </c>
      <c r="Q4" t="s">
        <v>12</v>
      </c>
      <c r="R4">
        <v>798.07374854776</v>
      </c>
      <c r="S4">
        <v>11.2633177341992</v>
      </c>
      <c r="T4">
        <f t="shared" ref="T4:T16" si="2">($N$3-R4)/$N$3*100</f>
        <v>15.6964889922573</v>
      </c>
    </row>
    <row r="5" spans="2:20">
      <c r="B5">
        <v>50</v>
      </c>
      <c r="C5">
        <v>2394905</v>
      </c>
      <c r="E5">
        <v>16</v>
      </c>
      <c r="F5" s="19" t="s">
        <v>13</v>
      </c>
      <c r="G5">
        <v>1580766</v>
      </c>
      <c r="H5">
        <f t="shared" si="0"/>
        <v>35.1085391726019</v>
      </c>
      <c r="I5">
        <f t="shared" si="1"/>
        <v>561.736626761631</v>
      </c>
      <c r="M5" t="s">
        <v>9</v>
      </c>
      <c r="N5">
        <v>831.950396524726</v>
      </c>
      <c r="O5">
        <v>14.5545094755262</v>
      </c>
      <c r="Q5" t="s">
        <v>14</v>
      </c>
      <c r="R5">
        <v>636.650199525181</v>
      </c>
      <c r="S5">
        <v>3.1626677951869</v>
      </c>
      <c r="T5">
        <f t="shared" si="2"/>
        <v>32.7482614214308</v>
      </c>
    </row>
    <row r="6" spans="2:24">
      <c r="B6">
        <v>50</v>
      </c>
      <c r="C6">
        <v>2350096</v>
      </c>
      <c r="E6">
        <v>16</v>
      </c>
      <c r="F6" s="19" t="s">
        <v>15</v>
      </c>
      <c r="G6">
        <v>1545850</v>
      </c>
      <c r="H6">
        <f t="shared" si="0"/>
        <v>34.4471510834975</v>
      </c>
      <c r="I6">
        <f t="shared" si="1"/>
        <v>551.15441733596</v>
      </c>
      <c r="M6" t="s">
        <v>12</v>
      </c>
      <c r="N6">
        <v>798.07374854776</v>
      </c>
      <c r="O6">
        <v>11.2633177341992</v>
      </c>
      <c r="Q6" s="20" t="s">
        <v>16</v>
      </c>
      <c r="R6">
        <v>886.547860786988</v>
      </c>
      <c r="S6">
        <v>63.7439618108111</v>
      </c>
      <c r="T6">
        <f t="shared" si="2"/>
        <v>6.35063804974417</v>
      </c>
      <c r="V6" s="20" t="s">
        <v>16</v>
      </c>
      <c r="W6">
        <v>886.547860786988</v>
      </c>
      <c r="X6">
        <v>63.7439618108111</v>
      </c>
    </row>
    <row r="7" spans="2:24">
      <c r="B7">
        <v>100</v>
      </c>
      <c r="C7">
        <v>4892500</v>
      </c>
      <c r="E7">
        <v>16</v>
      </c>
      <c r="F7" s="19" t="s">
        <v>17</v>
      </c>
      <c r="G7">
        <v>2847076</v>
      </c>
      <c r="H7">
        <f t="shared" si="0"/>
        <v>59.0953174723443</v>
      </c>
      <c r="I7">
        <f t="shared" si="1"/>
        <v>945.525079557509</v>
      </c>
      <c r="J7">
        <f t="shared" ref="J7" si="3">AVERAGE(I7:I9)</f>
        <v>946.667272819114</v>
      </c>
      <c r="K7">
        <f t="shared" ref="K7" si="4">_xlfn.STDEV.S(I7:I9)</f>
        <v>11.6994152332801</v>
      </c>
      <c r="M7" t="s">
        <v>14</v>
      </c>
      <c r="N7">
        <v>636.650199525181</v>
      </c>
      <c r="O7">
        <v>3.1626677951869</v>
      </c>
      <c r="Q7" t="s">
        <v>18</v>
      </c>
      <c r="R7">
        <v>642.792039197858</v>
      </c>
      <c r="S7">
        <v>18.9365596922981</v>
      </c>
      <c r="T7">
        <f t="shared" si="2"/>
        <v>32.0994759559327</v>
      </c>
      <c r="V7" s="20" t="s">
        <v>19</v>
      </c>
      <c r="W7">
        <v>850.229630752134</v>
      </c>
      <c r="X7">
        <v>26.3078323172876</v>
      </c>
    </row>
    <row r="8" spans="2:24">
      <c r="B8">
        <v>100</v>
      </c>
      <c r="C8">
        <v>5115459</v>
      </c>
      <c r="E8">
        <v>16</v>
      </c>
      <c r="F8" s="19" t="s">
        <v>20</v>
      </c>
      <c r="G8">
        <v>2814265</v>
      </c>
      <c r="H8">
        <f t="shared" si="0"/>
        <v>58.4738028489165</v>
      </c>
      <c r="I8">
        <f t="shared" si="1"/>
        <v>935.580845582664</v>
      </c>
      <c r="M8" t="s">
        <v>16</v>
      </c>
      <c r="N8">
        <v>886.547860786988</v>
      </c>
      <c r="O8">
        <v>63.7439618108111</v>
      </c>
      <c r="Q8" s="20" t="s">
        <v>19</v>
      </c>
      <c r="R8">
        <v>850.229630752134</v>
      </c>
      <c r="S8">
        <v>26.3078323172876</v>
      </c>
      <c r="T8">
        <f t="shared" si="2"/>
        <v>10.1870683434312</v>
      </c>
      <c r="V8" s="20" t="s">
        <v>21</v>
      </c>
      <c r="W8">
        <v>881.918977622872</v>
      </c>
      <c r="X8">
        <v>20.430794667238</v>
      </c>
    </row>
    <row r="9" spans="5:24">
      <c r="E9">
        <v>16</v>
      </c>
      <c r="F9" s="19" t="s">
        <v>22</v>
      </c>
      <c r="G9">
        <v>2891193</v>
      </c>
      <c r="H9">
        <f t="shared" si="0"/>
        <v>59.9309933323231</v>
      </c>
      <c r="I9">
        <f t="shared" si="1"/>
        <v>958.895893317169</v>
      </c>
      <c r="M9" t="s">
        <v>18</v>
      </c>
      <c r="N9">
        <v>642.792039197858</v>
      </c>
      <c r="O9">
        <v>18.9365596922981</v>
      </c>
      <c r="Q9" t="s">
        <v>23</v>
      </c>
      <c r="R9">
        <v>682.067889074102</v>
      </c>
      <c r="S9">
        <v>8.93280826116407</v>
      </c>
      <c r="T9">
        <f t="shared" si="2"/>
        <v>27.9506212311589</v>
      </c>
      <c r="V9" s="20" t="s">
        <v>24</v>
      </c>
      <c r="W9">
        <v>831.993029246856</v>
      </c>
      <c r="X9">
        <v>35.3738081382421</v>
      </c>
    </row>
    <row r="10" spans="2:24">
      <c r="B10" t="s">
        <v>25</v>
      </c>
      <c r="E10">
        <v>16</v>
      </c>
      <c r="F10" s="19" t="s">
        <v>26</v>
      </c>
      <c r="G10">
        <v>3063308</v>
      </c>
      <c r="H10">
        <f t="shared" si="0"/>
        <v>63.1912410971359</v>
      </c>
      <c r="I10">
        <f t="shared" si="1"/>
        <v>1011.05985755417</v>
      </c>
      <c r="M10" t="s">
        <v>19</v>
      </c>
      <c r="N10">
        <v>850.229630752134</v>
      </c>
      <c r="O10">
        <v>26.3078323172876</v>
      </c>
      <c r="Q10" s="20" t="s">
        <v>21</v>
      </c>
      <c r="R10">
        <v>881.918977622872</v>
      </c>
      <c r="S10">
        <v>20.430794667238</v>
      </c>
      <c r="T10">
        <f t="shared" si="2"/>
        <v>6.83960426807884</v>
      </c>
      <c r="V10" s="20" t="s">
        <v>27</v>
      </c>
      <c r="W10">
        <v>884.525433146436</v>
      </c>
      <c r="X10">
        <v>31.1968360624357</v>
      </c>
    </row>
    <row r="11" spans="2:20">
      <c r="B11" t="s">
        <v>28</v>
      </c>
      <c r="E11">
        <v>16</v>
      </c>
      <c r="F11" s="19" t="s">
        <v>29</v>
      </c>
      <c r="G11">
        <v>3002456</v>
      </c>
      <c r="H11">
        <f t="shared" si="0"/>
        <v>62.038566449462</v>
      </c>
      <c r="I11">
        <f t="shared" si="1"/>
        <v>992.617063191393</v>
      </c>
      <c r="J11">
        <f t="shared" ref="J11" si="5">AVERAGE(I11:I13)</f>
        <v>949.992120018185</v>
      </c>
      <c r="K11">
        <f t="shared" ref="K11" si="6">_xlfn.STDEV.S(I11:I13)</f>
        <v>36.9670630205877</v>
      </c>
      <c r="M11" t="s">
        <v>23</v>
      </c>
      <c r="N11">
        <v>682.067889074102</v>
      </c>
      <c r="O11">
        <v>8.93280826116407</v>
      </c>
      <c r="Q11" s="20" t="s">
        <v>24</v>
      </c>
      <c r="R11">
        <v>831.993029246856</v>
      </c>
      <c r="S11">
        <v>35.3738081382421</v>
      </c>
      <c r="T11">
        <f t="shared" si="2"/>
        <v>12.1134686774125</v>
      </c>
    </row>
    <row r="12" spans="5:20">
      <c r="E12">
        <v>16</v>
      </c>
      <c r="F12" s="19" t="s">
        <v>30</v>
      </c>
      <c r="G12">
        <v>2798010</v>
      </c>
      <c r="H12">
        <f t="shared" si="0"/>
        <v>58.1658963479315</v>
      </c>
      <c r="I12">
        <f t="shared" si="1"/>
        <v>930.654341566904</v>
      </c>
      <c r="M12" t="s">
        <v>21</v>
      </c>
      <c r="N12">
        <v>881.918977622872</v>
      </c>
      <c r="O12">
        <v>20.430794667238</v>
      </c>
      <c r="Q12" s="20" t="s">
        <v>27</v>
      </c>
      <c r="R12">
        <v>884.525433146436</v>
      </c>
      <c r="S12">
        <v>31.1968360624357</v>
      </c>
      <c r="T12">
        <f t="shared" si="2"/>
        <v>6.56427463554573</v>
      </c>
    </row>
    <row r="13" spans="5:20">
      <c r="E13">
        <v>16</v>
      </c>
      <c r="F13" s="19" t="s">
        <v>31</v>
      </c>
      <c r="G13">
        <v>2784979</v>
      </c>
      <c r="H13">
        <f t="shared" si="0"/>
        <v>57.9190597060161</v>
      </c>
      <c r="I13">
        <f t="shared" si="1"/>
        <v>926.704955296257</v>
      </c>
      <c r="M13" t="s">
        <v>24</v>
      </c>
      <c r="N13">
        <v>831.993029246856</v>
      </c>
      <c r="O13">
        <v>35.3738081382421</v>
      </c>
      <c r="Q13" t="s">
        <v>32</v>
      </c>
      <c r="R13">
        <v>805.207455675102</v>
      </c>
      <c r="S13">
        <v>50.3943369382884</v>
      </c>
      <c r="T13">
        <f t="shared" si="2"/>
        <v>14.94292886272</v>
      </c>
    </row>
    <row r="14" spans="5:20">
      <c r="E14">
        <v>16</v>
      </c>
      <c r="F14" s="19" t="s">
        <v>33</v>
      </c>
      <c r="G14">
        <v>2907311</v>
      </c>
      <c r="H14">
        <f t="shared" si="0"/>
        <v>60.2363047431429</v>
      </c>
      <c r="I14">
        <f t="shared" si="1"/>
        <v>963.780875890286</v>
      </c>
      <c r="M14" t="s">
        <v>27</v>
      </c>
      <c r="N14">
        <v>884.525433146436</v>
      </c>
      <c r="O14">
        <v>31.1968360624357</v>
      </c>
      <c r="Q14" t="s">
        <v>34</v>
      </c>
      <c r="R14">
        <v>657.325655402334</v>
      </c>
      <c r="S14">
        <v>35.8685417301831</v>
      </c>
      <c r="T14">
        <f t="shared" si="2"/>
        <v>30.5642357905898</v>
      </c>
    </row>
    <row r="15" spans="5:20">
      <c r="E15">
        <v>16</v>
      </c>
      <c r="F15" s="19" t="s">
        <v>35</v>
      </c>
      <c r="G15">
        <v>2449589</v>
      </c>
      <c r="H15">
        <f t="shared" si="0"/>
        <v>51.5660137899682</v>
      </c>
      <c r="I15">
        <f t="shared" si="1"/>
        <v>825.056220639491</v>
      </c>
      <c r="J15">
        <f t="shared" ref="J15" si="7">AVERAGE(I15:I17)</f>
        <v>831.950396524726</v>
      </c>
      <c r="K15">
        <f t="shared" ref="K15" si="8">_xlfn.STDEV.S(I15:I17)</f>
        <v>14.5545094755262</v>
      </c>
      <c r="M15" t="s">
        <v>32</v>
      </c>
      <c r="N15">
        <v>805.207455675102</v>
      </c>
      <c r="O15">
        <v>50.3943369382884</v>
      </c>
      <c r="Q15" t="s">
        <v>36</v>
      </c>
      <c r="R15">
        <v>762.267414254685</v>
      </c>
      <c r="S15">
        <v>19.0933188477115</v>
      </c>
      <c r="T15">
        <f t="shared" si="2"/>
        <v>19.4788458267178</v>
      </c>
    </row>
    <row r="16" spans="5:20">
      <c r="E16">
        <v>16</v>
      </c>
      <c r="F16" s="19" t="s">
        <v>37</v>
      </c>
      <c r="G16">
        <v>2527506</v>
      </c>
      <c r="H16">
        <f t="shared" si="0"/>
        <v>53.0419381724504</v>
      </c>
      <c r="I16">
        <f t="shared" si="1"/>
        <v>848.671010759206</v>
      </c>
      <c r="M16" t="s">
        <v>34</v>
      </c>
      <c r="N16">
        <v>657.325655402334</v>
      </c>
      <c r="O16">
        <v>35.8685417301831</v>
      </c>
      <c r="Q16" t="s">
        <v>38</v>
      </c>
      <c r="R16">
        <v>530.256099409001</v>
      </c>
      <c r="S16">
        <v>29.1516921076793</v>
      </c>
      <c r="T16">
        <f t="shared" si="2"/>
        <v>43.9870676177562</v>
      </c>
    </row>
    <row r="17" spans="5:15">
      <c r="E17">
        <v>16</v>
      </c>
      <c r="F17" s="19" t="s">
        <v>39</v>
      </c>
      <c r="G17">
        <v>2439914</v>
      </c>
      <c r="H17">
        <f t="shared" si="0"/>
        <v>51.3827473859676</v>
      </c>
      <c r="I17">
        <f t="shared" si="1"/>
        <v>822.123958175481</v>
      </c>
      <c r="M17" t="s">
        <v>36</v>
      </c>
      <c r="N17">
        <v>762.267414254685</v>
      </c>
      <c r="O17">
        <v>19.0933188477115</v>
      </c>
    </row>
    <row r="18" spans="5:15">
      <c r="E18">
        <v>16</v>
      </c>
      <c r="F18" s="19" t="s">
        <v>40</v>
      </c>
      <c r="G18">
        <v>2441188</v>
      </c>
      <c r="H18">
        <f t="shared" si="0"/>
        <v>51.4068798302773</v>
      </c>
      <c r="I18">
        <f t="shared" si="1"/>
        <v>822.510077284437</v>
      </c>
      <c r="M18" t="s">
        <v>38</v>
      </c>
      <c r="N18">
        <v>530.256099409001</v>
      </c>
      <c r="O18">
        <v>29.1516921076793</v>
      </c>
    </row>
    <row r="19" spans="5:11">
      <c r="E19">
        <v>16</v>
      </c>
      <c r="F19" s="19" t="s">
        <v>41</v>
      </c>
      <c r="G19">
        <v>2383524</v>
      </c>
      <c r="H19">
        <f t="shared" si="0"/>
        <v>50.3145931201697</v>
      </c>
      <c r="I19">
        <f t="shared" si="1"/>
        <v>805.033489922716</v>
      </c>
      <c r="J19">
        <f>AVERAGE(I19:I21)</f>
        <v>798.07374854776</v>
      </c>
      <c r="K19">
        <f>_xlfn.STDEV.S(I19:I21)</f>
        <v>11.2633177341992</v>
      </c>
    </row>
    <row r="20" spans="5:9">
      <c r="E20">
        <v>16</v>
      </c>
      <c r="F20" s="19" t="s">
        <v>42</v>
      </c>
      <c r="G20">
        <v>2380473</v>
      </c>
      <c r="H20">
        <f t="shared" si="0"/>
        <v>50.2568002727686</v>
      </c>
      <c r="I20">
        <f t="shared" si="1"/>
        <v>804.108804364298</v>
      </c>
    </row>
    <row r="21" spans="5:9">
      <c r="E21">
        <v>16</v>
      </c>
      <c r="F21" s="19" t="s">
        <v>43</v>
      </c>
      <c r="G21">
        <v>2317684</v>
      </c>
      <c r="H21">
        <f t="shared" si="0"/>
        <v>49.0674344597666</v>
      </c>
      <c r="I21">
        <f t="shared" si="1"/>
        <v>785.078951356266</v>
      </c>
    </row>
    <row r="22" spans="5:9">
      <c r="E22">
        <v>16</v>
      </c>
      <c r="F22" s="19" t="s">
        <v>44</v>
      </c>
      <c r="G22">
        <v>2341217</v>
      </c>
      <c r="H22">
        <f t="shared" si="0"/>
        <v>49.5132027579936</v>
      </c>
      <c r="I22">
        <f t="shared" si="1"/>
        <v>792.211244127898</v>
      </c>
    </row>
    <row r="24" spans="5:11">
      <c r="E24">
        <v>16</v>
      </c>
      <c r="F24" s="19" t="s">
        <v>45</v>
      </c>
      <c r="G24">
        <v>1817469</v>
      </c>
      <c r="H24">
        <f t="shared" ref="H24:H42" si="9">(G24+272684)/52792</f>
        <v>39.5922298833157</v>
      </c>
      <c r="I24">
        <f t="shared" ref="I24:I42" si="10">H24*E24</f>
        <v>633.47567813305</v>
      </c>
      <c r="J24">
        <f>AVERAGE(I24:I26)</f>
        <v>636.650199525181</v>
      </c>
      <c r="K24">
        <f>_xlfn.STDEV.S(I24:I26)</f>
        <v>3.1626677951869</v>
      </c>
    </row>
    <row r="25" spans="5:9">
      <c r="E25">
        <v>16</v>
      </c>
      <c r="F25" s="19" t="s">
        <v>46</v>
      </c>
      <c r="G25">
        <v>1828022</v>
      </c>
      <c r="H25">
        <f t="shared" si="9"/>
        <v>39.7921275950902</v>
      </c>
      <c r="I25">
        <f t="shared" si="10"/>
        <v>636.674041521443</v>
      </c>
    </row>
    <row r="26" spans="5:9">
      <c r="E26">
        <v>16</v>
      </c>
      <c r="F26" s="19" t="s">
        <v>47</v>
      </c>
      <c r="G26">
        <v>1838339</v>
      </c>
      <c r="H26">
        <f t="shared" si="9"/>
        <v>39.9875549325655</v>
      </c>
      <c r="I26">
        <f t="shared" si="10"/>
        <v>639.800878921049</v>
      </c>
    </row>
    <row r="27" spans="5:9">
      <c r="E27">
        <v>16</v>
      </c>
      <c r="F27" s="19" t="s">
        <v>48</v>
      </c>
      <c r="G27">
        <v>1719614</v>
      </c>
      <c r="H27">
        <f t="shared" si="9"/>
        <v>37.7386346416124</v>
      </c>
      <c r="I27">
        <f t="shared" si="10"/>
        <v>603.818154265798</v>
      </c>
    </row>
    <row r="28" spans="5:11">
      <c r="E28">
        <v>16</v>
      </c>
      <c r="F28" s="19" t="s">
        <v>49</v>
      </c>
      <c r="G28">
        <v>2813986</v>
      </c>
      <c r="H28">
        <f t="shared" si="9"/>
        <v>58.4685179572663</v>
      </c>
      <c r="I28">
        <f t="shared" si="10"/>
        <v>935.496287316261</v>
      </c>
      <c r="J28">
        <f>AVERAGE(I28:I30)</f>
        <v>886.547860786988</v>
      </c>
      <c r="K28">
        <f>_xlfn.STDEV.S(I28:I30)</f>
        <v>63.7439618108116</v>
      </c>
    </row>
    <row r="29" spans="5:9">
      <c r="E29">
        <v>16</v>
      </c>
      <c r="F29" s="19" t="s">
        <v>50</v>
      </c>
      <c r="G29">
        <v>2414652</v>
      </c>
      <c r="H29">
        <f t="shared" si="9"/>
        <v>50.9042279133202</v>
      </c>
      <c r="I29">
        <f t="shared" si="10"/>
        <v>814.467646613123</v>
      </c>
    </row>
    <row r="30" spans="5:9">
      <c r="E30">
        <v>16</v>
      </c>
      <c r="F30" s="19" t="s">
        <v>51</v>
      </c>
      <c r="G30">
        <v>2728804</v>
      </c>
      <c r="H30">
        <f t="shared" si="9"/>
        <v>56.8549780269738</v>
      </c>
      <c r="I30">
        <f t="shared" si="10"/>
        <v>909.679648431581</v>
      </c>
    </row>
    <row r="31" spans="5:9">
      <c r="E31">
        <v>16</v>
      </c>
      <c r="F31" s="19" t="s">
        <v>52</v>
      </c>
      <c r="G31">
        <v>2915325</v>
      </c>
      <c r="H31">
        <f t="shared" si="9"/>
        <v>60.3881080466737</v>
      </c>
      <c r="I31">
        <f t="shared" si="10"/>
        <v>966.20972874678</v>
      </c>
    </row>
    <row r="32" spans="5:11">
      <c r="E32">
        <v>16</v>
      </c>
      <c r="F32" s="19" t="s">
        <v>53</v>
      </c>
      <c r="G32">
        <v>1823172</v>
      </c>
      <c r="H32">
        <f t="shared" si="9"/>
        <v>39.7002576147901</v>
      </c>
      <c r="I32">
        <f t="shared" si="10"/>
        <v>635.204121836642</v>
      </c>
      <c r="J32">
        <f>AVERAGE(I32:I34)</f>
        <v>642.792039197858</v>
      </c>
      <c r="K32">
        <f t="shared" ref="K32" si="11">_xlfn.STDEV.S(I32:I34)</f>
        <v>18.9365596922981</v>
      </c>
    </row>
    <row r="33" spans="5:9">
      <c r="E33">
        <v>16</v>
      </c>
      <c r="F33" s="19" t="s">
        <v>54</v>
      </c>
      <c r="G33">
        <v>1919325</v>
      </c>
      <c r="H33">
        <f t="shared" si="9"/>
        <v>41.5216131232005</v>
      </c>
      <c r="I33">
        <f t="shared" si="10"/>
        <v>664.345809971208</v>
      </c>
    </row>
    <row r="34" spans="5:9">
      <c r="E34">
        <v>16</v>
      </c>
      <c r="F34" s="19" t="s">
        <v>55</v>
      </c>
      <c r="G34">
        <v>1950466</v>
      </c>
      <c r="H34">
        <f>(G35+272684)/52792</f>
        <v>39.3016366116078</v>
      </c>
      <c r="I34">
        <f t="shared" si="10"/>
        <v>628.826185785725</v>
      </c>
    </row>
    <row r="35" spans="5:9">
      <c r="E35">
        <v>16</v>
      </c>
      <c r="F35" s="19" t="s">
        <v>56</v>
      </c>
      <c r="G35">
        <v>1802128</v>
      </c>
      <c r="H35">
        <f>(G36+272684)/52792</f>
        <v>55.0365585694802</v>
      </c>
      <c r="I35">
        <f t="shared" ref="I35" si="12">H35*E35</f>
        <v>880.584937111684</v>
      </c>
    </row>
    <row r="36" spans="5:11">
      <c r="E36">
        <v>16</v>
      </c>
      <c r="F36" s="19" t="s">
        <v>57</v>
      </c>
      <c r="G36">
        <v>2632806</v>
      </c>
      <c r="H36">
        <f t="shared" si="9"/>
        <v>55.0365585694802</v>
      </c>
      <c r="I36">
        <f t="shared" si="10"/>
        <v>880.584937111684</v>
      </c>
      <c r="J36">
        <f>AVERAGE(I36:I38)</f>
        <v>850.229630752134</v>
      </c>
      <c r="K36">
        <f t="shared" ref="K36" si="13">_xlfn.STDEV.S(I36:I38)</f>
        <v>26.3078323172876</v>
      </c>
    </row>
    <row r="37" spans="5:9">
      <c r="E37">
        <v>16</v>
      </c>
      <c r="F37" s="19" t="s">
        <v>58</v>
      </c>
      <c r="G37">
        <v>2479240</v>
      </c>
      <c r="H37">
        <f t="shared" si="9"/>
        <v>52.1276708592211</v>
      </c>
      <c r="I37">
        <f t="shared" si="10"/>
        <v>834.042733747537</v>
      </c>
    </row>
    <row r="38" spans="5:9">
      <c r="E38">
        <v>16</v>
      </c>
      <c r="F38" t="s">
        <v>59</v>
      </c>
      <c r="G38">
        <v>2485900</v>
      </c>
      <c r="H38">
        <f t="shared" si="9"/>
        <v>52.2538263373238</v>
      </c>
      <c r="I38">
        <f t="shared" si="10"/>
        <v>836.061221397181</v>
      </c>
    </row>
    <row r="39" spans="5:9">
      <c r="E39">
        <v>16</v>
      </c>
      <c r="F39" s="19" t="s">
        <v>60</v>
      </c>
      <c r="G39">
        <v>2635625</v>
      </c>
      <c r="H39">
        <f t="shared" si="9"/>
        <v>55.0899568116381</v>
      </c>
      <c r="I39">
        <f t="shared" si="10"/>
        <v>881.43930898621</v>
      </c>
    </row>
    <row r="40" spans="5:11">
      <c r="E40">
        <v>16</v>
      </c>
      <c r="F40" s="19" t="s">
        <v>61</v>
      </c>
      <c r="G40">
        <v>1945991</v>
      </c>
      <c r="H40">
        <f t="shared" si="9"/>
        <v>42.0267275344749</v>
      </c>
      <c r="I40">
        <f t="shared" si="10"/>
        <v>672.427640551599</v>
      </c>
      <c r="J40">
        <f>AVERAGE(I40:I42)</f>
        <v>682.067889074102</v>
      </c>
      <c r="K40">
        <f t="shared" ref="K40" si="14">_xlfn.STDEV.S(I40:I42)</f>
        <v>8.93280826116407</v>
      </c>
    </row>
    <row r="41" spans="5:9">
      <c r="E41">
        <v>16</v>
      </c>
      <c r="F41" s="19" t="s">
        <v>62</v>
      </c>
      <c r="G41">
        <v>1983220</v>
      </c>
      <c r="H41">
        <f t="shared" si="9"/>
        <v>42.7319290801637</v>
      </c>
      <c r="I41">
        <f t="shared" si="10"/>
        <v>683.710865282619</v>
      </c>
    </row>
    <row r="42" spans="5:9">
      <c r="E42">
        <v>16</v>
      </c>
      <c r="F42" s="19" t="s">
        <v>63</v>
      </c>
      <c r="G42">
        <v>2004186</v>
      </c>
      <c r="H42">
        <f t="shared" si="9"/>
        <v>43.1290725867556</v>
      </c>
      <c r="I42">
        <f t="shared" si="10"/>
        <v>690.065161388089</v>
      </c>
    </row>
    <row r="44" spans="5:11">
      <c r="E44">
        <v>16</v>
      </c>
      <c r="F44" s="19" t="s">
        <v>64</v>
      </c>
      <c r="G44">
        <v>2564526</v>
      </c>
      <c r="H44">
        <f t="shared" ref="H44:H61" si="15">(G44+272684)/52792</f>
        <v>53.7431807849674</v>
      </c>
      <c r="I44">
        <f t="shared" ref="I44:I61" si="16">H44*E44</f>
        <v>859.890892559479</v>
      </c>
      <c r="J44">
        <f>AVERAGE(I44:I46)</f>
        <v>881.918977622872</v>
      </c>
      <c r="K44">
        <f>_xlfn.STDEV.S(I44:I46)</f>
        <v>20.430794667238</v>
      </c>
    </row>
    <row r="45" spans="5:9">
      <c r="E45">
        <v>16</v>
      </c>
      <c r="F45" s="19" t="s">
        <v>65</v>
      </c>
      <c r="G45">
        <v>2697680</v>
      </c>
      <c r="H45">
        <f t="shared" si="15"/>
        <v>56.2654190028792</v>
      </c>
      <c r="I45">
        <f t="shared" si="16"/>
        <v>900.246704046068</v>
      </c>
    </row>
    <row r="46" spans="5:9">
      <c r="E46">
        <v>16</v>
      </c>
      <c r="F46" s="19" t="s">
        <v>66</v>
      </c>
      <c r="G46">
        <v>2649417</v>
      </c>
      <c r="H46">
        <f t="shared" si="15"/>
        <v>55.3512085164419</v>
      </c>
      <c r="I46">
        <f t="shared" si="16"/>
        <v>885.61933626307</v>
      </c>
    </row>
    <row r="47" spans="5:11">
      <c r="E47">
        <v>16</v>
      </c>
      <c r="F47" s="19" t="s">
        <v>67</v>
      </c>
      <c r="G47">
        <v>2557653</v>
      </c>
      <c r="H47">
        <f t="shared" si="15"/>
        <v>53.6129906046371</v>
      </c>
      <c r="I47">
        <f t="shared" si="16"/>
        <v>857.807849674193</v>
      </c>
      <c r="J47">
        <f t="shared" ref="J47" si="17">AVERAGE(I47:I49)</f>
        <v>831.993029246856</v>
      </c>
      <c r="K47">
        <f t="shared" ref="K47" si="18">_xlfn.STDEV.S(I47:I49)</f>
        <v>35.3738081382421</v>
      </c>
    </row>
    <row r="48" spans="5:9">
      <c r="E48">
        <v>16</v>
      </c>
      <c r="F48" s="19" t="s">
        <v>68</v>
      </c>
      <c r="G48">
        <v>2339438</v>
      </c>
      <c r="H48">
        <f t="shared" si="15"/>
        <v>49.4795044703743</v>
      </c>
      <c r="I48">
        <f t="shared" si="16"/>
        <v>791.672071525989</v>
      </c>
    </row>
    <row r="49" spans="5:9">
      <c r="E49">
        <v>16</v>
      </c>
      <c r="F49" s="19" t="s">
        <v>69</v>
      </c>
      <c r="G49">
        <v>2520340</v>
      </c>
      <c r="H49">
        <f t="shared" si="15"/>
        <v>52.9061979087741</v>
      </c>
      <c r="I49">
        <f t="shared" si="16"/>
        <v>846.499166540385</v>
      </c>
    </row>
    <row r="50" spans="5:11">
      <c r="E50">
        <v>16</v>
      </c>
      <c r="F50" s="19" t="s">
        <v>70</v>
      </c>
      <c r="G50">
        <v>2763049</v>
      </c>
      <c r="H50">
        <f t="shared" si="15"/>
        <v>57.503655856948</v>
      </c>
      <c r="I50">
        <f t="shared" si="16"/>
        <v>920.058493711168</v>
      </c>
      <c r="J50">
        <f t="shared" ref="J50" si="19">AVERAGE(I50:I52)</f>
        <v>884.525433146436</v>
      </c>
      <c r="K50">
        <f t="shared" ref="K50" si="20">_xlfn.STDEV.S(I50:I52)</f>
        <v>31.1968360624357</v>
      </c>
    </row>
    <row r="51" spans="5:9">
      <c r="E51">
        <v>16</v>
      </c>
      <c r="F51" s="19" t="s">
        <v>71</v>
      </c>
      <c r="G51">
        <v>2570268</v>
      </c>
      <c r="H51">
        <f t="shared" si="15"/>
        <v>53.8519472647371</v>
      </c>
      <c r="I51">
        <f t="shared" si="16"/>
        <v>861.631156235793</v>
      </c>
    </row>
    <row r="52" spans="5:9">
      <c r="E52">
        <v>16</v>
      </c>
      <c r="F52" s="19" t="s">
        <v>72</v>
      </c>
      <c r="G52">
        <v>2604106</v>
      </c>
      <c r="H52">
        <f t="shared" si="15"/>
        <v>54.4929155932717</v>
      </c>
      <c r="I52">
        <f t="shared" si="16"/>
        <v>871.886649492347</v>
      </c>
    </row>
    <row r="53" spans="5:11">
      <c r="E53">
        <v>16</v>
      </c>
      <c r="F53" s="19" t="s">
        <v>73</v>
      </c>
      <c r="G53">
        <v>2192123</v>
      </c>
      <c r="H53">
        <f t="shared" si="15"/>
        <v>46.6890248522503</v>
      </c>
      <c r="I53">
        <f t="shared" si="16"/>
        <v>747.024397636005</v>
      </c>
      <c r="J53">
        <f t="shared" ref="J53" si="21">AVERAGE(I53:I55)</f>
        <v>805.207455675102</v>
      </c>
      <c r="K53">
        <f t="shared" ref="K53" si="22">_xlfn.STDEV.S(I53:I55)</f>
        <v>50.3943369382884</v>
      </c>
    </row>
    <row r="54" spans="5:9">
      <c r="E54">
        <v>16</v>
      </c>
      <c r="F54" s="19" t="s">
        <v>74</v>
      </c>
      <c r="G54">
        <v>2482721</v>
      </c>
      <c r="H54">
        <f t="shared" si="15"/>
        <v>52.1936088801334</v>
      </c>
      <c r="I54">
        <f t="shared" si="16"/>
        <v>835.097742082134</v>
      </c>
    </row>
    <row r="55" spans="5:9">
      <c r="E55">
        <v>16</v>
      </c>
      <c r="F55" s="19" t="s">
        <v>75</v>
      </c>
      <c r="G55">
        <v>2477450</v>
      </c>
      <c r="H55">
        <f t="shared" si="15"/>
        <v>52.093764206698</v>
      </c>
      <c r="I55">
        <f t="shared" si="16"/>
        <v>833.500227307168</v>
      </c>
    </row>
    <row r="56" spans="5:11">
      <c r="E56">
        <v>16</v>
      </c>
      <c r="F56" s="19" t="s">
        <v>76</v>
      </c>
      <c r="G56">
        <v>1936380</v>
      </c>
      <c r="H56">
        <f t="shared" si="15"/>
        <v>41.844673435369</v>
      </c>
      <c r="I56">
        <f t="shared" si="16"/>
        <v>669.514774965904</v>
      </c>
      <c r="J56">
        <f t="shared" ref="J56" si="23">AVERAGE(I56:I58)</f>
        <v>657.325655402334</v>
      </c>
      <c r="K56">
        <f t="shared" ref="K56" si="24">_xlfn.STDEV.S(I56:I58)</f>
        <v>35.8685417301831</v>
      </c>
    </row>
    <row r="57" spans="5:9">
      <c r="E57">
        <v>16</v>
      </c>
      <c r="F57" s="19" t="s">
        <v>77</v>
      </c>
      <c r="G57">
        <v>1762946</v>
      </c>
      <c r="H57">
        <f t="shared" si="15"/>
        <v>38.5594408243673</v>
      </c>
      <c r="I57">
        <f t="shared" si="16"/>
        <v>616.951053189877</v>
      </c>
    </row>
    <row r="58" spans="5:9">
      <c r="E58">
        <v>16</v>
      </c>
      <c r="F58" s="19" t="s">
        <v>78</v>
      </c>
      <c r="G58">
        <v>1989160</v>
      </c>
      <c r="H58">
        <f t="shared" si="15"/>
        <v>42.8444461282012</v>
      </c>
      <c r="I58">
        <f t="shared" si="16"/>
        <v>685.51113805122</v>
      </c>
    </row>
    <row r="59" spans="5:11">
      <c r="E59">
        <v>16</v>
      </c>
      <c r="F59" s="19" t="s">
        <v>79</v>
      </c>
      <c r="G59">
        <v>2195966</v>
      </c>
      <c r="H59">
        <f t="shared" si="15"/>
        <v>46.7618199727231</v>
      </c>
      <c r="I59">
        <f t="shared" si="16"/>
        <v>748.18911956357</v>
      </c>
      <c r="J59">
        <f t="shared" ref="J59" si="25">AVERAGE(I59:I61)</f>
        <v>762.267414254685</v>
      </c>
      <c r="K59">
        <f t="shared" ref="K59" si="26">_xlfn.STDEV.S(I59:I61)</f>
        <v>19.0933188477115</v>
      </c>
    </row>
    <row r="60" spans="5:9">
      <c r="E60">
        <v>16</v>
      </c>
      <c r="F60" s="19" t="s">
        <v>80</v>
      </c>
      <c r="G60">
        <v>2217161</v>
      </c>
      <c r="H60">
        <f t="shared" si="15"/>
        <v>47.1633012577663</v>
      </c>
      <c r="I60">
        <f t="shared" si="16"/>
        <v>754.612820124261</v>
      </c>
    </row>
    <row r="61" spans="5:9">
      <c r="E61">
        <v>16</v>
      </c>
      <c r="F61" s="19" t="s">
        <v>81</v>
      </c>
      <c r="G61">
        <v>2314125</v>
      </c>
      <c r="H61">
        <f t="shared" si="15"/>
        <v>49.000018942264</v>
      </c>
      <c r="I61">
        <f t="shared" si="16"/>
        <v>784.000303076224</v>
      </c>
    </row>
  </sheetData>
  <pageMargins left="0.7" right="0.7" top="0.75" bottom="0.75" header="0.3" footer="0.3"/>
  <pageSetup paperSize="9" scale="9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38"/>
  <sheetViews>
    <sheetView workbookViewId="0">
      <selection activeCell="A18" sqref="A18"/>
    </sheetView>
  </sheetViews>
  <sheetFormatPr defaultColWidth="9" defaultRowHeight="13.5"/>
  <cols>
    <col min="1" max="1" width="28.375" customWidth="1"/>
    <col min="2" max="4" width="6.5" customWidth="1"/>
    <col min="5" max="5" width="8.5" customWidth="1"/>
    <col min="6" max="6" width="5.875" customWidth="1"/>
    <col min="7" max="7" width="3.5" customWidth="1"/>
    <col min="8" max="8" width="28.375" customWidth="1"/>
    <col min="9" max="9" width="7.125" customWidth="1"/>
    <col min="11" max="12" width="6.875" customWidth="1"/>
    <col min="13" max="13" width="86.625" customWidth="1"/>
    <col min="14" max="14" width="26.375" customWidth="1"/>
  </cols>
  <sheetData>
    <row r="2" spans="6:6">
      <c r="F2">
        <v>627</v>
      </c>
    </row>
    <row r="3" spans="3:17">
      <c r="C3" s="10">
        <v>12.0107</v>
      </c>
      <c r="E3">
        <v>14.0067</v>
      </c>
      <c r="O3" t="s">
        <v>82</v>
      </c>
      <c r="P3" t="s">
        <v>83</v>
      </c>
      <c r="Q3" t="s">
        <v>84</v>
      </c>
    </row>
    <row r="4" spans="2:17">
      <c r="B4" t="s">
        <v>85</v>
      </c>
      <c r="C4" t="s">
        <v>86</v>
      </c>
      <c r="D4" t="s">
        <v>87</v>
      </c>
      <c r="E4" t="s">
        <v>88</v>
      </c>
      <c r="F4" t="s">
        <v>89</v>
      </c>
      <c r="I4" t="s">
        <v>90</v>
      </c>
      <c r="J4" t="s">
        <v>91</v>
      </c>
      <c r="K4" t="s">
        <v>92</v>
      </c>
      <c r="L4" t="s">
        <v>93</v>
      </c>
      <c r="N4" s="1" t="s">
        <v>94</v>
      </c>
      <c r="O4" s="1">
        <v>0.24</v>
      </c>
      <c r="P4" s="12" t="s">
        <v>95</v>
      </c>
      <c r="Q4" s="12" t="s">
        <v>95</v>
      </c>
    </row>
    <row r="5" spans="1:17">
      <c r="A5" s="1" t="s">
        <v>96</v>
      </c>
      <c r="B5" s="2">
        <f>C5/F5</f>
        <v>0.342087724295073</v>
      </c>
      <c r="C5" s="3">
        <f>C3*6</f>
        <v>72.0642</v>
      </c>
      <c r="D5" s="2">
        <f>E5/F5</f>
        <v>0.265964112788379</v>
      </c>
      <c r="E5" s="3">
        <v>56.028</v>
      </c>
      <c r="F5" s="3">
        <v>210.66</v>
      </c>
      <c r="H5" s="1" t="s">
        <v>96</v>
      </c>
      <c r="I5" s="4">
        <v>0.0024</v>
      </c>
      <c r="J5" s="4">
        <f>I5/F5*1000</f>
        <v>0.0113927655938479</v>
      </c>
      <c r="K5" s="4">
        <f>J5*B5</f>
        <v>0.00389732525542663</v>
      </c>
      <c r="L5" s="2">
        <f>J5*D5</f>
        <v>0.00303006679337373</v>
      </c>
      <c r="N5" s="1" t="s">
        <v>97</v>
      </c>
      <c r="O5" s="1">
        <v>1.2</v>
      </c>
      <c r="P5" s="1"/>
      <c r="Q5" s="1" t="s">
        <v>95</v>
      </c>
    </row>
    <row r="6" spans="1:17">
      <c r="A6" s="11" t="s">
        <v>98</v>
      </c>
      <c r="B6" s="2">
        <f t="shared" ref="B6:B19" si="0">C6/F6</f>
        <v>0.424781609195402</v>
      </c>
      <c r="C6" s="3">
        <f>C3*4</f>
        <v>48.0428</v>
      </c>
      <c r="D6" s="2">
        <f t="shared" ref="D6:D19" si="1">E6/F6</f>
        <v>0.123846153846154</v>
      </c>
      <c r="E6" s="3">
        <v>14.007</v>
      </c>
      <c r="F6" s="3">
        <v>113.1</v>
      </c>
      <c r="H6" s="11" t="s">
        <v>98</v>
      </c>
      <c r="I6" s="4">
        <v>0.0009</v>
      </c>
      <c r="J6" s="4">
        <f t="shared" ref="J6:J15" si="2">I6/F6*1000</f>
        <v>0.00795755968169761</v>
      </c>
      <c r="K6" s="4">
        <f t="shared" ref="K6:K19" si="3">J6*B6</f>
        <v>0.00338022500685997</v>
      </c>
      <c r="L6" s="2">
        <f t="shared" ref="L6:L19" si="4">J6*D6</f>
        <v>0.000985513160579474</v>
      </c>
      <c r="N6" s="1" t="s">
        <v>99</v>
      </c>
      <c r="O6" s="1">
        <v>1.2</v>
      </c>
      <c r="P6" s="1" t="s">
        <v>95</v>
      </c>
      <c r="Q6" s="1" t="s">
        <v>95</v>
      </c>
    </row>
    <row r="7" spans="1:17">
      <c r="A7" s="1" t="s">
        <v>100</v>
      </c>
      <c r="B7" s="2">
        <f t="shared" si="0"/>
        <v>0.324227945146312</v>
      </c>
      <c r="C7" s="3">
        <f>C3*5</f>
        <v>60.0535</v>
      </c>
      <c r="D7" s="2">
        <f t="shared" si="1"/>
        <v>0.0756235827664399</v>
      </c>
      <c r="E7" s="3">
        <v>14.007</v>
      </c>
      <c r="F7" s="3">
        <v>185.22</v>
      </c>
      <c r="H7" s="1" t="s">
        <v>100</v>
      </c>
      <c r="I7" s="4">
        <v>0.012</v>
      </c>
      <c r="J7" s="13">
        <f t="shared" si="2"/>
        <v>0.0647878198898607</v>
      </c>
      <c r="K7" s="4">
        <f t="shared" si="3"/>
        <v>0.0210060217133989</v>
      </c>
      <c r="L7" s="2">
        <f t="shared" si="4"/>
        <v>0.00489948705969808</v>
      </c>
      <c r="N7" s="1" t="s">
        <v>101</v>
      </c>
      <c r="O7" s="1">
        <v>0.24</v>
      </c>
      <c r="P7" s="12" t="s">
        <v>95</v>
      </c>
      <c r="Q7" s="12" t="s">
        <v>95</v>
      </c>
    </row>
    <row r="8" spans="1:17">
      <c r="A8" s="11" t="s">
        <v>102</v>
      </c>
      <c r="B8" s="2">
        <f t="shared" si="0"/>
        <v>0.464480825008057</v>
      </c>
      <c r="C8" s="3">
        <f>C3*6</f>
        <v>72.0642</v>
      </c>
      <c r="D8" s="2">
        <f t="shared" si="1"/>
        <v>0.270841121495327</v>
      </c>
      <c r="E8" s="3">
        <v>42.021</v>
      </c>
      <c r="F8" s="3">
        <v>155.15</v>
      </c>
      <c r="H8" s="11" t="s">
        <v>102</v>
      </c>
      <c r="I8" s="4">
        <v>0.0024</v>
      </c>
      <c r="J8" s="4">
        <f t="shared" si="2"/>
        <v>0.0154689010634869</v>
      </c>
      <c r="K8" s="4">
        <f t="shared" si="3"/>
        <v>0.00718500792793642</v>
      </c>
      <c r="L8" s="2">
        <f t="shared" si="4"/>
        <v>0.00418961451233506</v>
      </c>
      <c r="N8" s="1" t="s">
        <v>103</v>
      </c>
      <c r="O8" s="1">
        <v>0.72</v>
      </c>
      <c r="P8" s="1"/>
      <c r="Q8" s="1"/>
    </row>
    <row r="9" spans="1:17">
      <c r="A9" s="11" t="s">
        <v>104</v>
      </c>
      <c r="B9" s="2">
        <f t="shared" si="0"/>
        <v>0.549395441030724</v>
      </c>
      <c r="C9" s="3">
        <f>C3*6</f>
        <v>72.0642</v>
      </c>
      <c r="D9" s="2">
        <f t="shared" si="1"/>
        <v>0.106785088053671</v>
      </c>
      <c r="E9" s="3">
        <v>14.007</v>
      </c>
      <c r="F9" s="3">
        <v>131.17</v>
      </c>
      <c r="H9" s="11" t="s">
        <v>104</v>
      </c>
      <c r="I9" s="14">
        <v>0.0044</v>
      </c>
      <c r="J9" s="13">
        <f t="shared" si="2"/>
        <v>0.0335442555462377</v>
      </c>
      <c r="K9" s="4">
        <f t="shared" si="3"/>
        <v>0.0184290610698726</v>
      </c>
      <c r="L9" s="2">
        <f t="shared" si="4"/>
        <v>0.00358202628219983</v>
      </c>
      <c r="N9" s="1" t="s">
        <v>105</v>
      </c>
      <c r="O9" s="1">
        <v>0.36</v>
      </c>
      <c r="P9" s="1" t="s">
        <v>95</v>
      </c>
      <c r="Q9" s="1" t="s">
        <v>95</v>
      </c>
    </row>
    <row r="10" spans="1:17">
      <c r="A10" s="1" t="s">
        <v>106</v>
      </c>
      <c r="B10" s="2">
        <f t="shared" si="0"/>
        <v>0.394548042704626</v>
      </c>
      <c r="C10" s="3">
        <f>C3*6</f>
        <v>72.0642</v>
      </c>
      <c r="D10" s="2">
        <f t="shared" si="1"/>
        <v>0.153375307966055</v>
      </c>
      <c r="E10" s="3">
        <v>28.014</v>
      </c>
      <c r="F10" s="3">
        <v>182.65</v>
      </c>
      <c r="H10" s="1" t="s">
        <v>106</v>
      </c>
      <c r="I10" s="4">
        <v>0.036</v>
      </c>
      <c r="J10" s="15">
        <f t="shared" si="2"/>
        <v>0.19709827539009</v>
      </c>
      <c r="K10" s="4">
        <f t="shared" si="3"/>
        <v>0.0777647387756176</v>
      </c>
      <c r="L10" s="2">
        <f t="shared" si="4"/>
        <v>0.0302300086875335</v>
      </c>
      <c r="M10" t="s">
        <v>107</v>
      </c>
      <c r="N10" s="1" t="s">
        <v>108</v>
      </c>
      <c r="O10" s="1">
        <v>0.24</v>
      </c>
      <c r="P10" s="12" t="s">
        <v>95</v>
      </c>
      <c r="Q10" s="12" t="s">
        <v>95</v>
      </c>
    </row>
    <row r="11" spans="1:17">
      <c r="A11" s="11" t="s">
        <v>109</v>
      </c>
      <c r="B11" s="2">
        <f t="shared" si="0"/>
        <v>0.402476375578044</v>
      </c>
      <c r="C11" s="3">
        <f>C3*5</f>
        <v>60.0535</v>
      </c>
      <c r="D11" s="2">
        <f t="shared" si="1"/>
        <v>0.0938744052007238</v>
      </c>
      <c r="E11" s="3">
        <v>14.007</v>
      </c>
      <c r="F11" s="3">
        <v>149.21</v>
      </c>
      <c r="H11" s="11" t="s">
        <v>109</v>
      </c>
      <c r="I11" s="16">
        <v>0.0112</v>
      </c>
      <c r="J11" s="13">
        <f t="shared" si="2"/>
        <v>0.075061993163997</v>
      </c>
      <c r="K11" s="4">
        <f t="shared" si="3"/>
        <v>0.0302106789523095</v>
      </c>
      <c r="L11" s="2">
        <f t="shared" si="4"/>
        <v>0.00704639996145102</v>
      </c>
      <c r="N11" s="1" t="s">
        <v>110</v>
      </c>
      <c r="O11" s="1">
        <v>0.6</v>
      </c>
      <c r="P11" s="1"/>
      <c r="Q11" s="1"/>
    </row>
    <row r="12" spans="1:17">
      <c r="A12" s="11" t="s">
        <v>111</v>
      </c>
      <c r="B12" s="2">
        <f t="shared" si="0"/>
        <v>0.654375567528301</v>
      </c>
      <c r="C12" s="3">
        <f>C3*9</f>
        <v>108.0963</v>
      </c>
      <c r="D12" s="2">
        <f t="shared" si="1"/>
        <v>0.0847932683576488</v>
      </c>
      <c r="E12" s="3">
        <v>14.007</v>
      </c>
      <c r="F12" s="3">
        <v>165.19</v>
      </c>
      <c r="H12" s="11" t="s">
        <v>111</v>
      </c>
      <c r="I12" s="16">
        <v>0.00592</v>
      </c>
      <c r="J12" s="13">
        <f t="shared" si="2"/>
        <v>0.0358375204310188</v>
      </c>
      <c r="K12" s="4">
        <f t="shared" si="3"/>
        <v>0.023451197770855</v>
      </c>
      <c r="L12" s="2">
        <f t="shared" si="4"/>
        <v>0.0030387804871801</v>
      </c>
      <c r="N12" s="1" t="s">
        <v>112</v>
      </c>
      <c r="O12" s="1">
        <v>4.5</v>
      </c>
      <c r="P12" s="1"/>
      <c r="Q12" s="1" t="s">
        <v>95</v>
      </c>
    </row>
    <row r="13" spans="1:17">
      <c r="A13" s="11" t="s">
        <v>113</v>
      </c>
      <c r="B13" s="2">
        <f t="shared" si="0"/>
        <v>0.342868969454753</v>
      </c>
      <c r="C13" s="3">
        <f>C3*3</f>
        <v>36.0321</v>
      </c>
      <c r="D13" s="2">
        <f t="shared" si="1"/>
        <v>0.133285755067085</v>
      </c>
      <c r="E13" s="3">
        <v>14.007</v>
      </c>
      <c r="F13" s="3">
        <v>105.09</v>
      </c>
      <c r="H13" s="11" t="s">
        <v>113</v>
      </c>
      <c r="I13" s="4">
        <v>0.045</v>
      </c>
      <c r="J13" s="13">
        <f t="shared" si="2"/>
        <v>0.428204396231801</v>
      </c>
      <c r="K13" s="4">
        <f t="shared" si="3"/>
        <v>0.146818000051992</v>
      </c>
      <c r="L13" s="2">
        <f t="shared" si="4"/>
        <v>0.057073546274801</v>
      </c>
      <c r="N13" s="1" t="s">
        <v>114</v>
      </c>
      <c r="O13" s="1">
        <v>2.4</v>
      </c>
      <c r="P13" s="1" t="s">
        <v>115</v>
      </c>
      <c r="Q13" s="1" t="s">
        <v>95</v>
      </c>
    </row>
    <row r="14" spans="1:17">
      <c r="A14" s="11" t="s">
        <v>116</v>
      </c>
      <c r="B14" s="2">
        <f t="shared" si="0"/>
        <v>0.403314304902619</v>
      </c>
      <c r="C14" s="3">
        <f>C3*4</f>
        <v>48.0428</v>
      </c>
      <c r="D14" s="2">
        <f t="shared" si="1"/>
        <v>0.117587306917394</v>
      </c>
      <c r="E14" s="3">
        <v>14.007</v>
      </c>
      <c r="F14" s="3">
        <v>119.12</v>
      </c>
      <c r="H14" s="11" t="s">
        <v>116</v>
      </c>
      <c r="I14" s="14">
        <v>0.018</v>
      </c>
      <c r="J14" s="4">
        <f t="shared" si="2"/>
        <v>0.151108126259234</v>
      </c>
      <c r="K14" s="4">
        <f t="shared" si="3"/>
        <v>0.0609440689073803</v>
      </c>
      <c r="L14" s="2">
        <f t="shared" si="4"/>
        <v>0.017768397620157</v>
      </c>
      <c r="M14" t="s">
        <v>117</v>
      </c>
      <c r="N14" s="1" t="s">
        <v>118</v>
      </c>
      <c r="O14" s="1">
        <v>0.48</v>
      </c>
      <c r="P14" s="1"/>
      <c r="Q14" s="1" t="s">
        <v>95</v>
      </c>
    </row>
    <row r="15" spans="1:17">
      <c r="A15" s="11" t="s">
        <v>119</v>
      </c>
      <c r="B15" s="2">
        <f t="shared" si="0"/>
        <v>0.646906429026098</v>
      </c>
      <c r="C15" s="3">
        <f>C3*11</f>
        <v>132.1177</v>
      </c>
      <c r="D15" s="2">
        <f t="shared" si="1"/>
        <v>0.13716887822553</v>
      </c>
      <c r="E15" s="3">
        <v>28.014</v>
      </c>
      <c r="F15" s="3">
        <v>204.23</v>
      </c>
      <c r="H15" s="11" t="s">
        <v>119</v>
      </c>
      <c r="I15" s="16">
        <v>0.00228</v>
      </c>
      <c r="J15" s="4">
        <f t="shared" si="2"/>
        <v>0.0111638838564364</v>
      </c>
      <c r="K15" s="4">
        <f t="shared" si="3"/>
        <v>0.00722198823962936</v>
      </c>
      <c r="L15" s="2">
        <f t="shared" si="4"/>
        <v>0.00153133742522748</v>
      </c>
      <c r="M15" t="s">
        <v>120</v>
      </c>
      <c r="N15" s="1" t="s">
        <v>121</v>
      </c>
      <c r="O15" s="1">
        <v>0.18</v>
      </c>
      <c r="P15" s="1"/>
      <c r="Q15" s="1" t="s">
        <v>95</v>
      </c>
    </row>
    <row r="16" spans="1:17">
      <c r="A16" s="11" t="s">
        <v>122</v>
      </c>
      <c r="B16" s="2">
        <f t="shared" si="0"/>
        <v>0.596590871460897</v>
      </c>
      <c r="C16" s="3">
        <f>C3*9</f>
        <v>108.0963</v>
      </c>
      <c r="D16" s="2">
        <f t="shared" si="1"/>
        <v>0.0773055908162702</v>
      </c>
      <c r="E16" s="3">
        <v>14.007</v>
      </c>
      <c r="F16" s="3">
        <v>181.19</v>
      </c>
      <c r="H16" s="11" t="s">
        <v>122</v>
      </c>
      <c r="I16" s="4" t="s">
        <v>95</v>
      </c>
      <c r="J16" s="4" t="s">
        <v>95</v>
      </c>
      <c r="K16" s="4" t="s">
        <v>95</v>
      </c>
      <c r="L16" s="2" t="s">
        <v>95</v>
      </c>
      <c r="N16" s="1" t="s">
        <v>123</v>
      </c>
      <c r="O16" s="1">
        <v>1.8</v>
      </c>
      <c r="P16" s="1"/>
      <c r="Q16" s="1" t="s">
        <v>95</v>
      </c>
    </row>
    <row r="17" spans="1:17">
      <c r="A17" s="11" t="s">
        <v>124</v>
      </c>
      <c r="B17" s="2">
        <f t="shared" si="0"/>
        <v>0.512620571916347</v>
      </c>
      <c r="C17" s="3">
        <f>C3*5</f>
        <v>60.0535</v>
      </c>
      <c r="D17" s="2">
        <f t="shared" si="1"/>
        <v>0.119564660691421</v>
      </c>
      <c r="E17" s="3">
        <v>14.007</v>
      </c>
      <c r="F17" s="3">
        <v>117.15</v>
      </c>
      <c r="H17" s="11" t="s">
        <v>124</v>
      </c>
      <c r="I17" s="4">
        <v>0.01668</v>
      </c>
      <c r="J17" s="4">
        <f>I17/F17*1000</f>
        <v>0.142381562099872</v>
      </c>
      <c r="K17" s="4">
        <f t="shared" si="3"/>
        <v>0.0729877177939792</v>
      </c>
      <c r="L17" s="2">
        <f t="shared" si="4"/>
        <v>0.0170238031611857</v>
      </c>
      <c r="N17" s="1" t="s">
        <v>125</v>
      </c>
      <c r="O17" s="1">
        <v>0.1</v>
      </c>
      <c r="P17" s="1" t="s">
        <v>95</v>
      </c>
      <c r="Q17" s="1" t="s">
        <v>95</v>
      </c>
    </row>
    <row r="18" spans="1:12">
      <c r="A18" s="11" t="s">
        <v>126</v>
      </c>
      <c r="B18" s="2">
        <f t="shared" si="0"/>
        <v>0</v>
      </c>
      <c r="C18" s="3">
        <v>0</v>
      </c>
      <c r="D18" s="2">
        <f t="shared" si="1"/>
        <v>0.26181308411215</v>
      </c>
      <c r="E18" s="3">
        <v>14.007</v>
      </c>
      <c r="F18" s="3">
        <v>53.5</v>
      </c>
      <c r="H18" s="11" t="s">
        <v>126</v>
      </c>
      <c r="I18" s="4">
        <v>0.001</v>
      </c>
      <c r="J18" s="4">
        <f t="shared" ref="J18:J19" si="5">I18/F18*1000</f>
        <v>0.0186915887850467</v>
      </c>
      <c r="K18" s="4">
        <f t="shared" si="3"/>
        <v>0</v>
      </c>
      <c r="L18" s="2">
        <f t="shared" si="4"/>
        <v>0.00489370250676915</v>
      </c>
    </row>
    <row r="19" spans="1:12">
      <c r="A19" s="1" t="s">
        <v>127</v>
      </c>
      <c r="B19" s="2">
        <f t="shared" si="0"/>
        <v>0.46589216446858</v>
      </c>
      <c r="C19" s="3">
        <f>C3*4</f>
        <v>48.0428</v>
      </c>
      <c r="D19" s="2">
        <f t="shared" si="1"/>
        <v>0.13583204034135</v>
      </c>
      <c r="E19" s="3">
        <v>14.007</v>
      </c>
      <c r="F19" s="3">
        <v>103.12</v>
      </c>
      <c r="H19" s="1" t="s">
        <v>127</v>
      </c>
      <c r="I19" s="4">
        <v>0.001</v>
      </c>
      <c r="J19" s="4">
        <f t="shared" si="5"/>
        <v>0.00969743987587277</v>
      </c>
      <c r="K19" s="4">
        <f t="shared" si="3"/>
        <v>0.00451796125357428</v>
      </c>
      <c r="L19" s="4">
        <f t="shared" si="4"/>
        <v>0.00131722304442736</v>
      </c>
    </row>
    <row r="20" spans="2:12">
      <c r="B20" s="8"/>
      <c r="C20" s="8"/>
      <c r="D20" s="8"/>
      <c r="E20" s="8"/>
      <c r="F20" s="8"/>
      <c r="H20" s="8"/>
      <c r="I20" s="17"/>
      <c r="J20" s="17"/>
      <c r="K20" s="18"/>
      <c r="L20" s="18"/>
    </row>
    <row r="21" spans="8:12">
      <c r="H21" s="8"/>
      <c r="I21" s="17"/>
      <c r="J21" s="17" t="s">
        <v>128</v>
      </c>
      <c r="K21" s="18"/>
      <c r="L21" s="18"/>
    </row>
    <row r="22" spans="8:12">
      <c r="H22" s="8"/>
      <c r="I22" s="17"/>
      <c r="J22" s="17" t="s">
        <v>129</v>
      </c>
      <c r="K22" s="18"/>
      <c r="L22" s="18"/>
    </row>
    <row r="23" spans="8:12">
      <c r="H23" s="8"/>
      <c r="I23" s="17"/>
      <c r="J23" s="17"/>
      <c r="K23" s="18"/>
      <c r="L23" s="18"/>
    </row>
    <row r="24" spans="8:12">
      <c r="H24" s="8"/>
      <c r="I24" s="17"/>
      <c r="J24" s="17"/>
      <c r="K24" s="18"/>
      <c r="L24" s="18"/>
    </row>
    <row r="25" spans="8:12">
      <c r="H25" s="8"/>
      <c r="I25" s="17"/>
      <c r="J25" s="17"/>
      <c r="K25" s="18"/>
      <c r="L25" s="18"/>
    </row>
    <row r="26" spans="8:12">
      <c r="H26" s="8"/>
      <c r="I26" s="17"/>
      <c r="J26" s="17"/>
      <c r="K26" s="18"/>
      <c r="L26" s="18"/>
    </row>
    <row r="27" spans="8:12">
      <c r="H27" s="8"/>
      <c r="I27" s="17"/>
      <c r="J27" s="17"/>
      <c r="K27" s="18"/>
      <c r="L27" s="18"/>
    </row>
    <row r="28" spans="8:12">
      <c r="H28" s="8"/>
      <c r="I28" s="17"/>
      <c r="J28" s="17"/>
      <c r="K28" s="18"/>
      <c r="L28" s="18"/>
    </row>
    <row r="29" spans="8:12">
      <c r="H29" s="8"/>
      <c r="I29" s="17"/>
      <c r="J29" s="17"/>
      <c r="K29" s="18"/>
      <c r="L29" s="18"/>
    </row>
    <row r="30" spans="8:12">
      <c r="H30" s="8"/>
      <c r="I30" s="17"/>
      <c r="J30" s="17"/>
      <c r="K30" s="18"/>
      <c r="L30" s="18"/>
    </row>
    <row r="31" spans="8:12">
      <c r="H31" s="8"/>
      <c r="I31" s="17"/>
      <c r="J31" s="17"/>
      <c r="K31" s="18"/>
      <c r="L31" s="18"/>
    </row>
    <row r="32" spans="8:12">
      <c r="H32" s="8"/>
      <c r="I32" s="17"/>
      <c r="J32" s="17"/>
      <c r="K32" s="18"/>
      <c r="L32" s="18"/>
    </row>
    <row r="33" spans="8:12">
      <c r="H33" s="8"/>
      <c r="I33" s="17"/>
      <c r="J33" s="17"/>
      <c r="K33" s="18"/>
      <c r="L33" s="18"/>
    </row>
    <row r="34" spans="8:12">
      <c r="H34" s="8"/>
      <c r="I34" s="17"/>
      <c r="J34" s="17"/>
      <c r="K34" s="18"/>
      <c r="L34" s="18"/>
    </row>
    <row r="35" spans="8:12">
      <c r="H35" s="8"/>
      <c r="I35" s="17"/>
      <c r="J35" s="17"/>
      <c r="K35" s="18"/>
      <c r="L35" s="18"/>
    </row>
    <row r="36" spans="8:12">
      <c r="H36" s="8"/>
      <c r="I36" s="17"/>
      <c r="J36" s="17"/>
      <c r="K36" s="18"/>
      <c r="L36" s="18"/>
    </row>
    <row r="37" spans="8:12">
      <c r="H37" s="8"/>
      <c r="I37" s="17"/>
      <c r="J37" s="17"/>
      <c r="K37" s="18"/>
      <c r="L37" s="18"/>
    </row>
    <row r="38" spans="8:12">
      <c r="H38" s="8"/>
      <c r="I38" s="17"/>
      <c r="J38" s="17"/>
      <c r="K38" s="18"/>
      <c r="L38" s="18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U36"/>
  <sheetViews>
    <sheetView zoomScale="85" zoomScaleNormal="85" topLeftCell="A33" workbookViewId="0">
      <selection activeCell="B30" sqref="B30"/>
    </sheetView>
  </sheetViews>
  <sheetFormatPr defaultColWidth="9" defaultRowHeight="13.5"/>
  <cols>
    <col min="4" max="4" width="5.25" customWidth="1"/>
    <col min="6" max="6" width="5.25" customWidth="1"/>
    <col min="8" max="8" width="5.25" customWidth="1"/>
    <col min="10" max="10" width="5.25" customWidth="1"/>
    <col min="12" max="12" width="28.375" customWidth="1"/>
    <col min="16" max="16" width="9.875" customWidth="1"/>
    <col min="19" max="19" width="5.25" customWidth="1"/>
    <col min="20" max="20" width="12.75" customWidth="1"/>
    <col min="21" max="21" width="5.25" customWidth="1"/>
  </cols>
  <sheetData>
    <row r="2" spans="2:21">
      <c r="B2" s="1"/>
      <c r="C2" s="1" t="s">
        <v>130</v>
      </c>
      <c r="D2" s="1" t="s">
        <v>131</v>
      </c>
      <c r="E2" s="1" t="s">
        <v>91</v>
      </c>
      <c r="F2" s="1" t="s">
        <v>131</v>
      </c>
      <c r="G2" s="1" t="s">
        <v>92</v>
      </c>
      <c r="H2" s="1" t="s">
        <v>131</v>
      </c>
      <c r="I2" s="1" t="s">
        <v>93</v>
      </c>
      <c r="J2" s="1" t="s">
        <v>131</v>
      </c>
      <c r="L2" s="1" t="s">
        <v>89</v>
      </c>
      <c r="M2" s="1" t="s">
        <v>131</v>
      </c>
      <c r="N2" s="1" t="s">
        <v>86</v>
      </c>
      <c r="O2" s="1" t="s">
        <v>131</v>
      </c>
      <c r="P2" s="1" t="s">
        <v>88</v>
      </c>
      <c r="Q2" s="1" t="s">
        <v>131</v>
      </c>
      <c r="R2" s="1" t="s">
        <v>85</v>
      </c>
      <c r="S2" s="1" t="s">
        <v>131</v>
      </c>
      <c r="T2" s="1" t="s">
        <v>87</v>
      </c>
      <c r="U2" s="1" t="s">
        <v>131</v>
      </c>
    </row>
    <row r="3" spans="2:21">
      <c r="B3" s="1" t="s">
        <v>9</v>
      </c>
      <c r="C3" s="5">
        <v>831.950396524726</v>
      </c>
      <c r="D3" s="5">
        <f t="shared" ref="D3:D16" si="0">_xlfn.RANK.EQ(C3,$C$3:$C$16,0)</f>
        <v>6</v>
      </c>
      <c r="E3" s="6">
        <v>0.0186915887850467</v>
      </c>
      <c r="F3" s="6">
        <f>_xlfn.RANK.EQ(E3,$E$3:$E$16,0)</f>
        <v>9</v>
      </c>
      <c r="G3" s="6">
        <v>0</v>
      </c>
      <c r="H3" s="6">
        <f>_xlfn.RANK.EQ(G3,$G$3:$G$16,0)</f>
        <v>14</v>
      </c>
      <c r="I3" s="5">
        <v>0.00489370250676915</v>
      </c>
      <c r="J3" s="5">
        <f>_xlfn.RANK.EQ(I3,$I$3:$I$16,0)</f>
        <v>7</v>
      </c>
      <c r="L3" s="1">
        <v>53.5</v>
      </c>
      <c r="M3" s="1">
        <f>_xlfn.RANK.EQ(L3,$L$3:$L$16,0)</f>
        <v>14</v>
      </c>
      <c r="N3" s="1">
        <v>0</v>
      </c>
      <c r="O3" s="1">
        <f>_xlfn.RANK.EQ(N3,$N$3:$N$16,0)</f>
        <v>14</v>
      </c>
      <c r="P3" s="1">
        <v>14.007</v>
      </c>
      <c r="Q3" s="1">
        <f>_xlfn.RANK.EQ(P3,$P$3:$P$16,0)</f>
        <v>5</v>
      </c>
      <c r="R3" s="1">
        <v>0</v>
      </c>
      <c r="S3" s="1">
        <f>_xlfn.RANK.EQ(R3,$R$3:$R$16,0)</f>
        <v>14</v>
      </c>
      <c r="T3" s="7">
        <v>0.26181308411215</v>
      </c>
      <c r="U3" s="7">
        <f>_xlfn.RANK.EQ(T3,$T$3:$T$16,0)</f>
        <v>3</v>
      </c>
    </row>
    <row r="4" spans="2:21">
      <c r="B4" s="1" t="s">
        <v>12</v>
      </c>
      <c r="C4" s="5">
        <v>798.07374854776</v>
      </c>
      <c r="D4" s="5">
        <f t="shared" si="0"/>
        <v>8</v>
      </c>
      <c r="E4" s="6">
        <v>0.0113927655938479</v>
      </c>
      <c r="F4" s="6">
        <f t="shared" ref="F4:F16" si="1">_xlfn.RANK.EQ(E4,$E$3:$E$16,0)</f>
        <v>11</v>
      </c>
      <c r="G4" s="6">
        <v>0.00389732525542663</v>
      </c>
      <c r="H4" s="6">
        <f t="shared" ref="H4:H16" si="2">_xlfn.RANK.EQ(G4,$G$3:$G$16,0)</f>
        <v>12</v>
      </c>
      <c r="I4" s="6">
        <v>0.00303006679337373</v>
      </c>
      <c r="J4" s="6">
        <f t="shared" ref="J4:J16" si="3">_xlfn.RANK.EQ(I4,$I$3:$I$16,0)</f>
        <v>11</v>
      </c>
      <c r="L4" s="7">
        <v>210.66</v>
      </c>
      <c r="M4" s="7">
        <f t="shared" ref="M4:M16" si="4">_xlfn.RANK.EQ(L4,$L$3:$L$16,0)</f>
        <v>1</v>
      </c>
      <c r="N4" s="7">
        <v>72.0642</v>
      </c>
      <c r="O4" s="7">
        <f t="shared" ref="O4:O16" si="5">_xlfn.RANK.EQ(N4,$N$3:$N$16,0)</f>
        <v>3</v>
      </c>
      <c r="P4" s="7">
        <v>56.028</v>
      </c>
      <c r="Q4" s="7">
        <f t="shared" ref="Q4:Q16" si="6">_xlfn.RANK.EQ(P4,$P$3:$P$16,0)</f>
        <v>1</v>
      </c>
      <c r="R4" s="1">
        <v>0.342087724295073</v>
      </c>
      <c r="S4" s="1">
        <f t="shared" ref="S4:S16" si="7">_xlfn.RANK.EQ(R4,$R$3:$R$16,0)</f>
        <v>12</v>
      </c>
      <c r="T4" s="7">
        <v>0.265964112788379</v>
      </c>
      <c r="U4" s="7">
        <f t="shared" ref="U4:U16" si="8">_xlfn.RANK.EQ(T4,$T$3:$T$16,0)</f>
        <v>2</v>
      </c>
    </row>
    <row r="5" spans="2:21">
      <c r="B5" s="1" t="s">
        <v>14</v>
      </c>
      <c r="C5" s="1">
        <v>636.650199525181</v>
      </c>
      <c r="D5" s="1">
        <f t="shared" si="0"/>
        <v>13</v>
      </c>
      <c r="E5" s="6">
        <v>0.00795755968169761</v>
      </c>
      <c r="F5" s="6">
        <f t="shared" si="1"/>
        <v>14</v>
      </c>
      <c r="G5" s="6">
        <v>0.00338022500685997</v>
      </c>
      <c r="H5" s="6">
        <f t="shared" si="2"/>
        <v>13</v>
      </c>
      <c r="I5" s="6">
        <v>0.000985513160579474</v>
      </c>
      <c r="J5" s="6">
        <f t="shared" si="3"/>
        <v>14</v>
      </c>
      <c r="L5" s="1">
        <v>113.1</v>
      </c>
      <c r="M5" s="1">
        <f t="shared" si="4"/>
        <v>11</v>
      </c>
      <c r="N5" s="1">
        <v>48.0428</v>
      </c>
      <c r="O5" s="1">
        <f t="shared" si="5"/>
        <v>10</v>
      </c>
      <c r="P5" s="1">
        <v>14.007</v>
      </c>
      <c r="Q5" s="1">
        <f t="shared" si="6"/>
        <v>5</v>
      </c>
      <c r="R5" s="1">
        <v>0.424781609195402</v>
      </c>
      <c r="S5" s="1">
        <f t="shared" si="7"/>
        <v>7</v>
      </c>
      <c r="T5" s="1">
        <v>0.123846153846154</v>
      </c>
      <c r="U5" s="1">
        <f t="shared" si="8"/>
        <v>8</v>
      </c>
    </row>
    <row r="6" spans="2:21">
      <c r="B6" s="1" t="s">
        <v>16</v>
      </c>
      <c r="C6" s="7">
        <v>886.547860786988</v>
      </c>
      <c r="D6" s="7">
        <f t="shared" si="0"/>
        <v>1</v>
      </c>
      <c r="E6" s="5">
        <v>0.0647878198898607</v>
      </c>
      <c r="F6" s="5">
        <f t="shared" si="1"/>
        <v>6</v>
      </c>
      <c r="G6" s="5">
        <v>0.0210060217133989</v>
      </c>
      <c r="H6" s="5">
        <f t="shared" si="2"/>
        <v>7</v>
      </c>
      <c r="I6" s="5">
        <v>0.00489948705969808</v>
      </c>
      <c r="J6" s="5">
        <f t="shared" si="3"/>
        <v>6</v>
      </c>
      <c r="L6" s="7">
        <v>185.22</v>
      </c>
      <c r="M6" s="7">
        <f t="shared" si="4"/>
        <v>3</v>
      </c>
      <c r="N6" s="1">
        <v>60.0535</v>
      </c>
      <c r="O6" s="1">
        <f t="shared" si="5"/>
        <v>7</v>
      </c>
      <c r="P6" s="1">
        <v>14.007</v>
      </c>
      <c r="Q6" s="1">
        <f t="shared" si="6"/>
        <v>5</v>
      </c>
      <c r="R6" s="1">
        <v>0.324227945146312</v>
      </c>
      <c r="S6" s="1">
        <f t="shared" si="7"/>
        <v>13</v>
      </c>
      <c r="T6" s="1">
        <v>0.0756235827664399</v>
      </c>
      <c r="U6" s="1">
        <f t="shared" si="8"/>
        <v>14</v>
      </c>
    </row>
    <row r="7" spans="2:21">
      <c r="B7" s="1" t="s">
        <v>18</v>
      </c>
      <c r="C7" s="1">
        <v>642.792039197858</v>
      </c>
      <c r="D7" s="1">
        <f t="shared" si="0"/>
        <v>12</v>
      </c>
      <c r="E7" s="6">
        <v>0.0154689010634869</v>
      </c>
      <c r="F7" s="6">
        <f t="shared" si="1"/>
        <v>10</v>
      </c>
      <c r="G7" s="6">
        <v>0.00718500792793642</v>
      </c>
      <c r="H7" s="6">
        <f t="shared" si="2"/>
        <v>10</v>
      </c>
      <c r="I7" s="5">
        <v>0.00418961451233506</v>
      </c>
      <c r="J7" s="5">
        <f t="shared" si="3"/>
        <v>8</v>
      </c>
      <c r="L7" s="1">
        <v>155.15</v>
      </c>
      <c r="M7" s="1">
        <f t="shared" si="4"/>
        <v>6</v>
      </c>
      <c r="N7" s="7">
        <v>72.0642</v>
      </c>
      <c r="O7" s="7">
        <f t="shared" si="5"/>
        <v>3</v>
      </c>
      <c r="P7" s="7">
        <v>42.021</v>
      </c>
      <c r="Q7" s="7">
        <f t="shared" si="6"/>
        <v>2</v>
      </c>
      <c r="R7" s="1">
        <v>0.464480825008057</v>
      </c>
      <c r="S7" s="1">
        <f t="shared" si="7"/>
        <v>6</v>
      </c>
      <c r="T7" s="7">
        <v>0.270841121495327</v>
      </c>
      <c r="U7" s="7">
        <f t="shared" si="8"/>
        <v>1</v>
      </c>
    </row>
    <row r="8" spans="2:21">
      <c r="B8" s="1" t="s">
        <v>19</v>
      </c>
      <c r="C8" s="7">
        <v>850.229630752134</v>
      </c>
      <c r="D8" s="7">
        <f t="shared" si="0"/>
        <v>4</v>
      </c>
      <c r="E8" s="5">
        <v>0.0335442555462377</v>
      </c>
      <c r="F8" s="5">
        <f t="shared" si="1"/>
        <v>8</v>
      </c>
      <c r="G8" s="5">
        <v>0.0184290610698726</v>
      </c>
      <c r="H8" s="5">
        <f t="shared" si="2"/>
        <v>8</v>
      </c>
      <c r="I8" s="6">
        <v>0.00358202628219983</v>
      </c>
      <c r="J8" s="6">
        <f t="shared" si="3"/>
        <v>9</v>
      </c>
      <c r="L8" s="1">
        <v>131.17</v>
      </c>
      <c r="M8" s="1">
        <f t="shared" si="4"/>
        <v>8</v>
      </c>
      <c r="N8" s="7">
        <v>72.0642</v>
      </c>
      <c r="O8" s="7">
        <f t="shared" si="5"/>
        <v>3</v>
      </c>
      <c r="P8" s="1">
        <v>14.007</v>
      </c>
      <c r="Q8" s="1">
        <f t="shared" si="6"/>
        <v>5</v>
      </c>
      <c r="R8" s="7">
        <v>0.549395441030724</v>
      </c>
      <c r="S8" s="7">
        <f t="shared" si="7"/>
        <v>3</v>
      </c>
      <c r="T8" s="1">
        <v>0.106785088053671</v>
      </c>
      <c r="U8" s="1">
        <f t="shared" si="8"/>
        <v>11</v>
      </c>
    </row>
    <row r="9" spans="2:21">
      <c r="B9" s="1" t="s">
        <v>23</v>
      </c>
      <c r="C9" s="1">
        <v>682.067889074102</v>
      </c>
      <c r="D9" s="1">
        <f t="shared" si="0"/>
        <v>10</v>
      </c>
      <c r="E9" s="7">
        <v>0.19709827539009</v>
      </c>
      <c r="F9" s="7">
        <f t="shared" si="1"/>
        <v>2</v>
      </c>
      <c r="G9" s="7">
        <v>0.0777647387756176</v>
      </c>
      <c r="H9" s="7">
        <f t="shared" si="2"/>
        <v>2</v>
      </c>
      <c r="I9" s="7">
        <v>0.0302300086875335</v>
      </c>
      <c r="J9" s="7">
        <f t="shared" si="3"/>
        <v>2</v>
      </c>
      <c r="L9" s="7">
        <v>182.65</v>
      </c>
      <c r="M9" s="7">
        <f t="shared" si="4"/>
        <v>4</v>
      </c>
      <c r="N9" s="7">
        <v>72.0642</v>
      </c>
      <c r="O9" s="7">
        <f t="shared" si="5"/>
        <v>3</v>
      </c>
      <c r="P9" s="7">
        <v>28.014</v>
      </c>
      <c r="Q9" s="7">
        <f t="shared" si="6"/>
        <v>3</v>
      </c>
      <c r="R9" s="1">
        <v>0.394548042704626</v>
      </c>
      <c r="S9" s="1">
        <f t="shared" si="7"/>
        <v>10</v>
      </c>
      <c r="T9" s="7">
        <v>0.153375307966055</v>
      </c>
      <c r="U9" s="7">
        <f t="shared" si="8"/>
        <v>4</v>
      </c>
    </row>
    <row r="10" spans="2:21">
      <c r="B10" s="1" t="s">
        <v>21</v>
      </c>
      <c r="C10" s="7">
        <v>881.918977622872</v>
      </c>
      <c r="D10" s="7">
        <f t="shared" si="0"/>
        <v>3</v>
      </c>
      <c r="E10" s="5">
        <v>0.075061993163997</v>
      </c>
      <c r="F10" s="5">
        <f t="shared" si="1"/>
        <v>5</v>
      </c>
      <c r="G10" s="5">
        <v>0.0302106789523095</v>
      </c>
      <c r="H10" s="5">
        <f t="shared" si="2"/>
        <v>5</v>
      </c>
      <c r="I10" s="5">
        <v>0.00704639996145102</v>
      </c>
      <c r="J10" s="5">
        <f t="shared" si="3"/>
        <v>5</v>
      </c>
      <c r="L10" s="1">
        <v>149.21</v>
      </c>
      <c r="M10" s="1">
        <f t="shared" si="4"/>
        <v>7</v>
      </c>
      <c r="N10" s="1">
        <v>60.0535</v>
      </c>
      <c r="O10" s="1">
        <f t="shared" si="5"/>
        <v>7</v>
      </c>
      <c r="P10" s="1">
        <v>14.007</v>
      </c>
      <c r="Q10" s="1">
        <f t="shared" si="6"/>
        <v>5</v>
      </c>
      <c r="R10" s="1">
        <v>0.402476375578044</v>
      </c>
      <c r="S10" s="1">
        <f t="shared" si="7"/>
        <v>9</v>
      </c>
      <c r="T10" s="1">
        <v>0.0938744052007238</v>
      </c>
      <c r="U10" s="1">
        <f t="shared" si="8"/>
        <v>12</v>
      </c>
    </row>
    <row r="11" spans="2:21">
      <c r="B11" s="1" t="s">
        <v>24</v>
      </c>
      <c r="C11" s="5">
        <v>831.993029246856</v>
      </c>
      <c r="D11" s="5">
        <f t="shared" si="0"/>
        <v>5</v>
      </c>
      <c r="E11" s="5">
        <v>0.0358375204310188</v>
      </c>
      <c r="F11" s="5">
        <f t="shared" si="1"/>
        <v>7</v>
      </c>
      <c r="G11" s="5">
        <v>0.023451197770855</v>
      </c>
      <c r="H11" s="5">
        <f t="shared" si="2"/>
        <v>6</v>
      </c>
      <c r="I11" s="6">
        <v>0.0030387804871801</v>
      </c>
      <c r="J11" s="6">
        <f t="shared" si="3"/>
        <v>10</v>
      </c>
      <c r="L11" s="1">
        <v>165.19</v>
      </c>
      <c r="M11" s="1">
        <f t="shared" si="4"/>
        <v>5</v>
      </c>
      <c r="N11" s="7">
        <v>108.0963</v>
      </c>
      <c r="O11" s="7">
        <f t="shared" si="5"/>
        <v>2</v>
      </c>
      <c r="P11" s="1">
        <v>14.007</v>
      </c>
      <c r="Q11" s="1">
        <f t="shared" si="6"/>
        <v>5</v>
      </c>
      <c r="R11" s="7">
        <v>0.654375567528301</v>
      </c>
      <c r="S11" s="7">
        <f t="shared" si="7"/>
        <v>1</v>
      </c>
      <c r="T11" s="1">
        <v>0.0847932683576488</v>
      </c>
      <c r="U11" s="1">
        <f t="shared" si="8"/>
        <v>13</v>
      </c>
    </row>
    <row r="12" spans="2:21">
      <c r="B12" s="1" t="s">
        <v>27</v>
      </c>
      <c r="C12" s="7">
        <v>884.525433146436</v>
      </c>
      <c r="D12" s="7">
        <f t="shared" si="0"/>
        <v>2</v>
      </c>
      <c r="E12" s="7">
        <v>0.428204396231801</v>
      </c>
      <c r="F12" s="7">
        <f t="shared" si="1"/>
        <v>1</v>
      </c>
      <c r="G12" s="7">
        <v>0.146818000051992</v>
      </c>
      <c r="H12" s="7">
        <f t="shared" si="2"/>
        <v>1</v>
      </c>
      <c r="I12" s="7">
        <v>0.057073546274801</v>
      </c>
      <c r="J12" s="7">
        <f t="shared" si="3"/>
        <v>1</v>
      </c>
      <c r="L12" s="1">
        <v>105.09</v>
      </c>
      <c r="M12" s="1">
        <f t="shared" si="4"/>
        <v>12</v>
      </c>
      <c r="N12" s="1">
        <v>36.0321</v>
      </c>
      <c r="O12" s="1">
        <f t="shared" si="5"/>
        <v>13</v>
      </c>
      <c r="P12" s="1">
        <v>14.007</v>
      </c>
      <c r="Q12" s="1">
        <f t="shared" si="6"/>
        <v>5</v>
      </c>
      <c r="R12" s="1">
        <v>0.342868969454753</v>
      </c>
      <c r="S12" s="1">
        <f t="shared" si="7"/>
        <v>11</v>
      </c>
      <c r="T12" s="1">
        <v>0.133285755067085</v>
      </c>
      <c r="U12" s="1">
        <f t="shared" si="8"/>
        <v>7</v>
      </c>
    </row>
    <row r="13" spans="2:21">
      <c r="B13" s="1" t="s">
        <v>32</v>
      </c>
      <c r="C13" s="5">
        <v>805.207455675102</v>
      </c>
      <c r="D13" s="5">
        <f t="shared" si="0"/>
        <v>7</v>
      </c>
      <c r="E13" s="7">
        <v>0.151108126259234</v>
      </c>
      <c r="F13" s="7">
        <f t="shared" si="1"/>
        <v>3</v>
      </c>
      <c r="G13" s="7">
        <v>0.0609440689073803</v>
      </c>
      <c r="H13" s="7">
        <f t="shared" si="2"/>
        <v>4</v>
      </c>
      <c r="I13" s="7">
        <v>0.017768397620157</v>
      </c>
      <c r="J13" s="7">
        <f t="shared" si="3"/>
        <v>3</v>
      </c>
      <c r="L13" s="1">
        <v>119.12</v>
      </c>
      <c r="M13" s="1">
        <f t="shared" si="4"/>
        <v>9</v>
      </c>
      <c r="N13" s="1">
        <v>48.0428</v>
      </c>
      <c r="O13" s="1">
        <f t="shared" si="5"/>
        <v>10</v>
      </c>
      <c r="P13" s="1">
        <v>14.007</v>
      </c>
      <c r="Q13" s="1">
        <f t="shared" si="6"/>
        <v>5</v>
      </c>
      <c r="R13" s="1">
        <v>0.403314304902619</v>
      </c>
      <c r="S13" s="1">
        <f t="shared" si="7"/>
        <v>8</v>
      </c>
      <c r="T13" s="1">
        <v>0.117587306917394</v>
      </c>
      <c r="U13" s="1">
        <f t="shared" si="8"/>
        <v>10</v>
      </c>
    </row>
    <row r="14" spans="2:21">
      <c r="B14" s="1" t="s">
        <v>34</v>
      </c>
      <c r="C14" s="1">
        <v>657.325655402334</v>
      </c>
      <c r="D14" s="1">
        <f t="shared" si="0"/>
        <v>11</v>
      </c>
      <c r="E14" s="6">
        <v>0.0111638838564364</v>
      </c>
      <c r="F14" s="6">
        <f t="shared" si="1"/>
        <v>12</v>
      </c>
      <c r="G14" s="6">
        <v>0.00722198823962936</v>
      </c>
      <c r="H14" s="6">
        <f t="shared" si="2"/>
        <v>9</v>
      </c>
      <c r="I14" s="6">
        <v>0.00153133742522748</v>
      </c>
      <c r="J14" s="6">
        <f t="shared" si="3"/>
        <v>12</v>
      </c>
      <c r="L14" s="7">
        <v>204.23</v>
      </c>
      <c r="M14" s="7">
        <f t="shared" si="4"/>
        <v>2</v>
      </c>
      <c r="N14" s="7">
        <v>132.1177</v>
      </c>
      <c r="O14" s="7">
        <f t="shared" si="5"/>
        <v>1</v>
      </c>
      <c r="P14" s="7">
        <v>28.014</v>
      </c>
      <c r="Q14" s="7">
        <f t="shared" si="6"/>
        <v>3</v>
      </c>
      <c r="R14" s="7">
        <v>0.646906429026098</v>
      </c>
      <c r="S14" s="7">
        <f t="shared" si="7"/>
        <v>2</v>
      </c>
      <c r="T14" s="1">
        <v>0.13716887822553</v>
      </c>
      <c r="U14" s="1">
        <f t="shared" si="8"/>
        <v>5</v>
      </c>
    </row>
    <row r="15" spans="2:21">
      <c r="B15" s="1" t="s">
        <v>36</v>
      </c>
      <c r="C15" s="1">
        <v>762.267414254685</v>
      </c>
      <c r="D15" s="1">
        <f t="shared" si="0"/>
        <v>9</v>
      </c>
      <c r="E15" s="7">
        <v>0.142381562099872</v>
      </c>
      <c r="F15" s="7">
        <f t="shared" si="1"/>
        <v>4</v>
      </c>
      <c r="G15" s="7">
        <v>0.0729877177939792</v>
      </c>
      <c r="H15" s="7">
        <f t="shared" si="2"/>
        <v>3</v>
      </c>
      <c r="I15" s="7">
        <v>0.0170238031611857</v>
      </c>
      <c r="J15" s="7">
        <f t="shared" si="3"/>
        <v>4</v>
      </c>
      <c r="L15" s="1">
        <v>117.15</v>
      </c>
      <c r="M15" s="1">
        <f t="shared" si="4"/>
        <v>10</v>
      </c>
      <c r="N15" s="1">
        <v>60.0535</v>
      </c>
      <c r="O15" s="1">
        <f t="shared" si="5"/>
        <v>7</v>
      </c>
      <c r="P15" s="1">
        <v>14.007</v>
      </c>
      <c r="Q15" s="1">
        <f t="shared" si="6"/>
        <v>5</v>
      </c>
      <c r="R15" s="7">
        <v>0.512620571916347</v>
      </c>
      <c r="S15" s="7">
        <f t="shared" si="7"/>
        <v>4</v>
      </c>
      <c r="T15" s="1">
        <v>0.119564660691421</v>
      </c>
      <c r="U15" s="1">
        <f t="shared" si="8"/>
        <v>9</v>
      </c>
    </row>
    <row r="16" spans="2:21">
      <c r="B16" s="1" t="s">
        <v>38</v>
      </c>
      <c r="C16" s="1">
        <v>530.256099409001</v>
      </c>
      <c r="D16" s="1">
        <f t="shared" si="0"/>
        <v>14</v>
      </c>
      <c r="E16" s="6">
        <v>0.00969743987587277</v>
      </c>
      <c r="F16" s="6">
        <f t="shared" si="1"/>
        <v>13</v>
      </c>
      <c r="G16" s="6">
        <v>0.00451796125357428</v>
      </c>
      <c r="H16" s="6">
        <f t="shared" si="2"/>
        <v>11</v>
      </c>
      <c r="I16" s="6">
        <v>0.00131722304442736</v>
      </c>
      <c r="J16" s="6">
        <f t="shared" si="3"/>
        <v>13</v>
      </c>
      <c r="L16" s="1">
        <v>103.12</v>
      </c>
      <c r="M16" s="1">
        <f t="shared" si="4"/>
        <v>13</v>
      </c>
      <c r="N16" s="1">
        <v>48.0428</v>
      </c>
      <c r="O16" s="1">
        <f t="shared" si="5"/>
        <v>10</v>
      </c>
      <c r="P16" s="1">
        <v>14.007</v>
      </c>
      <c r="Q16" s="1">
        <f t="shared" si="6"/>
        <v>5</v>
      </c>
      <c r="R16" s="1">
        <v>0.46589216446858</v>
      </c>
      <c r="S16" s="1">
        <f t="shared" si="7"/>
        <v>5</v>
      </c>
      <c r="T16" s="1">
        <v>0.13583204034135</v>
      </c>
      <c r="U16" s="1">
        <f t="shared" si="8"/>
        <v>6</v>
      </c>
    </row>
    <row r="18" spans="2:10">
      <c r="B18" s="1" t="s">
        <v>8</v>
      </c>
      <c r="C18" s="1">
        <v>946.667272819114</v>
      </c>
      <c r="D18" s="1" t="s">
        <v>95</v>
      </c>
      <c r="E18" s="1" t="s">
        <v>95</v>
      </c>
      <c r="F18" s="1" t="s">
        <v>95</v>
      </c>
      <c r="G18" s="1" t="s">
        <v>95</v>
      </c>
      <c r="H18" s="1" t="s">
        <v>95</v>
      </c>
      <c r="I18" s="1" t="s">
        <v>95</v>
      </c>
      <c r="J18" s="1" t="s">
        <v>95</v>
      </c>
    </row>
    <row r="19" spans="2:17">
      <c r="B19" s="1" t="s">
        <v>11</v>
      </c>
      <c r="C19" s="1">
        <v>949.992120018185</v>
      </c>
      <c r="D19" s="1" t="s">
        <v>95</v>
      </c>
      <c r="E19" s="1" t="s">
        <v>95</v>
      </c>
      <c r="F19" s="1" t="s">
        <v>95</v>
      </c>
      <c r="G19" s="1" t="s">
        <v>95</v>
      </c>
      <c r="H19" s="1" t="s">
        <v>95</v>
      </c>
      <c r="I19" s="1" t="s">
        <v>95</v>
      </c>
      <c r="J19" s="1" t="s">
        <v>95</v>
      </c>
      <c r="M19" s="1" t="s">
        <v>89</v>
      </c>
      <c r="N19" s="1" t="s">
        <v>86</v>
      </c>
      <c r="O19" s="1" t="s">
        <v>88</v>
      </c>
      <c r="P19" s="1" t="s">
        <v>85</v>
      </c>
      <c r="Q19" s="1" t="s">
        <v>87</v>
      </c>
    </row>
    <row r="20" spans="12:17">
      <c r="L20" s="1" t="s">
        <v>122</v>
      </c>
      <c r="M20" s="1">
        <v>181.19</v>
      </c>
      <c r="N20" s="1">
        <v>108.0963</v>
      </c>
      <c r="O20" s="1">
        <v>14.007</v>
      </c>
      <c r="P20" s="1">
        <v>0.596590871460897</v>
      </c>
      <c r="Q20" s="1">
        <v>0.0773055908162702</v>
      </c>
    </row>
    <row r="21" spans="2:4">
      <c r="B21" t="s">
        <v>132</v>
      </c>
      <c r="C21">
        <v>949.992120018185</v>
      </c>
      <c r="D21">
        <v>36.9670630205877</v>
      </c>
    </row>
    <row r="22" spans="1:7">
      <c r="A22">
        <v>14</v>
      </c>
      <c r="B22" s="8" t="s">
        <v>133</v>
      </c>
      <c r="C22">
        <v>530.256099409001</v>
      </c>
      <c r="D22">
        <v>29.1516921076793</v>
      </c>
      <c r="F22">
        <f t="shared" ref="F22:F36" si="9">C22/$C$21*100</f>
        <v>55.8168945021198</v>
      </c>
      <c r="G22">
        <f t="shared" ref="G22:G36" si="10">D22/C21*100</f>
        <v>3.06862462260437</v>
      </c>
    </row>
    <row r="23" spans="1:7">
      <c r="A23">
        <v>13</v>
      </c>
      <c r="B23" s="1" t="s">
        <v>134</v>
      </c>
      <c r="C23">
        <v>636.650199525181</v>
      </c>
      <c r="D23">
        <v>3.1626677951869</v>
      </c>
      <c r="F23">
        <f t="shared" si="9"/>
        <v>67.016366358175</v>
      </c>
      <c r="G23">
        <f t="shared" si="10"/>
        <v>0.596441568274625</v>
      </c>
    </row>
    <row r="24" spans="1:7">
      <c r="A24">
        <v>12</v>
      </c>
      <c r="B24" s="1" t="s">
        <v>135</v>
      </c>
      <c r="C24">
        <v>642.792039197858</v>
      </c>
      <c r="D24">
        <v>18.9365596922981</v>
      </c>
      <c r="F24">
        <f t="shared" si="9"/>
        <v>67.662881160062</v>
      </c>
      <c r="G24">
        <f t="shared" si="10"/>
        <v>2.9744056793544</v>
      </c>
    </row>
    <row r="25" spans="1:7">
      <c r="A25">
        <v>11</v>
      </c>
      <c r="B25" s="1" t="s">
        <v>136</v>
      </c>
      <c r="C25">
        <v>657.325655402334</v>
      </c>
      <c r="D25">
        <v>35.8685417301831</v>
      </c>
      <c r="F25">
        <f t="shared" si="9"/>
        <v>69.1927481871904</v>
      </c>
      <c r="G25">
        <f t="shared" si="10"/>
        <v>5.58011604732123</v>
      </c>
    </row>
    <row r="26" spans="1:7">
      <c r="A26">
        <v>10</v>
      </c>
      <c r="B26" s="1" t="s">
        <v>137</v>
      </c>
      <c r="C26">
        <v>682.067889074102</v>
      </c>
      <c r="D26">
        <v>8.93280826116407</v>
      </c>
      <c r="F26">
        <f t="shared" si="9"/>
        <v>71.7972154401708</v>
      </c>
      <c r="G26">
        <f t="shared" si="10"/>
        <v>1.35896236328955</v>
      </c>
    </row>
    <row r="27" spans="1:7">
      <c r="A27">
        <v>9</v>
      </c>
      <c r="B27" s="1" t="s">
        <v>138</v>
      </c>
      <c r="C27">
        <v>762.267414254685</v>
      </c>
      <c r="D27">
        <v>19.0933188477115</v>
      </c>
      <c r="F27">
        <f t="shared" si="9"/>
        <v>80.2393407473837</v>
      </c>
      <c r="G27">
        <f t="shared" si="10"/>
        <v>2.79932821256699</v>
      </c>
    </row>
    <row r="28" spans="1:7">
      <c r="A28">
        <v>8</v>
      </c>
      <c r="B28" s="1" t="s">
        <v>139</v>
      </c>
      <c r="C28">
        <v>798.07374854776</v>
      </c>
      <c r="D28">
        <v>11.2633177341992</v>
      </c>
      <c r="F28">
        <f t="shared" si="9"/>
        <v>84.0084598314861</v>
      </c>
      <c r="G28">
        <f t="shared" si="10"/>
        <v>1.47760713938061</v>
      </c>
    </row>
    <row r="29" spans="1:7">
      <c r="A29">
        <v>7</v>
      </c>
      <c r="B29" s="1" t="s">
        <v>140</v>
      </c>
      <c r="C29">
        <v>805.207455675102</v>
      </c>
      <c r="D29">
        <v>50.3943369382884</v>
      </c>
      <c r="F29">
        <f t="shared" si="9"/>
        <v>84.7593825998987</v>
      </c>
      <c r="G29">
        <f t="shared" si="10"/>
        <v>6.31449625175494</v>
      </c>
    </row>
    <row r="30" ht="15.75" spans="1:7">
      <c r="A30">
        <v>6</v>
      </c>
      <c r="B30" s="9" t="s">
        <v>141</v>
      </c>
      <c r="C30">
        <v>831.993029246856</v>
      </c>
      <c r="D30">
        <v>35.3738081382421</v>
      </c>
      <c r="F30">
        <f t="shared" si="9"/>
        <v>87.5789400475164</v>
      </c>
      <c r="G30">
        <f t="shared" si="10"/>
        <v>4.39312973183836</v>
      </c>
    </row>
    <row r="31" spans="1:7">
      <c r="A31">
        <v>5</v>
      </c>
      <c r="B31" s="1" t="s">
        <v>142</v>
      </c>
      <c r="C31">
        <v>831.950396524726</v>
      </c>
      <c r="D31">
        <v>14.5545094755262</v>
      </c>
      <c r="F31">
        <f t="shared" si="9"/>
        <v>87.5744523553312</v>
      </c>
      <c r="G31">
        <f t="shared" si="10"/>
        <v>1.74935473782771</v>
      </c>
    </row>
    <row r="32" spans="1:7">
      <c r="A32">
        <v>4</v>
      </c>
      <c r="B32" s="1" t="s">
        <v>143</v>
      </c>
      <c r="C32">
        <v>850.229630752134</v>
      </c>
      <c r="D32">
        <v>26.3078323172876</v>
      </c>
      <c r="F32">
        <f t="shared" si="9"/>
        <v>89.4985982342526</v>
      </c>
      <c r="G32">
        <f t="shared" si="10"/>
        <v>3.16218760483585</v>
      </c>
    </row>
    <row r="33" spans="1:7">
      <c r="A33">
        <v>3</v>
      </c>
      <c r="B33" s="1" t="s">
        <v>144</v>
      </c>
      <c r="C33">
        <v>881.918977622872</v>
      </c>
      <c r="D33">
        <v>20.430794667238</v>
      </c>
      <c r="F33">
        <f t="shared" si="9"/>
        <v>92.8343466265795</v>
      </c>
      <c r="G33">
        <f t="shared" si="10"/>
        <v>2.40297372948111</v>
      </c>
    </row>
    <row r="34" spans="1:7">
      <c r="A34">
        <v>2</v>
      </c>
      <c r="B34" s="1" t="s">
        <v>145</v>
      </c>
      <c r="C34">
        <v>884.525433146436</v>
      </c>
      <c r="D34">
        <v>31.1968360624357</v>
      </c>
      <c r="F34">
        <f t="shared" si="9"/>
        <v>93.1087126416906</v>
      </c>
      <c r="G34">
        <f t="shared" si="10"/>
        <v>3.53738119419131</v>
      </c>
    </row>
    <row r="35" spans="1:7">
      <c r="A35">
        <v>1</v>
      </c>
      <c r="B35" s="1" t="s">
        <v>146</v>
      </c>
      <c r="C35">
        <v>886.547860786988</v>
      </c>
      <c r="D35">
        <v>63.7439618108111</v>
      </c>
      <c r="F35">
        <f t="shared" si="9"/>
        <v>93.3216015276019</v>
      </c>
      <c r="G35">
        <f t="shared" si="10"/>
        <v>7.20657195622526</v>
      </c>
    </row>
    <row r="36" spans="1:7">
      <c r="A36">
        <v>0</v>
      </c>
      <c r="B36" s="1" t="s">
        <v>147</v>
      </c>
      <c r="C36">
        <v>946.667272819114</v>
      </c>
      <c r="D36">
        <v>11.6994152332801</v>
      </c>
      <c r="F36">
        <f t="shared" si="9"/>
        <v>99.6500131812665</v>
      </c>
      <c r="G36">
        <f t="shared" si="10"/>
        <v>1.31965974435881</v>
      </c>
    </row>
  </sheetData>
  <sortState ref="A22:G36">
    <sortCondition ref="A22:A36" descending="1"/>
  </sortState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20"/>
  <sheetViews>
    <sheetView tabSelected="1" workbookViewId="0">
      <selection activeCell="D37" sqref="D37"/>
    </sheetView>
  </sheetViews>
  <sheetFormatPr defaultColWidth="9" defaultRowHeight="13.5"/>
  <cols>
    <col min="2" max="2" width="28.375" customWidth="1"/>
    <col min="9" max="9" width="10.25" customWidth="1"/>
    <col min="10" max="11" width="6.875" customWidth="1"/>
  </cols>
  <sheetData>
    <row r="2" spans="3:11">
      <c r="C2" s="1" t="s">
        <v>85</v>
      </c>
      <c r="D2" s="1" t="s">
        <v>86</v>
      </c>
      <c r="E2" s="1" t="s">
        <v>87</v>
      </c>
      <c r="F2" s="1" t="s">
        <v>88</v>
      </c>
      <c r="G2" s="1" t="s">
        <v>89</v>
      </c>
      <c r="H2" s="1" t="s">
        <v>90</v>
      </c>
      <c r="I2" s="1" t="s">
        <v>91</v>
      </c>
      <c r="J2" s="1" t="s">
        <v>92</v>
      </c>
      <c r="K2" s="1" t="s">
        <v>93</v>
      </c>
    </row>
    <row r="3" spans="2:11">
      <c r="B3" s="1" t="s">
        <v>96</v>
      </c>
      <c r="C3" s="2">
        <v>0.342087724295073</v>
      </c>
      <c r="D3" s="3">
        <v>72.0642</v>
      </c>
      <c r="E3" s="2">
        <v>0.265964112788379</v>
      </c>
      <c r="F3" s="3">
        <v>56.028</v>
      </c>
      <c r="G3" s="1">
        <v>210.66</v>
      </c>
      <c r="H3" s="1">
        <v>0.0024</v>
      </c>
      <c r="I3" s="4">
        <v>0.0113927655938479</v>
      </c>
      <c r="J3" s="4">
        <v>0.00389732525542663</v>
      </c>
      <c r="K3" s="4">
        <v>0.00303006679337373</v>
      </c>
    </row>
    <row r="4" spans="2:11">
      <c r="B4" s="1" t="s">
        <v>98</v>
      </c>
      <c r="C4" s="2">
        <v>0.424781609195402</v>
      </c>
      <c r="D4" s="3">
        <v>48.0428</v>
      </c>
      <c r="E4" s="2">
        <v>0.123846153846154</v>
      </c>
      <c r="F4" s="3">
        <v>14.007</v>
      </c>
      <c r="G4" s="1">
        <v>113.1</v>
      </c>
      <c r="H4" s="1">
        <v>0.0009</v>
      </c>
      <c r="I4" s="4">
        <v>0.00795755968169761</v>
      </c>
      <c r="J4" s="4">
        <v>0.00338022500685997</v>
      </c>
      <c r="K4" s="4">
        <v>0.000985513160579474</v>
      </c>
    </row>
    <row r="5" spans="2:11">
      <c r="B5" s="1" t="s">
        <v>100</v>
      </c>
      <c r="C5" s="2">
        <v>0.324227945146312</v>
      </c>
      <c r="D5" s="3">
        <v>60.0535</v>
      </c>
      <c r="E5" s="2">
        <v>0.0756235827664399</v>
      </c>
      <c r="F5" s="3">
        <v>14.007</v>
      </c>
      <c r="G5" s="1">
        <v>185.22</v>
      </c>
      <c r="H5" s="1">
        <v>0.012</v>
      </c>
      <c r="I5" s="4">
        <v>0.0647878198898607</v>
      </c>
      <c r="J5" s="4">
        <v>0.0210060217133989</v>
      </c>
      <c r="K5" s="4">
        <v>0.00489948705969808</v>
      </c>
    </row>
    <row r="6" spans="2:11">
      <c r="B6" s="1" t="s">
        <v>102</v>
      </c>
      <c r="C6" s="2">
        <v>0.464480825008057</v>
      </c>
      <c r="D6" s="3">
        <v>72.0642</v>
      </c>
      <c r="E6" s="2">
        <v>0.270841121495327</v>
      </c>
      <c r="F6" s="3">
        <v>42.021</v>
      </c>
      <c r="G6" s="1">
        <v>155.15</v>
      </c>
      <c r="H6" s="1">
        <v>0.0024</v>
      </c>
      <c r="I6" s="4">
        <v>0.0154689010634869</v>
      </c>
      <c r="J6" s="4">
        <v>0.00718500792793642</v>
      </c>
      <c r="K6" s="4">
        <v>0.00418961451233506</v>
      </c>
    </row>
    <row r="7" spans="2:11">
      <c r="B7" s="1" t="s">
        <v>104</v>
      </c>
      <c r="C7" s="2">
        <v>0.549395441030724</v>
      </c>
      <c r="D7" s="3">
        <v>72.0642</v>
      </c>
      <c r="E7" s="2">
        <v>0.106785088053671</v>
      </c>
      <c r="F7" s="3">
        <v>14.007</v>
      </c>
      <c r="G7" s="1">
        <v>131.17</v>
      </c>
      <c r="H7" s="1">
        <v>0.0044</v>
      </c>
      <c r="I7" s="4">
        <v>0.0335442555462377</v>
      </c>
      <c r="J7" s="4">
        <v>0.0184290610698726</v>
      </c>
      <c r="K7" s="4">
        <v>0.00358202628219983</v>
      </c>
    </row>
    <row r="8" spans="2:12">
      <c r="B8" s="1" t="s">
        <v>106</v>
      </c>
      <c r="C8" s="2">
        <v>0.394548042704626</v>
      </c>
      <c r="D8" s="3">
        <v>72.0642</v>
      </c>
      <c r="E8" s="2">
        <v>0.153375307966055</v>
      </c>
      <c r="F8" s="3">
        <v>28.014</v>
      </c>
      <c r="G8" s="1">
        <v>182.65</v>
      </c>
      <c r="H8" s="1">
        <v>0.036</v>
      </c>
      <c r="I8" s="4">
        <v>0.19709827539009</v>
      </c>
      <c r="J8" s="4">
        <v>0.0777647387756176</v>
      </c>
      <c r="K8" s="4">
        <v>0.0302300086875335</v>
      </c>
      <c r="L8" t="s">
        <v>107</v>
      </c>
    </row>
    <row r="9" spans="2:11">
      <c r="B9" s="1" t="s">
        <v>109</v>
      </c>
      <c r="C9" s="2">
        <v>0.402476375578044</v>
      </c>
      <c r="D9" s="3">
        <v>60.0535</v>
      </c>
      <c r="E9" s="2">
        <v>0.0938744052007238</v>
      </c>
      <c r="F9" s="3">
        <v>14.007</v>
      </c>
      <c r="G9" s="1">
        <v>149.21</v>
      </c>
      <c r="H9" s="1">
        <v>0.0112</v>
      </c>
      <c r="I9" s="4">
        <v>0.075061993163997</v>
      </c>
      <c r="J9" s="4">
        <v>0.0302106789523095</v>
      </c>
      <c r="K9" s="4">
        <v>0.00704639996145102</v>
      </c>
    </row>
    <row r="10" spans="2:11">
      <c r="B10" s="1" t="s">
        <v>111</v>
      </c>
      <c r="C10" s="2">
        <v>0.654375567528301</v>
      </c>
      <c r="D10" s="3">
        <v>108.0963</v>
      </c>
      <c r="E10" s="2">
        <v>0.0847932683576488</v>
      </c>
      <c r="F10" s="3">
        <v>14.007</v>
      </c>
      <c r="G10" s="1">
        <v>165.19</v>
      </c>
      <c r="H10" s="1">
        <v>0.00592</v>
      </c>
      <c r="I10" s="4">
        <v>0.0358375204310188</v>
      </c>
      <c r="J10" s="4">
        <v>0.023451197770855</v>
      </c>
      <c r="K10" s="4">
        <v>0.0030387804871801</v>
      </c>
    </row>
    <row r="11" spans="2:11">
      <c r="B11" s="1" t="s">
        <v>113</v>
      </c>
      <c r="C11" s="2">
        <v>0.342868969454753</v>
      </c>
      <c r="D11" s="3">
        <v>36.0321</v>
      </c>
      <c r="E11" s="2">
        <v>0.133285755067085</v>
      </c>
      <c r="F11" s="3">
        <v>14.007</v>
      </c>
      <c r="G11" s="1">
        <v>105.09</v>
      </c>
      <c r="H11" s="1">
        <v>0.045</v>
      </c>
      <c r="I11" s="4">
        <v>0.428204396231801</v>
      </c>
      <c r="J11" s="4">
        <v>0.146818000051992</v>
      </c>
      <c r="K11" s="4">
        <v>0.057073546274801</v>
      </c>
    </row>
    <row r="12" spans="2:12">
      <c r="B12" s="1" t="s">
        <v>116</v>
      </c>
      <c r="C12" s="2">
        <v>0.403314304902619</v>
      </c>
      <c r="D12" s="3">
        <v>48.0428</v>
      </c>
      <c r="E12" s="2">
        <v>0.117587306917394</v>
      </c>
      <c r="F12" s="3">
        <v>14.007</v>
      </c>
      <c r="G12" s="1">
        <v>119.12</v>
      </c>
      <c r="H12" s="1">
        <v>0.018</v>
      </c>
      <c r="I12" s="4">
        <v>0.151108126259234</v>
      </c>
      <c r="J12" s="4">
        <v>0.0609440689073803</v>
      </c>
      <c r="K12" s="4">
        <v>0.017768397620157</v>
      </c>
      <c r="L12" t="s">
        <v>117</v>
      </c>
    </row>
    <row r="13" spans="2:12">
      <c r="B13" s="1" t="s">
        <v>119</v>
      </c>
      <c r="C13" s="2">
        <v>0.646906429026098</v>
      </c>
      <c r="D13" s="3">
        <v>132.1177</v>
      </c>
      <c r="E13" s="2">
        <v>0.13716887822553</v>
      </c>
      <c r="F13" s="3">
        <v>28.014</v>
      </c>
      <c r="G13" s="1">
        <v>204.23</v>
      </c>
      <c r="H13" s="1">
        <v>0.00228</v>
      </c>
      <c r="I13" s="4">
        <v>0.0111638838564364</v>
      </c>
      <c r="J13" s="4">
        <v>0.00722198823962936</v>
      </c>
      <c r="K13" s="4">
        <v>0.00153133742522748</v>
      </c>
      <c r="L13" t="s">
        <v>120</v>
      </c>
    </row>
    <row r="14" spans="2:11">
      <c r="B14" s="1" t="s">
        <v>122</v>
      </c>
      <c r="C14" s="2">
        <v>0.596590871460897</v>
      </c>
      <c r="D14" s="3">
        <v>108.0963</v>
      </c>
      <c r="E14" s="2">
        <v>0.0773055908162702</v>
      </c>
      <c r="F14" s="3">
        <v>14.007</v>
      </c>
      <c r="G14" s="1">
        <v>181.19</v>
      </c>
      <c r="H14" s="1" t="s">
        <v>95</v>
      </c>
      <c r="I14" s="4" t="s">
        <v>95</v>
      </c>
      <c r="J14" s="4" t="s">
        <v>95</v>
      </c>
      <c r="K14" s="4" t="s">
        <v>95</v>
      </c>
    </row>
    <row r="15" spans="2:11">
      <c r="B15" s="1" t="s">
        <v>124</v>
      </c>
      <c r="C15" s="2">
        <v>0.512620571916347</v>
      </c>
      <c r="D15" s="3">
        <v>60.0535</v>
      </c>
      <c r="E15" s="2">
        <v>0.119564660691421</v>
      </c>
      <c r="F15" s="3">
        <v>14.007</v>
      </c>
      <c r="G15" s="1">
        <v>117.15</v>
      </c>
      <c r="H15" s="1">
        <v>0.01668</v>
      </c>
      <c r="I15" s="4">
        <v>0.142381562099872</v>
      </c>
      <c r="J15" s="4">
        <v>0.0729877177939792</v>
      </c>
      <c r="K15" s="4">
        <v>0.0170238031611857</v>
      </c>
    </row>
    <row r="16" spans="2:11">
      <c r="B16" s="1" t="s">
        <v>126</v>
      </c>
      <c r="C16" s="2">
        <v>0</v>
      </c>
      <c r="D16" s="3">
        <v>0</v>
      </c>
      <c r="E16" s="2">
        <v>0.26181308411215</v>
      </c>
      <c r="F16" s="3">
        <v>14.007</v>
      </c>
      <c r="G16" s="1">
        <v>53.5</v>
      </c>
      <c r="H16" s="1">
        <v>0.001</v>
      </c>
      <c r="I16" s="4">
        <v>0.0186915887850467</v>
      </c>
      <c r="J16" s="4">
        <v>0</v>
      </c>
      <c r="K16" s="4">
        <v>0.00489370250676915</v>
      </c>
    </row>
    <row r="17" spans="2:11">
      <c r="B17" s="1" t="s">
        <v>127</v>
      </c>
      <c r="C17" s="2">
        <v>0.46589216446858</v>
      </c>
      <c r="D17" s="3">
        <v>48.0428</v>
      </c>
      <c r="E17" s="2">
        <v>0.13583204034135</v>
      </c>
      <c r="F17" s="3">
        <v>14.007</v>
      </c>
      <c r="G17" s="1">
        <v>103.12</v>
      </c>
      <c r="H17" s="1">
        <v>0.001</v>
      </c>
      <c r="I17" s="4">
        <v>0.00969743987587277</v>
      </c>
      <c r="J17" s="4">
        <v>0.00451796125357428</v>
      </c>
      <c r="K17" s="4">
        <v>0.00131722304442736</v>
      </c>
    </row>
    <row r="19" spans="9:9">
      <c r="I19" t="s">
        <v>128</v>
      </c>
    </row>
    <row r="20" spans="9:9">
      <c r="I20" t="s">
        <v>129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amino1</vt:lpstr>
      <vt:lpstr>amino</vt:lpstr>
      <vt:lpstr>amino2</vt:lpstr>
      <vt:lpstr>amino3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</dc:creator>
  <cp:lastModifiedBy>张丽芬</cp:lastModifiedBy>
  <dcterms:created xsi:type="dcterms:W3CDTF">2016-06-23T17:33:00Z</dcterms:created>
  <cp:lastPrinted>2016-06-27T12:04:00Z</cp:lastPrinted>
  <dcterms:modified xsi:type="dcterms:W3CDTF">2025-01-08T15:14:46Z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7A50BC657945446387DFBADB53539279_13</vt:lpwstr>
  </property>
  <property fmtid="{D5CDD505-2E9C-101B-9397-08002B2CF9AE}" pid="3" name="KSOProductBuildVer">
    <vt:lpwstr>2052-12.1.0.19302</vt:lpwstr>
  </property>
</Properties>
</file>