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35.xml" ContentType="application/vnd.openxmlformats-officedocument.spreadsheetml.worksheet+xml"/>
  <Override PartName="/xl/styles.xml" ContentType="application/vnd.openxmlformats-officedocument.spreadsheetml.styl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20730" windowHeight="11040" tabRatio="1000" firstSheet="4" activeTab="26"/>
  </bookViews>
  <sheets>
    <sheet name="Modelo" sheetId="63" state="hidden" r:id="rId1"/>
    <sheet name="RELAÇÃO DECRETOS" sheetId="1" r:id="rId2"/>
    <sheet name="6736 Sup" sheetId="70" r:id="rId3"/>
    <sheet name="6736 Anu" sheetId="61" r:id="rId4"/>
    <sheet name="6736" sheetId="71" r:id="rId5"/>
    <sheet name="6744" sheetId="72" r:id="rId6"/>
    <sheet name="6745" sheetId="68" r:id="rId7"/>
    <sheet name="6745 sup" sheetId="67" r:id="rId8"/>
    <sheet name="6748" sheetId="66" r:id="rId9"/>
    <sheet name="6752" sheetId="73" r:id="rId10"/>
    <sheet name="6752 Exc" sheetId="78" r:id="rId11"/>
    <sheet name="6752 An" sheetId="79" r:id="rId12"/>
    <sheet name="6755" sheetId="74" r:id="rId13"/>
    <sheet name="6757" sheetId="75" r:id="rId14"/>
    <sheet name="6760" sheetId="76" r:id="rId15"/>
    <sheet name="6761" sheetId="77" r:id="rId16"/>
    <sheet name="6765" sheetId="80" r:id="rId17"/>
    <sheet name="6771" sheetId="83" r:id="rId18"/>
    <sheet name="6772" sheetId="84" r:id="rId19"/>
    <sheet name="6781" sheetId="86" r:id="rId20"/>
    <sheet name="6782" sheetId="87" r:id="rId21"/>
    <sheet name="6785" sheetId="89" r:id="rId22"/>
    <sheet name="6793" sheetId="91" r:id="rId23"/>
    <sheet name="6794" sheetId="92" r:id="rId24"/>
    <sheet name="6801" sheetId="93" r:id="rId25"/>
    <sheet name="6806" sheetId="95" r:id="rId26"/>
    <sheet name="6812" sheetId="96" r:id="rId27"/>
    <sheet name="A.1" sheetId="69" r:id="rId28"/>
    <sheet name="A.4" sheetId="81" r:id="rId29"/>
    <sheet name="A.5" sheetId="82" r:id="rId30"/>
    <sheet name="A.6" sheetId="85" r:id="rId31"/>
    <sheet name="Fontes" sheetId="64" r:id="rId32"/>
    <sheet name="Fichas" sheetId="62" r:id="rId33"/>
    <sheet name="Excessões" sheetId="65" r:id="rId34"/>
    <sheet name="Plan2" sheetId="88" r:id="rId35"/>
  </sheets>
  <externalReferences>
    <externalReference r:id="rId36"/>
    <externalReference r:id="rId37"/>
  </externalReferences>
  <definedNames>
    <definedName name="_xlnm._FilterDatabase" localSheetId="4" hidden="1">'6736'!$A$4:$L$154</definedName>
    <definedName name="_xlnm._FilterDatabase" localSheetId="3" hidden="1">'6736 Anu'!$A$4:$L$107</definedName>
    <definedName name="_xlnm._FilterDatabase" localSheetId="2" hidden="1">'6736 Sup'!$A$4:$L$52</definedName>
    <definedName name="_xlnm._FilterDatabase" localSheetId="5" hidden="1">'6744'!$A$4:$L$4</definedName>
    <definedName name="_xlnm._FilterDatabase" localSheetId="6" hidden="1">'6745'!$A$4:$L$4</definedName>
    <definedName name="_xlnm._FilterDatabase" localSheetId="9" hidden="1">'6752'!$A$4:$J$4</definedName>
    <definedName name="_xlnm._FilterDatabase" localSheetId="11" hidden="1">'6752 An'!$A$4:$J$4</definedName>
    <definedName name="_xlnm._FilterDatabase" localSheetId="10" hidden="1">'6752 Exc'!$A$4:$H$8</definedName>
    <definedName name="_xlnm._FilterDatabase" localSheetId="14" hidden="1">'6760'!$A$4:$J$61</definedName>
    <definedName name="_xlnm._FilterDatabase" localSheetId="16" hidden="1">'6765'!$A$4:$J$101</definedName>
    <definedName name="_xlnm._FilterDatabase" localSheetId="18" hidden="1">'6772'!$A$4:$J$53</definedName>
    <definedName name="_xlnm._FilterDatabase" localSheetId="19" hidden="1">'6781'!$A$4:$J$84</definedName>
    <definedName name="_xlnm._FilterDatabase" localSheetId="21" hidden="1">'6785'!$A$4:$J$102</definedName>
    <definedName name="_xlnm._FilterDatabase" localSheetId="22" hidden="1">'6793'!$A$4:$J$13</definedName>
    <definedName name="_xlnm._FilterDatabase" localSheetId="25" hidden="1">'6806'!$A$4:$J$12</definedName>
    <definedName name="_xlnm.Print_Area" localSheetId="4">'6736'!$A$3:$H$108</definedName>
    <definedName name="_xlnm.Print_Area" localSheetId="3">'6736 Anu'!$A$3:$H$107</definedName>
    <definedName name="_xlnm.Print_Area" localSheetId="2">'6736 Sup'!$A$3:$H$52</definedName>
    <definedName name="_xlnm.Print_Area" localSheetId="5">'6744'!$A$3:$H$26</definedName>
    <definedName name="_xlnm.Print_Area" localSheetId="6">'6745'!$A$3:$H$54</definedName>
    <definedName name="_xlnm.Print_Area" localSheetId="7">'6745 sup'!$A$1:$G$9</definedName>
    <definedName name="_xlnm.Print_Area" localSheetId="8">'6748'!$A$1:$H$9</definedName>
    <definedName name="_xlnm.Print_Area" localSheetId="9">'6752'!$A$3:$H$47</definedName>
    <definedName name="_xlnm.Print_Area" localSheetId="11">'6752 An'!$A$3:$H$45</definedName>
    <definedName name="_xlnm.Print_Area" localSheetId="10">'6752 Exc'!$A$3:$H$6</definedName>
    <definedName name="_xlnm.Print_Area" localSheetId="12">'6755'!$A$1:$G$20</definedName>
    <definedName name="_xlnm.Print_Area" localSheetId="13">'6757'!$A$1:$G$16</definedName>
    <definedName name="_xlnm.Print_Area" localSheetId="14">'6760'!$A$3:$H$25</definedName>
    <definedName name="_xlnm.Print_Area" localSheetId="15">'6761'!$A$1:$G$11</definedName>
    <definedName name="_xlnm.Print_Area" localSheetId="16">'6765'!$A$3:$H$100</definedName>
    <definedName name="_xlnm.Print_Area" localSheetId="17">'6771'!$A$1:$G$16</definedName>
    <definedName name="_xlnm.Print_Area" localSheetId="18">'6772'!$A$3:$H$52</definedName>
    <definedName name="_xlnm.Print_Area" localSheetId="19">'6781'!$A$3:$H$83</definedName>
    <definedName name="_xlnm.Print_Area" localSheetId="20">'6782'!$A$1:$G$9</definedName>
    <definedName name="_xlnm.Print_Area" localSheetId="21">'6785'!$A$3:$H$83</definedName>
    <definedName name="_xlnm.Print_Area" localSheetId="22">'6793'!$A$3:$H$13</definedName>
    <definedName name="_xlnm.Print_Area" localSheetId="23">'6794'!$A$1:$G$7</definedName>
    <definedName name="_xlnm.Print_Area" localSheetId="24">'6801'!$A$1:$G$7</definedName>
    <definedName name="_xlnm.Print_Area" localSheetId="25">'6806'!$A$3:$H$12</definedName>
    <definedName name="_xlnm.Print_Area" localSheetId="26">'6812'!$A$1:$G$12</definedName>
    <definedName name="_xlnm.Print_Area" localSheetId="0">Modelo!$A$3:$H$53</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6" i="84"/>
  <c r="F56"/>
  <c r="G27" i="69" l="1"/>
  <c r="H27"/>
  <c r="G24"/>
  <c r="H24"/>
  <c r="G17" i="91"/>
  <c r="F17"/>
  <c r="J9"/>
  <c r="F9"/>
  <c r="E9"/>
  <c r="C9"/>
  <c r="B9"/>
  <c r="A9"/>
  <c r="J8"/>
  <c r="F8"/>
  <c r="E8"/>
  <c r="C8"/>
  <c r="B8"/>
  <c r="A8"/>
  <c r="B43" i="81"/>
  <c r="B42"/>
  <c r="J7" i="96"/>
  <c r="J8"/>
  <c r="J9"/>
  <c r="E10"/>
  <c r="E11"/>
  <c r="D15"/>
  <c r="A11" s="1"/>
  <c r="D14"/>
  <c r="H14"/>
  <c r="H16" s="1"/>
  <c r="H15"/>
  <c r="G15"/>
  <c r="E7"/>
  <c r="E8"/>
  <c r="E9"/>
  <c r="F9"/>
  <c r="C9"/>
  <c r="B9"/>
  <c r="A9"/>
  <c r="F8"/>
  <c r="C8"/>
  <c r="B8"/>
  <c r="A8"/>
  <c r="F7"/>
  <c r="C7"/>
  <c r="B7"/>
  <c r="A7"/>
  <c r="A13" i="85"/>
  <c r="G14" i="96"/>
  <c r="H12"/>
  <c r="G12"/>
  <c r="D29" i="69" s="1"/>
  <c r="J6" i="96"/>
  <c r="F6"/>
  <c r="E6"/>
  <c r="C6"/>
  <c r="B6"/>
  <c r="A6"/>
  <c r="J5"/>
  <c r="F5"/>
  <c r="E5"/>
  <c r="C5"/>
  <c r="B5"/>
  <c r="A5"/>
  <c r="G19" i="91"/>
  <c r="G18"/>
  <c r="F19"/>
  <c r="F18"/>
  <c r="J23" i="69"/>
  <c r="H28"/>
  <c r="G19" i="95"/>
  <c r="G18"/>
  <c r="G17"/>
  <c r="G16"/>
  <c r="F19"/>
  <c r="F18"/>
  <c r="F17"/>
  <c r="F16"/>
  <c r="C18"/>
  <c r="G23" i="69"/>
  <c r="H23"/>
  <c r="F92" i="89"/>
  <c r="F93"/>
  <c r="G92"/>
  <c r="G97"/>
  <c r="G94"/>
  <c r="G93"/>
  <c r="G98"/>
  <c r="F98"/>
  <c r="G99"/>
  <c r="F99"/>
  <c r="C98"/>
  <c r="G96"/>
  <c r="G95"/>
  <c r="G91"/>
  <c r="G90"/>
  <c r="F90"/>
  <c r="G89"/>
  <c r="F89"/>
  <c r="C89"/>
  <c r="G88"/>
  <c r="G87"/>
  <c r="F87"/>
  <c r="F40"/>
  <c r="E40"/>
  <c r="C40"/>
  <c r="B40"/>
  <c r="A40"/>
  <c r="F38"/>
  <c r="E38"/>
  <c r="C38"/>
  <c r="B38"/>
  <c r="A38"/>
  <c r="F37"/>
  <c r="E37"/>
  <c r="C37"/>
  <c r="B37"/>
  <c r="A37"/>
  <c r="J32"/>
  <c r="F32"/>
  <c r="E32"/>
  <c r="C32"/>
  <c r="B32"/>
  <c r="A32"/>
  <c r="J31"/>
  <c r="F31"/>
  <c r="E31"/>
  <c r="C31"/>
  <c r="B31"/>
  <c r="A31"/>
  <c r="C19" i="95"/>
  <c r="C17"/>
  <c r="C16"/>
  <c r="H13"/>
  <c r="G13"/>
  <c r="E22" i="1" s="1"/>
  <c r="F12" i="95"/>
  <c r="E12"/>
  <c r="C12"/>
  <c r="B12"/>
  <c r="A12"/>
  <c r="F11"/>
  <c r="E11"/>
  <c r="C11"/>
  <c r="B11"/>
  <c r="A11"/>
  <c r="F10"/>
  <c r="E10"/>
  <c r="C10"/>
  <c r="B10"/>
  <c r="A10"/>
  <c r="F9"/>
  <c r="E9"/>
  <c r="C9"/>
  <c r="B9"/>
  <c r="A9"/>
  <c r="J8"/>
  <c r="F8"/>
  <c r="E8"/>
  <c r="C8"/>
  <c r="B8"/>
  <c r="A8"/>
  <c r="J7"/>
  <c r="F7"/>
  <c r="E7"/>
  <c r="C7"/>
  <c r="B7"/>
  <c r="A7"/>
  <c r="J6"/>
  <c r="F6"/>
  <c r="E6"/>
  <c r="C6"/>
  <c r="B6"/>
  <c r="A6"/>
  <c r="J5"/>
  <c r="F5"/>
  <c r="E5"/>
  <c r="C5"/>
  <c r="B5"/>
  <c r="A5"/>
  <c r="F97" i="89"/>
  <c r="C97"/>
  <c r="F94"/>
  <c r="C94"/>
  <c r="C93"/>
  <c r="F96"/>
  <c r="F95"/>
  <c r="F91"/>
  <c r="F88"/>
  <c r="A26" i="69"/>
  <c r="A41" i="81" s="1"/>
  <c r="E6" i="93"/>
  <c r="D9"/>
  <c r="A6" s="1"/>
  <c r="H9"/>
  <c r="H10" s="1"/>
  <c r="G9"/>
  <c r="H7"/>
  <c r="G7"/>
  <c r="D26" i="69" s="1"/>
  <c r="L26" s="1"/>
  <c r="P26" s="1"/>
  <c r="E21" i="1"/>
  <c r="J5" i="93"/>
  <c r="F5"/>
  <c r="E5"/>
  <c r="C5"/>
  <c r="B5"/>
  <c r="A5"/>
  <c r="G9" i="69"/>
  <c r="G10"/>
  <c r="G11"/>
  <c r="G13"/>
  <c r="G16"/>
  <c r="G18"/>
  <c r="G20"/>
  <c r="G21"/>
  <c r="H9"/>
  <c r="H10"/>
  <c r="L10" s="1"/>
  <c r="H11"/>
  <c r="H13"/>
  <c r="H16"/>
  <c r="H18"/>
  <c r="H20"/>
  <c r="H21"/>
  <c r="E20" i="1"/>
  <c r="H9" i="92"/>
  <c r="H10" s="1"/>
  <c r="H11" s="1"/>
  <c r="G9"/>
  <c r="G10" s="1"/>
  <c r="G11" s="1"/>
  <c r="E6"/>
  <c r="D9"/>
  <c r="A6" s="1"/>
  <c r="H7"/>
  <c r="G7"/>
  <c r="E25" i="69" s="1"/>
  <c r="J5" i="92"/>
  <c r="F5"/>
  <c r="E5"/>
  <c r="C5"/>
  <c r="B5"/>
  <c r="A5"/>
  <c r="G94" i="86"/>
  <c r="F94"/>
  <c r="G93"/>
  <c r="F93"/>
  <c r="H93" s="1"/>
  <c r="G92"/>
  <c r="H92" s="1"/>
  <c r="F92"/>
  <c r="G91"/>
  <c r="F91"/>
  <c r="G90"/>
  <c r="F90"/>
  <c r="G89"/>
  <c r="F89"/>
  <c r="G88"/>
  <c r="H88" s="1"/>
  <c r="F88"/>
  <c r="G87"/>
  <c r="F87"/>
  <c r="D39" i="81"/>
  <c r="A22" i="69"/>
  <c r="A39" i="81" s="1"/>
  <c r="H20" i="91"/>
  <c r="C20"/>
  <c r="C19"/>
  <c r="C18"/>
  <c r="C17"/>
  <c r="H14"/>
  <c r="G14"/>
  <c r="E19" i="1" s="1"/>
  <c r="F13" i="91"/>
  <c r="E13"/>
  <c r="C13"/>
  <c r="B13"/>
  <c r="A13"/>
  <c r="F12"/>
  <c r="E12"/>
  <c r="C12"/>
  <c r="B12"/>
  <c r="A12"/>
  <c r="F11"/>
  <c r="E11"/>
  <c r="C11"/>
  <c r="B11"/>
  <c r="A11"/>
  <c r="F10"/>
  <c r="E10"/>
  <c r="C10"/>
  <c r="B10"/>
  <c r="A10"/>
  <c r="F7"/>
  <c r="E7"/>
  <c r="C7"/>
  <c r="B7"/>
  <c r="A7"/>
  <c r="F6"/>
  <c r="E6"/>
  <c r="C6"/>
  <c r="B6"/>
  <c r="A6"/>
  <c r="F5"/>
  <c r="E5"/>
  <c r="C5"/>
  <c r="B5"/>
  <c r="A5"/>
  <c r="C99" i="89"/>
  <c r="C96"/>
  <c r="C95"/>
  <c r="C92"/>
  <c r="C91"/>
  <c r="C90"/>
  <c r="C88"/>
  <c r="C87"/>
  <c r="H84"/>
  <c r="G84"/>
  <c r="E18" i="1" s="1"/>
  <c r="F83" i="89"/>
  <c r="E83"/>
  <c r="C83"/>
  <c r="B83"/>
  <c r="A83"/>
  <c r="F82"/>
  <c r="E82"/>
  <c r="C82"/>
  <c r="B82"/>
  <c r="A82"/>
  <c r="F81"/>
  <c r="E81"/>
  <c r="C81"/>
  <c r="B81"/>
  <c r="A81"/>
  <c r="F80"/>
  <c r="E80"/>
  <c r="C80"/>
  <c r="B80"/>
  <c r="A80"/>
  <c r="F79"/>
  <c r="E79"/>
  <c r="C79"/>
  <c r="B79"/>
  <c r="A79"/>
  <c r="F78"/>
  <c r="E78"/>
  <c r="C78"/>
  <c r="B78"/>
  <c r="A78"/>
  <c r="F77"/>
  <c r="E77"/>
  <c r="C77"/>
  <c r="B77"/>
  <c r="A77"/>
  <c r="F76"/>
  <c r="E76"/>
  <c r="C76"/>
  <c r="B76"/>
  <c r="A76"/>
  <c r="F75"/>
  <c r="E75"/>
  <c r="C75"/>
  <c r="B75"/>
  <c r="A75"/>
  <c r="F74"/>
  <c r="E74"/>
  <c r="C74"/>
  <c r="B74"/>
  <c r="A74"/>
  <c r="F73"/>
  <c r="E73"/>
  <c r="C73"/>
  <c r="B73"/>
  <c r="A73"/>
  <c r="F72"/>
  <c r="E72"/>
  <c r="C72"/>
  <c r="B72"/>
  <c r="A72"/>
  <c r="F71"/>
  <c r="E71"/>
  <c r="C71"/>
  <c r="B71"/>
  <c r="A71"/>
  <c r="F70"/>
  <c r="E70"/>
  <c r="C70"/>
  <c r="B70"/>
  <c r="A70"/>
  <c r="F69"/>
  <c r="E69"/>
  <c r="C69"/>
  <c r="B69"/>
  <c r="A69"/>
  <c r="F68"/>
  <c r="E68"/>
  <c r="C68"/>
  <c r="B68"/>
  <c r="A68"/>
  <c r="F67"/>
  <c r="E67"/>
  <c r="C67"/>
  <c r="B67"/>
  <c r="A67"/>
  <c r="F66"/>
  <c r="E66"/>
  <c r="C66"/>
  <c r="B66"/>
  <c r="A66"/>
  <c r="F65"/>
  <c r="E65"/>
  <c r="C65"/>
  <c r="B65"/>
  <c r="A65"/>
  <c r="F64"/>
  <c r="E64"/>
  <c r="C64"/>
  <c r="B64"/>
  <c r="A64"/>
  <c r="F63"/>
  <c r="E63"/>
  <c r="C63"/>
  <c r="B63"/>
  <c r="A63"/>
  <c r="F62"/>
  <c r="E62"/>
  <c r="C62"/>
  <c r="B62"/>
  <c r="A62"/>
  <c r="F61"/>
  <c r="E61"/>
  <c r="C61"/>
  <c r="B61"/>
  <c r="A61"/>
  <c r="F60"/>
  <c r="E60"/>
  <c r="C60"/>
  <c r="B60"/>
  <c r="A60"/>
  <c r="F59"/>
  <c r="E59"/>
  <c r="C59"/>
  <c r="B59"/>
  <c r="A59"/>
  <c r="F58"/>
  <c r="E58"/>
  <c r="C58"/>
  <c r="B58"/>
  <c r="A58"/>
  <c r="F57"/>
  <c r="E57"/>
  <c r="C57"/>
  <c r="B57"/>
  <c r="A57"/>
  <c r="F56"/>
  <c r="E56"/>
  <c r="C56"/>
  <c r="B56"/>
  <c r="A56"/>
  <c r="F55"/>
  <c r="E55"/>
  <c r="C55"/>
  <c r="B55"/>
  <c r="A55"/>
  <c r="F54"/>
  <c r="E54"/>
  <c r="C54"/>
  <c r="B54"/>
  <c r="A54"/>
  <c r="F53"/>
  <c r="E53"/>
  <c r="C53"/>
  <c r="B53"/>
  <c r="A53"/>
  <c r="F52"/>
  <c r="E52"/>
  <c r="C52"/>
  <c r="B52"/>
  <c r="A52"/>
  <c r="F51"/>
  <c r="E51"/>
  <c r="C51"/>
  <c r="B51"/>
  <c r="A51"/>
  <c r="F50"/>
  <c r="E50"/>
  <c r="C50"/>
  <c r="B50"/>
  <c r="A50"/>
  <c r="F49"/>
  <c r="E49"/>
  <c r="C49"/>
  <c r="B49"/>
  <c r="A49"/>
  <c r="F48"/>
  <c r="E48"/>
  <c r="C48"/>
  <c r="B48"/>
  <c r="A48"/>
  <c r="F47"/>
  <c r="E47"/>
  <c r="C47"/>
  <c r="B47"/>
  <c r="A47"/>
  <c r="F46"/>
  <c r="E46"/>
  <c r="C46"/>
  <c r="B46"/>
  <c r="A46"/>
  <c r="F45"/>
  <c r="E45"/>
  <c r="C45"/>
  <c r="B45"/>
  <c r="A45"/>
  <c r="F44"/>
  <c r="E44"/>
  <c r="C44"/>
  <c r="B44"/>
  <c r="A44"/>
  <c r="F43"/>
  <c r="E43"/>
  <c r="C43"/>
  <c r="B43"/>
  <c r="A43"/>
  <c r="F42"/>
  <c r="E42"/>
  <c r="C42"/>
  <c r="B42"/>
  <c r="A42"/>
  <c r="J41"/>
  <c r="F41"/>
  <c r="E41"/>
  <c r="C41"/>
  <c r="B41"/>
  <c r="A41"/>
  <c r="F39"/>
  <c r="E39"/>
  <c r="C39"/>
  <c r="B39"/>
  <c r="A39"/>
  <c r="F36"/>
  <c r="E36"/>
  <c r="C36"/>
  <c r="B36"/>
  <c r="A36"/>
  <c r="J35"/>
  <c r="F35"/>
  <c r="E35"/>
  <c r="C35"/>
  <c r="B35"/>
  <c r="A35"/>
  <c r="J34"/>
  <c r="F34"/>
  <c r="E34"/>
  <c r="C34"/>
  <c r="B34"/>
  <c r="A34"/>
  <c r="J33"/>
  <c r="F33"/>
  <c r="E33"/>
  <c r="C33"/>
  <c r="B33"/>
  <c r="A33"/>
  <c r="J30"/>
  <c r="F30"/>
  <c r="E30"/>
  <c r="C30"/>
  <c r="B30"/>
  <c r="A30"/>
  <c r="J29"/>
  <c r="F29"/>
  <c r="E29"/>
  <c r="C29"/>
  <c r="B29"/>
  <c r="A29"/>
  <c r="J28"/>
  <c r="F28"/>
  <c r="E28"/>
  <c r="C28"/>
  <c r="B28"/>
  <c r="A28"/>
  <c r="J27"/>
  <c r="F27"/>
  <c r="E27"/>
  <c r="C27"/>
  <c r="B27"/>
  <c r="A27"/>
  <c r="F26"/>
  <c r="E26"/>
  <c r="C26"/>
  <c r="B26"/>
  <c r="A26"/>
  <c r="F25"/>
  <c r="E25"/>
  <c r="C25"/>
  <c r="B25"/>
  <c r="A25"/>
  <c r="F24"/>
  <c r="E24"/>
  <c r="C24"/>
  <c r="B24"/>
  <c r="A24"/>
  <c r="F23"/>
  <c r="E23"/>
  <c r="C23"/>
  <c r="B23"/>
  <c r="A23"/>
  <c r="J22"/>
  <c r="F22"/>
  <c r="E22"/>
  <c r="C22"/>
  <c r="B22"/>
  <c r="A22"/>
  <c r="J21"/>
  <c r="F21"/>
  <c r="E21"/>
  <c r="C21"/>
  <c r="B21"/>
  <c r="A21"/>
  <c r="J20"/>
  <c r="F20"/>
  <c r="E20"/>
  <c r="C20"/>
  <c r="B20"/>
  <c r="A20"/>
  <c r="J19"/>
  <c r="F19"/>
  <c r="E19"/>
  <c r="C19"/>
  <c r="B19"/>
  <c r="A19"/>
  <c r="J18"/>
  <c r="F18"/>
  <c r="E18"/>
  <c r="C18"/>
  <c r="B18"/>
  <c r="A18"/>
  <c r="J17"/>
  <c r="F17"/>
  <c r="E17"/>
  <c r="C17"/>
  <c r="B17"/>
  <c r="A17"/>
  <c r="J16"/>
  <c r="F16"/>
  <c r="E16"/>
  <c r="C16"/>
  <c r="B16"/>
  <c r="A16"/>
  <c r="J15"/>
  <c r="F15"/>
  <c r="E15"/>
  <c r="C15"/>
  <c r="B15"/>
  <c r="A15"/>
  <c r="F14"/>
  <c r="E14"/>
  <c r="C14"/>
  <c r="B14"/>
  <c r="A14"/>
  <c r="F13"/>
  <c r="E13"/>
  <c r="C13"/>
  <c r="B13"/>
  <c r="A13"/>
  <c r="J12"/>
  <c r="F12"/>
  <c r="E12"/>
  <c r="C12"/>
  <c r="B12"/>
  <c r="A12"/>
  <c r="J11"/>
  <c r="F11"/>
  <c r="E11"/>
  <c r="C11"/>
  <c r="B11"/>
  <c r="A11"/>
  <c r="F10"/>
  <c r="E10"/>
  <c r="C10"/>
  <c r="B10"/>
  <c r="A10"/>
  <c r="F9"/>
  <c r="E9"/>
  <c r="C9"/>
  <c r="B9"/>
  <c r="A9"/>
  <c r="F8"/>
  <c r="E8"/>
  <c r="C8"/>
  <c r="B8"/>
  <c r="A8"/>
  <c r="F7"/>
  <c r="E7"/>
  <c r="C7"/>
  <c r="B7"/>
  <c r="A7"/>
  <c r="F6"/>
  <c r="E6"/>
  <c r="C6"/>
  <c r="B6"/>
  <c r="A6"/>
  <c r="F5"/>
  <c r="E5"/>
  <c r="C5"/>
  <c r="B5"/>
  <c r="A5"/>
  <c r="G12" i="87"/>
  <c r="N55" i="69"/>
  <c r="H12" i="88"/>
  <c r="O20" i="69" s="1"/>
  <c r="L20"/>
  <c r="H9" i="88"/>
  <c r="H10"/>
  <c r="H2"/>
  <c r="H3"/>
  <c r="H4"/>
  <c r="H5"/>
  <c r="P47" i="69"/>
  <c r="N9"/>
  <c r="N54" s="1"/>
  <c r="D9"/>
  <c r="L9" s="1"/>
  <c r="I6" i="88"/>
  <c r="I7"/>
  <c r="I8"/>
  <c r="I11"/>
  <c r="I13"/>
  <c r="E13"/>
  <c r="E12"/>
  <c r="A13"/>
  <c r="A12"/>
  <c r="E11"/>
  <c r="E10"/>
  <c r="E9"/>
  <c r="A11"/>
  <c r="A10"/>
  <c r="A9"/>
  <c r="A8"/>
  <c r="A7"/>
  <c r="A6"/>
  <c r="A5"/>
  <c r="A4"/>
  <c r="A3"/>
  <c r="A2"/>
  <c r="E7"/>
  <c r="E8"/>
  <c r="E6"/>
  <c r="B5"/>
  <c r="C5"/>
  <c r="D5"/>
  <c r="E5"/>
  <c r="F5"/>
  <c r="G5"/>
  <c r="B3"/>
  <c r="C3"/>
  <c r="D3"/>
  <c r="E3"/>
  <c r="F3"/>
  <c r="G3"/>
  <c r="B4"/>
  <c r="C4"/>
  <c r="D4"/>
  <c r="E4"/>
  <c r="F4"/>
  <c r="G4"/>
  <c r="C2"/>
  <c r="D2"/>
  <c r="E2"/>
  <c r="F2"/>
  <c r="G2"/>
  <c r="B2"/>
  <c r="H12" i="87"/>
  <c r="D12"/>
  <c r="A8" s="1"/>
  <c r="H11"/>
  <c r="H13" s="1"/>
  <c r="H14" s="1"/>
  <c r="G11"/>
  <c r="G13" s="1"/>
  <c r="G14" s="1"/>
  <c r="D11"/>
  <c r="A7" s="1"/>
  <c r="H9"/>
  <c r="G9"/>
  <c r="E17" i="1"/>
  <c r="E8" i="87"/>
  <c r="E7"/>
  <c r="J6"/>
  <c r="F6"/>
  <c r="E6"/>
  <c r="C6"/>
  <c r="B6"/>
  <c r="A6"/>
  <c r="J5"/>
  <c r="F5"/>
  <c r="E5"/>
  <c r="C5"/>
  <c r="B5"/>
  <c r="A5"/>
  <c r="F31" i="84"/>
  <c r="E31"/>
  <c r="C31"/>
  <c r="B31"/>
  <c r="A31"/>
  <c r="F6"/>
  <c r="E6"/>
  <c r="C6"/>
  <c r="B6"/>
  <c r="A6"/>
  <c r="J40" i="69"/>
  <c r="J41"/>
  <c r="J42"/>
  <c r="J43"/>
  <c r="J44"/>
  <c r="J45"/>
  <c r="J46"/>
  <c r="A46"/>
  <c r="A40"/>
  <c r="A41"/>
  <c r="A42"/>
  <c r="A43"/>
  <c r="A44"/>
  <c r="A45"/>
  <c r="L45"/>
  <c r="P45" s="1"/>
  <c r="L44"/>
  <c r="P44" s="1"/>
  <c r="L43"/>
  <c r="P43" s="1"/>
  <c r="L42"/>
  <c r="P42" s="1"/>
  <c r="L41"/>
  <c r="P41" s="1"/>
  <c r="L40"/>
  <c r="P40" s="1"/>
  <c r="A33"/>
  <c r="A34"/>
  <c r="A35"/>
  <c r="A36"/>
  <c r="A37"/>
  <c r="A38"/>
  <c r="A39"/>
  <c r="J13" i="84"/>
  <c r="G61"/>
  <c r="F61"/>
  <c r="G60"/>
  <c r="F60"/>
  <c r="G59"/>
  <c r="F59"/>
  <c r="G58"/>
  <c r="F58"/>
  <c r="G57"/>
  <c r="F57"/>
  <c r="F29"/>
  <c r="G12" i="88" s="1"/>
  <c r="E29" i="84"/>
  <c r="F12" i="88" s="1"/>
  <c r="C29" i="84"/>
  <c r="D12" i="88" s="1"/>
  <c r="B29" i="84"/>
  <c r="C12" i="88" s="1"/>
  <c r="A29" i="84"/>
  <c r="B12" i="88" s="1"/>
  <c r="C94" i="86"/>
  <c r="C93"/>
  <c r="C92"/>
  <c r="C91"/>
  <c r="C90"/>
  <c r="C89"/>
  <c r="C88"/>
  <c r="C87"/>
  <c r="H84"/>
  <c r="G84"/>
  <c r="E16" i="1" s="1"/>
  <c r="F83" i="86"/>
  <c r="E83"/>
  <c r="C83"/>
  <c r="B83"/>
  <c r="A83"/>
  <c r="F82"/>
  <c r="E82"/>
  <c r="C82"/>
  <c r="B82"/>
  <c r="A82"/>
  <c r="F81"/>
  <c r="E81"/>
  <c r="C81"/>
  <c r="B81"/>
  <c r="A81"/>
  <c r="F80"/>
  <c r="E80"/>
  <c r="C80"/>
  <c r="B80"/>
  <c r="A80"/>
  <c r="F79"/>
  <c r="E79"/>
  <c r="C79"/>
  <c r="B79"/>
  <c r="A79"/>
  <c r="F78"/>
  <c r="E78"/>
  <c r="C78"/>
  <c r="B78"/>
  <c r="A78"/>
  <c r="F77"/>
  <c r="E77"/>
  <c r="C77"/>
  <c r="B77"/>
  <c r="A77"/>
  <c r="F76"/>
  <c r="E76"/>
  <c r="C76"/>
  <c r="B76"/>
  <c r="A76"/>
  <c r="F75"/>
  <c r="E75"/>
  <c r="C75"/>
  <c r="B75"/>
  <c r="A75"/>
  <c r="F74"/>
  <c r="E74"/>
  <c r="C74"/>
  <c r="B74"/>
  <c r="A74"/>
  <c r="F73"/>
  <c r="E73"/>
  <c r="C73"/>
  <c r="B73"/>
  <c r="A73"/>
  <c r="F72"/>
  <c r="E72"/>
  <c r="C72"/>
  <c r="B72"/>
  <c r="A72"/>
  <c r="F71"/>
  <c r="E71"/>
  <c r="C71"/>
  <c r="B71"/>
  <c r="A71"/>
  <c r="F70"/>
  <c r="E70"/>
  <c r="C70"/>
  <c r="B70"/>
  <c r="A70"/>
  <c r="F69"/>
  <c r="E69"/>
  <c r="C69"/>
  <c r="B69"/>
  <c r="A69"/>
  <c r="F68"/>
  <c r="E68"/>
  <c r="C68"/>
  <c r="B68"/>
  <c r="A68"/>
  <c r="F67"/>
  <c r="E67"/>
  <c r="C67"/>
  <c r="B67"/>
  <c r="A67"/>
  <c r="F66"/>
  <c r="E66"/>
  <c r="C66"/>
  <c r="B66"/>
  <c r="A66"/>
  <c r="F65"/>
  <c r="E65"/>
  <c r="C65"/>
  <c r="B65"/>
  <c r="A65"/>
  <c r="F64"/>
  <c r="E64"/>
  <c r="C64"/>
  <c r="B64"/>
  <c r="A64"/>
  <c r="F63"/>
  <c r="E63"/>
  <c r="C63"/>
  <c r="B63"/>
  <c r="A63"/>
  <c r="F62"/>
  <c r="E62"/>
  <c r="C62"/>
  <c r="B62"/>
  <c r="A62"/>
  <c r="F61"/>
  <c r="E61"/>
  <c r="C61"/>
  <c r="B61"/>
  <c r="A61"/>
  <c r="F60"/>
  <c r="E60"/>
  <c r="C60"/>
  <c r="B60"/>
  <c r="A60"/>
  <c r="F59"/>
  <c r="E59"/>
  <c r="C59"/>
  <c r="B59"/>
  <c r="A59"/>
  <c r="F58"/>
  <c r="E58"/>
  <c r="C58"/>
  <c r="B58"/>
  <c r="A58"/>
  <c r="F57"/>
  <c r="E57"/>
  <c r="C57"/>
  <c r="B57"/>
  <c r="A57"/>
  <c r="F56"/>
  <c r="E56"/>
  <c r="C56"/>
  <c r="B56"/>
  <c r="A56"/>
  <c r="F55"/>
  <c r="E55"/>
  <c r="C55"/>
  <c r="B55"/>
  <c r="A55"/>
  <c r="F54"/>
  <c r="E54"/>
  <c r="C54"/>
  <c r="B54"/>
  <c r="A54"/>
  <c r="F53"/>
  <c r="E53"/>
  <c r="C53"/>
  <c r="B53"/>
  <c r="A53"/>
  <c r="F52"/>
  <c r="E52"/>
  <c r="C52"/>
  <c r="B52"/>
  <c r="A52"/>
  <c r="F51"/>
  <c r="E51"/>
  <c r="C51"/>
  <c r="B51"/>
  <c r="A51"/>
  <c r="F50"/>
  <c r="E50"/>
  <c r="C50"/>
  <c r="B50"/>
  <c r="A50"/>
  <c r="F49"/>
  <c r="E49"/>
  <c r="C49"/>
  <c r="B49"/>
  <c r="A49"/>
  <c r="F48"/>
  <c r="E48"/>
  <c r="C48"/>
  <c r="B48"/>
  <c r="A48"/>
  <c r="F47"/>
  <c r="E47"/>
  <c r="C47"/>
  <c r="B47"/>
  <c r="A47"/>
  <c r="F46"/>
  <c r="E46"/>
  <c r="C46"/>
  <c r="B46"/>
  <c r="A46"/>
  <c r="F45"/>
  <c r="E45"/>
  <c r="C45"/>
  <c r="B45"/>
  <c r="A45"/>
  <c r="F44"/>
  <c r="E44"/>
  <c r="C44"/>
  <c r="B44"/>
  <c r="A44"/>
  <c r="F43"/>
  <c r="E43"/>
  <c r="C43"/>
  <c r="B43"/>
  <c r="A43"/>
  <c r="F42"/>
  <c r="E42"/>
  <c r="C42"/>
  <c r="B42"/>
  <c r="A42"/>
  <c r="F41"/>
  <c r="E41"/>
  <c r="C41"/>
  <c r="B41"/>
  <c r="A41"/>
  <c r="J40"/>
  <c r="F40"/>
  <c r="E40"/>
  <c r="C40"/>
  <c r="B40"/>
  <c r="A40"/>
  <c r="J39"/>
  <c r="F39"/>
  <c r="E39"/>
  <c r="C39"/>
  <c r="B39"/>
  <c r="A39"/>
  <c r="J38"/>
  <c r="F38"/>
  <c r="E38"/>
  <c r="C38"/>
  <c r="B38"/>
  <c r="A38"/>
  <c r="J37"/>
  <c r="F37"/>
  <c r="E37"/>
  <c r="C37"/>
  <c r="B37"/>
  <c r="A37"/>
  <c r="J36"/>
  <c r="F36"/>
  <c r="E36"/>
  <c r="C36"/>
  <c r="B36"/>
  <c r="A36"/>
  <c r="J35"/>
  <c r="F35"/>
  <c r="E35"/>
  <c r="C35"/>
  <c r="B35"/>
  <c r="A35"/>
  <c r="J34"/>
  <c r="F34"/>
  <c r="E34"/>
  <c r="C34"/>
  <c r="B34"/>
  <c r="A34"/>
  <c r="J33"/>
  <c r="F33"/>
  <c r="E33"/>
  <c r="C33"/>
  <c r="B33"/>
  <c r="A33"/>
  <c r="F32"/>
  <c r="E32"/>
  <c r="C32"/>
  <c r="B32"/>
  <c r="A32"/>
  <c r="F31"/>
  <c r="E31"/>
  <c r="C31"/>
  <c r="B31"/>
  <c r="A31"/>
  <c r="F30"/>
  <c r="E30"/>
  <c r="C30"/>
  <c r="B30"/>
  <c r="A30"/>
  <c r="F29"/>
  <c r="E29"/>
  <c r="C29"/>
  <c r="B29"/>
  <c r="A29"/>
  <c r="J28"/>
  <c r="F28"/>
  <c r="E28"/>
  <c r="C28"/>
  <c r="B28"/>
  <c r="A28"/>
  <c r="J27"/>
  <c r="F27"/>
  <c r="E27"/>
  <c r="C27"/>
  <c r="B27"/>
  <c r="A27"/>
  <c r="J26"/>
  <c r="F26"/>
  <c r="E26"/>
  <c r="C26"/>
  <c r="B26"/>
  <c r="A26"/>
  <c r="J25"/>
  <c r="F25"/>
  <c r="E25"/>
  <c r="C25"/>
  <c r="B25"/>
  <c r="A25"/>
  <c r="J24"/>
  <c r="F24"/>
  <c r="E24"/>
  <c r="C24"/>
  <c r="B24"/>
  <c r="A24"/>
  <c r="J23"/>
  <c r="F23"/>
  <c r="E23"/>
  <c r="C23"/>
  <c r="B23"/>
  <c r="A23"/>
  <c r="J22"/>
  <c r="F22"/>
  <c r="E22"/>
  <c r="C22"/>
  <c r="B22"/>
  <c r="A22"/>
  <c r="J21"/>
  <c r="F21"/>
  <c r="E21"/>
  <c r="C21"/>
  <c r="B21"/>
  <c r="A21"/>
  <c r="J20"/>
  <c r="F20"/>
  <c r="E20"/>
  <c r="C20"/>
  <c r="B20"/>
  <c r="A20"/>
  <c r="F19"/>
  <c r="E19"/>
  <c r="C19"/>
  <c r="B19"/>
  <c r="A19"/>
  <c r="J18"/>
  <c r="F18"/>
  <c r="E18"/>
  <c r="C18"/>
  <c r="B18"/>
  <c r="A18"/>
  <c r="F17"/>
  <c r="E17"/>
  <c r="C17"/>
  <c r="B17"/>
  <c r="A17"/>
  <c r="F16"/>
  <c r="E16"/>
  <c r="C16"/>
  <c r="B16"/>
  <c r="A16"/>
  <c r="F15"/>
  <c r="E15"/>
  <c r="C15"/>
  <c r="B15"/>
  <c r="A15"/>
  <c r="J14"/>
  <c r="F14"/>
  <c r="E14"/>
  <c r="C14"/>
  <c r="B14"/>
  <c r="A14"/>
  <c r="F13"/>
  <c r="E13"/>
  <c r="C13"/>
  <c r="B13"/>
  <c r="A13"/>
  <c r="F12"/>
  <c r="E12"/>
  <c r="C12"/>
  <c r="B12"/>
  <c r="A12"/>
  <c r="J11"/>
  <c r="F11"/>
  <c r="E11"/>
  <c r="C11"/>
  <c r="B11"/>
  <c r="A11"/>
  <c r="J10"/>
  <c r="F10"/>
  <c r="E10"/>
  <c r="C10"/>
  <c r="B10"/>
  <c r="A10"/>
  <c r="J9"/>
  <c r="F9"/>
  <c r="E9"/>
  <c r="C9"/>
  <c r="B9"/>
  <c r="A9"/>
  <c r="J8"/>
  <c r="F8"/>
  <c r="E8"/>
  <c r="C8"/>
  <c r="B8"/>
  <c r="A8"/>
  <c r="F7"/>
  <c r="E7"/>
  <c r="C7"/>
  <c r="B7"/>
  <c r="A7"/>
  <c r="F6"/>
  <c r="E6"/>
  <c r="C6"/>
  <c r="B6"/>
  <c r="A6"/>
  <c r="J5"/>
  <c r="F5"/>
  <c r="E5"/>
  <c r="C5"/>
  <c r="B5"/>
  <c r="A5"/>
  <c r="G113" i="80"/>
  <c r="G104"/>
  <c r="F81"/>
  <c r="E81"/>
  <c r="C81"/>
  <c r="B81"/>
  <c r="A81"/>
  <c r="I57" i="81"/>
  <c r="B22"/>
  <c r="B21"/>
  <c r="B20"/>
  <c r="B19"/>
  <c r="B18"/>
  <c r="B17"/>
  <c r="B16"/>
  <c r="B15"/>
  <c r="B14"/>
  <c r="B13"/>
  <c r="B12"/>
  <c r="B11"/>
  <c r="B10"/>
  <c r="B33"/>
  <c r="B32"/>
  <c r="B31"/>
  <c r="B30"/>
  <c r="B29"/>
  <c r="B28"/>
  <c r="B27"/>
  <c r="B26"/>
  <c r="B24"/>
  <c r="B23"/>
  <c r="B38"/>
  <c r="B37"/>
  <c r="I37" s="1"/>
  <c r="B35"/>
  <c r="B34"/>
  <c r="B36"/>
  <c r="H20" i="83"/>
  <c r="H22"/>
  <c r="G22"/>
  <c r="I22" s="1"/>
  <c r="H21"/>
  <c r="G21"/>
  <c r="G20"/>
  <c r="H19"/>
  <c r="G19"/>
  <c r="E14"/>
  <c r="D21"/>
  <c r="A14" s="1"/>
  <c r="E12"/>
  <c r="E13"/>
  <c r="E15"/>
  <c r="E11"/>
  <c r="D20"/>
  <c r="A13" s="1"/>
  <c r="A17" i="69"/>
  <c r="A10" i="85" s="1"/>
  <c r="G115" i="80"/>
  <c r="F115"/>
  <c r="G112"/>
  <c r="F112"/>
  <c r="G111"/>
  <c r="H111" s="1"/>
  <c r="F111"/>
  <c r="G118"/>
  <c r="F118"/>
  <c r="G108"/>
  <c r="F108"/>
  <c r="G121"/>
  <c r="F121"/>
  <c r="G120"/>
  <c r="H120" s="1"/>
  <c r="F120"/>
  <c r="G119"/>
  <c r="F119"/>
  <c r="G117"/>
  <c r="F117"/>
  <c r="G116"/>
  <c r="H116" s="1"/>
  <c r="F116"/>
  <c r="G114"/>
  <c r="H114" s="1"/>
  <c r="F114"/>
  <c r="F113"/>
  <c r="G110"/>
  <c r="F110"/>
  <c r="G109"/>
  <c r="F109"/>
  <c r="G107"/>
  <c r="F107"/>
  <c r="G106"/>
  <c r="F106"/>
  <c r="H106" s="1"/>
  <c r="G105"/>
  <c r="F105"/>
  <c r="F104"/>
  <c r="J32"/>
  <c r="F99"/>
  <c r="E99"/>
  <c r="C99"/>
  <c r="B99"/>
  <c r="A99"/>
  <c r="F47"/>
  <c r="E47"/>
  <c r="C47"/>
  <c r="B47"/>
  <c r="A47"/>
  <c r="A7" i="83"/>
  <c r="B7"/>
  <c r="C7"/>
  <c r="E7"/>
  <c r="F7"/>
  <c r="A8"/>
  <c r="B8"/>
  <c r="C8"/>
  <c r="E8"/>
  <c r="F8"/>
  <c r="A9"/>
  <c r="B9"/>
  <c r="C9"/>
  <c r="E9"/>
  <c r="F9"/>
  <c r="A10"/>
  <c r="B10"/>
  <c r="C10"/>
  <c r="E10"/>
  <c r="F10"/>
  <c r="C61" i="84"/>
  <c r="H60"/>
  <c r="C60"/>
  <c r="C59"/>
  <c r="C58"/>
  <c r="C57"/>
  <c r="G53"/>
  <c r="E15" i="1" s="1"/>
  <c r="C56" i="84"/>
  <c r="H53"/>
  <c r="F52"/>
  <c r="G13" i="88" s="1"/>
  <c r="E52" i="84"/>
  <c r="F13" i="88" s="1"/>
  <c r="C52" i="84"/>
  <c r="D13" i="88" s="1"/>
  <c r="B52" i="84"/>
  <c r="C13" i="88" s="1"/>
  <c r="A52" i="84"/>
  <c r="B13" i="88" s="1"/>
  <c r="F51" i="84"/>
  <c r="E51"/>
  <c r="C51"/>
  <c r="B51"/>
  <c r="A51"/>
  <c r="F50"/>
  <c r="E50"/>
  <c r="C50"/>
  <c r="B50"/>
  <c r="A50"/>
  <c r="F49"/>
  <c r="E49"/>
  <c r="C49"/>
  <c r="B49"/>
  <c r="A49"/>
  <c r="F48"/>
  <c r="E48"/>
  <c r="C48"/>
  <c r="B48"/>
  <c r="A48"/>
  <c r="F47"/>
  <c r="E47"/>
  <c r="C47"/>
  <c r="B47"/>
  <c r="A47"/>
  <c r="F46"/>
  <c r="E46"/>
  <c r="C46"/>
  <c r="B46"/>
  <c r="A46"/>
  <c r="F45"/>
  <c r="E45"/>
  <c r="C45"/>
  <c r="B45"/>
  <c r="A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F33"/>
  <c r="E33"/>
  <c r="C33"/>
  <c r="B33"/>
  <c r="A33"/>
  <c r="F32"/>
  <c r="E32"/>
  <c r="C32"/>
  <c r="B32"/>
  <c r="A32"/>
  <c r="F30"/>
  <c r="E30"/>
  <c r="C30"/>
  <c r="B30"/>
  <c r="A30"/>
  <c r="F28"/>
  <c r="E28"/>
  <c r="C28"/>
  <c r="B28"/>
  <c r="A28"/>
  <c r="F27"/>
  <c r="E27"/>
  <c r="C27"/>
  <c r="B27"/>
  <c r="A27"/>
  <c r="F26"/>
  <c r="E26"/>
  <c r="C26"/>
  <c r="B26"/>
  <c r="A26"/>
  <c r="F25"/>
  <c r="E25"/>
  <c r="C25"/>
  <c r="B25"/>
  <c r="A25"/>
  <c r="J24"/>
  <c r="F24"/>
  <c r="E24"/>
  <c r="C24"/>
  <c r="B24"/>
  <c r="A24"/>
  <c r="J23"/>
  <c r="F23"/>
  <c r="E23"/>
  <c r="C23"/>
  <c r="B23"/>
  <c r="A23"/>
  <c r="J22"/>
  <c r="F22"/>
  <c r="E22"/>
  <c r="C22"/>
  <c r="B22"/>
  <c r="A22"/>
  <c r="J21"/>
  <c r="F21"/>
  <c r="E21"/>
  <c r="C21"/>
  <c r="B21"/>
  <c r="A21"/>
  <c r="J20"/>
  <c r="F20"/>
  <c r="E20"/>
  <c r="C20"/>
  <c r="B20"/>
  <c r="A20"/>
  <c r="J19"/>
  <c r="F19"/>
  <c r="E19"/>
  <c r="C19"/>
  <c r="B19"/>
  <c r="A19"/>
  <c r="J18"/>
  <c r="F18"/>
  <c r="E18"/>
  <c r="C18"/>
  <c r="B18"/>
  <c r="A18"/>
  <c r="J17"/>
  <c r="F17"/>
  <c r="E17"/>
  <c r="C17"/>
  <c r="B17"/>
  <c r="A17"/>
  <c r="J16"/>
  <c r="F16"/>
  <c r="E16"/>
  <c r="C16"/>
  <c r="B16"/>
  <c r="A16"/>
  <c r="J15"/>
  <c r="F15"/>
  <c r="E15"/>
  <c r="C15"/>
  <c r="B15"/>
  <c r="A15"/>
  <c r="F14"/>
  <c r="E14"/>
  <c r="C14"/>
  <c r="B14"/>
  <c r="A14"/>
  <c r="F13"/>
  <c r="E13"/>
  <c r="C13"/>
  <c r="B13"/>
  <c r="A13"/>
  <c r="J12"/>
  <c r="F12"/>
  <c r="E12"/>
  <c r="C12"/>
  <c r="B12"/>
  <c r="A12"/>
  <c r="F11"/>
  <c r="E11"/>
  <c r="C11"/>
  <c r="B11"/>
  <c r="A11"/>
  <c r="F10"/>
  <c r="E10"/>
  <c r="C10"/>
  <c r="B10"/>
  <c r="A10"/>
  <c r="F9"/>
  <c r="E9"/>
  <c r="C9"/>
  <c r="B9"/>
  <c r="A9"/>
  <c r="F8"/>
  <c r="E8"/>
  <c r="C8"/>
  <c r="B8"/>
  <c r="A8"/>
  <c r="F7"/>
  <c r="E7"/>
  <c r="C7"/>
  <c r="B7"/>
  <c r="A7"/>
  <c r="F5"/>
  <c r="E5"/>
  <c r="C5"/>
  <c r="B5"/>
  <c r="A5"/>
  <c r="F46" i="80"/>
  <c r="G10" i="88" s="1"/>
  <c r="E46" i="80"/>
  <c r="F10" i="88" s="1"/>
  <c r="C46" i="80"/>
  <c r="D10" i="88" s="1"/>
  <c r="B46" i="80"/>
  <c r="C10" i="88" s="1"/>
  <c r="A46" i="80"/>
  <c r="B10" i="88" s="1"/>
  <c r="E43" i="80"/>
  <c r="H101"/>
  <c r="L18" i="69"/>
  <c r="L16"/>
  <c r="P16" s="1"/>
  <c r="J9" i="76"/>
  <c r="J10"/>
  <c r="J11"/>
  <c r="J12"/>
  <c r="J13"/>
  <c r="J15"/>
  <c r="J16"/>
  <c r="J17"/>
  <c r="J18"/>
  <c r="J19"/>
  <c r="J20"/>
  <c r="J21"/>
  <c r="J22"/>
  <c r="G71"/>
  <c r="F71"/>
  <c r="G70"/>
  <c r="H70" s="1"/>
  <c r="F70"/>
  <c r="G75"/>
  <c r="F75"/>
  <c r="C70"/>
  <c r="C71"/>
  <c r="G74"/>
  <c r="F74"/>
  <c r="C74"/>
  <c r="G73"/>
  <c r="F73"/>
  <c r="G72"/>
  <c r="F72"/>
  <c r="G69"/>
  <c r="F69"/>
  <c r="G68"/>
  <c r="F68"/>
  <c r="G67"/>
  <c r="F67"/>
  <c r="H67" s="1"/>
  <c r="C69"/>
  <c r="C68"/>
  <c r="C67"/>
  <c r="G66"/>
  <c r="F66"/>
  <c r="G65"/>
  <c r="F65"/>
  <c r="C65"/>
  <c r="C66"/>
  <c r="C72"/>
  <c r="C73"/>
  <c r="C75"/>
  <c r="G64"/>
  <c r="F64"/>
  <c r="H64" s="1"/>
  <c r="F47"/>
  <c r="E47"/>
  <c r="C47"/>
  <c r="B47"/>
  <c r="A47"/>
  <c r="F46"/>
  <c r="E46"/>
  <c r="C46"/>
  <c r="B46"/>
  <c r="A46"/>
  <c r="F45"/>
  <c r="E45"/>
  <c r="C45"/>
  <c r="B45"/>
  <c r="A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F33"/>
  <c r="E33"/>
  <c r="C33"/>
  <c r="B33"/>
  <c r="A33"/>
  <c r="F32"/>
  <c r="E32"/>
  <c r="C32"/>
  <c r="B32"/>
  <c r="A32"/>
  <c r="F55"/>
  <c r="E55"/>
  <c r="C55"/>
  <c r="B55"/>
  <c r="A55"/>
  <c r="F54"/>
  <c r="E54"/>
  <c r="C54"/>
  <c r="B54"/>
  <c r="A54"/>
  <c r="F53"/>
  <c r="E53"/>
  <c r="C53"/>
  <c r="B53"/>
  <c r="A53"/>
  <c r="F52"/>
  <c r="E52"/>
  <c r="C52"/>
  <c r="B52"/>
  <c r="A52"/>
  <c r="F51"/>
  <c r="E51"/>
  <c r="C51"/>
  <c r="B51"/>
  <c r="A51"/>
  <c r="F50"/>
  <c r="E50"/>
  <c r="C50"/>
  <c r="B50"/>
  <c r="A50"/>
  <c r="F49"/>
  <c r="E49"/>
  <c r="C49"/>
  <c r="B49"/>
  <c r="A49"/>
  <c r="F48"/>
  <c r="E48"/>
  <c r="C48"/>
  <c r="B48"/>
  <c r="A48"/>
  <c r="F59"/>
  <c r="E59"/>
  <c r="C59"/>
  <c r="B59"/>
  <c r="A59"/>
  <c r="F58"/>
  <c r="E58"/>
  <c r="C58"/>
  <c r="B58"/>
  <c r="A58"/>
  <c r="F57"/>
  <c r="E57"/>
  <c r="C57"/>
  <c r="B57"/>
  <c r="A57"/>
  <c r="F56"/>
  <c r="E56"/>
  <c r="C56"/>
  <c r="B56"/>
  <c r="A56"/>
  <c r="F60"/>
  <c r="E60"/>
  <c r="C60"/>
  <c r="B60"/>
  <c r="A60"/>
  <c r="H18" i="83"/>
  <c r="G18"/>
  <c r="D22"/>
  <c r="A15" s="1"/>
  <c r="D19"/>
  <c r="A12" s="1"/>
  <c r="D18"/>
  <c r="A11" s="1"/>
  <c r="H16"/>
  <c r="G16"/>
  <c r="E14" i="1" s="1"/>
  <c r="J6" i="83"/>
  <c r="F6"/>
  <c r="E6"/>
  <c r="C6"/>
  <c r="B6"/>
  <c r="A6"/>
  <c r="J5"/>
  <c r="F5"/>
  <c r="E5"/>
  <c r="C5"/>
  <c r="B5"/>
  <c r="A5"/>
  <c r="D22" i="81"/>
  <c r="F22" s="1"/>
  <c r="F27"/>
  <c r="I27" s="1"/>
  <c r="F28"/>
  <c r="I28"/>
  <c r="F29"/>
  <c r="F30"/>
  <c r="D33"/>
  <c r="F33" s="1"/>
  <c r="I33" s="1"/>
  <c r="E31"/>
  <c r="F31" s="1"/>
  <c r="F23"/>
  <c r="E21"/>
  <c r="F21" s="1"/>
  <c r="E20"/>
  <c r="F20" s="1"/>
  <c r="I20" s="1"/>
  <c r="E17"/>
  <c r="G78" i="82"/>
  <c r="E15" i="81"/>
  <c r="F15" s="1"/>
  <c r="I15" s="1"/>
  <c r="F14"/>
  <c r="F16"/>
  <c r="F18"/>
  <c r="F11"/>
  <c r="I11" s="1"/>
  <c r="F12"/>
  <c r="I12" s="1"/>
  <c r="F13"/>
  <c r="F19"/>
  <c r="I19"/>
  <c r="F24"/>
  <c r="I24" s="1"/>
  <c r="F25"/>
  <c r="F26"/>
  <c r="F32"/>
  <c r="F34"/>
  <c r="I34"/>
  <c r="F35"/>
  <c r="I35" s="1"/>
  <c r="F36"/>
  <c r="F37"/>
  <c r="F38"/>
  <c r="F39"/>
  <c r="I39" s="1"/>
  <c r="F40"/>
  <c r="I40" s="1"/>
  <c r="F41"/>
  <c r="F42"/>
  <c r="F43"/>
  <c r="I43" s="1"/>
  <c r="F44"/>
  <c r="I44" s="1"/>
  <c r="F45"/>
  <c r="I45"/>
  <c r="F46"/>
  <c r="I46" s="1"/>
  <c r="F47"/>
  <c r="I47" s="1"/>
  <c r="F48"/>
  <c r="I48" s="1"/>
  <c r="F49"/>
  <c r="I49"/>
  <c r="F50"/>
  <c r="I50" s="1"/>
  <c r="F51"/>
  <c r="I51" s="1"/>
  <c r="F52"/>
  <c r="I52" s="1"/>
  <c r="F53"/>
  <c r="I53" s="1"/>
  <c r="F54"/>
  <c r="I54" s="1"/>
  <c r="F55"/>
  <c r="I55" s="1"/>
  <c r="F56"/>
  <c r="I56" s="1"/>
  <c r="F10"/>
  <c r="H71" i="76"/>
  <c r="H74"/>
  <c r="H68"/>
  <c r="H54" i="68"/>
  <c r="H47"/>
  <c r="A23"/>
  <c r="B23"/>
  <c r="C23"/>
  <c r="E23"/>
  <c r="F23"/>
  <c r="G47"/>
  <c r="E8"/>
  <c r="F8"/>
  <c r="B8"/>
  <c r="C8"/>
  <c r="A8"/>
  <c r="L24" i="69"/>
  <c r="P24" s="1"/>
  <c r="L28"/>
  <c r="P28" s="1"/>
  <c r="L30"/>
  <c r="P30" s="1"/>
  <c r="L31"/>
  <c r="P31" s="1"/>
  <c r="L32"/>
  <c r="P32" s="1"/>
  <c r="L33"/>
  <c r="P33" s="1"/>
  <c r="L34"/>
  <c r="P34" s="1"/>
  <c r="L35"/>
  <c r="P35" s="1"/>
  <c r="L36"/>
  <c r="P36" s="1"/>
  <c r="L37"/>
  <c r="P37" s="1"/>
  <c r="L38"/>
  <c r="P38" s="1"/>
  <c r="L39"/>
  <c r="P39" s="1"/>
  <c r="L46"/>
  <c r="P46" s="1"/>
  <c r="L47"/>
  <c r="L48"/>
  <c r="P48" s="1"/>
  <c r="L49"/>
  <c r="P49" s="1"/>
  <c r="L50"/>
  <c r="P50" s="1"/>
  <c r="L51"/>
  <c r="P51" s="1"/>
  <c r="C108" i="80"/>
  <c r="C118"/>
  <c r="C115"/>
  <c r="C112"/>
  <c r="C111"/>
  <c r="C121"/>
  <c r="C120"/>
  <c r="C119"/>
  <c r="H117"/>
  <c r="C117"/>
  <c r="C116"/>
  <c r="C114"/>
  <c r="C113"/>
  <c r="H110"/>
  <c r="C110"/>
  <c r="C109"/>
  <c r="C107"/>
  <c r="C106"/>
  <c r="C105"/>
  <c r="C104"/>
  <c r="G101"/>
  <c r="E13" i="1" s="1"/>
  <c r="M18" i="69" s="1"/>
  <c r="F98" i="80"/>
  <c r="G11" i="88" s="1"/>
  <c r="E98" i="80"/>
  <c r="F11" i="88" s="1"/>
  <c r="C98" i="80"/>
  <c r="D11" i="88" s="1"/>
  <c r="B98" i="80"/>
  <c r="C11" i="88" s="1"/>
  <c r="A98" i="80"/>
  <c r="B11" i="88" s="1"/>
  <c r="F100" i="80"/>
  <c r="E100"/>
  <c r="C100"/>
  <c r="B100"/>
  <c r="A100"/>
  <c r="F97"/>
  <c r="E97"/>
  <c r="C97"/>
  <c r="B97"/>
  <c r="A97"/>
  <c r="F96"/>
  <c r="E96"/>
  <c r="C96"/>
  <c r="B96"/>
  <c r="A96"/>
  <c r="F95"/>
  <c r="E95"/>
  <c r="C95"/>
  <c r="B95"/>
  <c r="A95"/>
  <c r="F94"/>
  <c r="E94"/>
  <c r="C94"/>
  <c r="B94"/>
  <c r="A94"/>
  <c r="F93"/>
  <c r="E93"/>
  <c r="C93"/>
  <c r="B93"/>
  <c r="A93"/>
  <c r="F92"/>
  <c r="E92"/>
  <c r="C92"/>
  <c r="B92"/>
  <c r="A92"/>
  <c r="F91"/>
  <c r="E91"/>
  <c r="C91"/>
  <c r="B91"/>
  <c r="A91"/>
  <c r="F90"/>
  <c r="E90"/>
  <c r="C90"/>
  <c r="B90"/>
  <c r="A90"/>
  <c r="F89"/>
  <c r="E89"/>
  <c r="C89"/>
  <c r="B89"/>
  <c r="A89"/>
  <c r="F88"/>
  <c r="E88"/>
  <c r="C88"/>
  <c r="B88"/>
  <c r="A88"/>
  <c r="F87"/>
  <c r="E87"/>
  <c r="C87"/>
  <c r="B87"/>
  <c r="A87"/>
  <c r="F86"/>
  <c r="E86"/>
  <c r="C86"/>
  <c r="B86"/>
  <c r="A86"/>
  <c r="F85"/>
  <c r="E85"/>
  <c r="C85"/>
  <c r="B85"/>
  <c r="A85"/>
  <c r="F84"/>
  <c r="E84"/>
  <c r="C84"/>
  <c r="B84"/>
  <c r="A84"/>
  <c r="F83"/>
  <c r="E83"/>
  <c r="C83"/>
  <c r="B83"/>
  <c r="A83"/>
  <c r="F82"/>
  <c r="E82"/>
  <c r="C82"/>
  <c r="B82"/>
  <c r="A82"/>
  <c r="F80"/>
  <c r="E80"/>
  <c r="C80"/>
  <c r="B80"/>
  <c r="A80"/>
  <c r="F79"/>
  <c r="E79"/>
  <c r="C79"/>
  <c r="B79"/>
  <c r="A79"/>
  <c r="F78"/>
  <c r="E78"/>
  <c r="C78"/>
  <c r="B78"/>
  <c r="A78"/>
  <c r="F77"/>
  <c r="E77"/>
  <c r="C77"/>
  <c r="B77"/>
  <c r="A77"/>
  <c r="F76"/>
  <c r="E76"/>
  <c r="C76"/>
  <c r="B76"/>
  <c r="A76"/>
  <c r="F75"/>
  <c r="E75"/>
  <c r="C75"/>
  <c r="B75"/>
  <c r="A75"/>
  <c r="F74"/>
  <c r="E74"/>
  <c r="C74"/>
  <c r="B74"/>
  <c r="A74"/>
  <c r="F73"/>
  <c r="E73"/>
  <c r="C73"/>
  <c r="B73"/>
  <c r="A73"/>
  <c r="F72"/>
  <c r="E72"/>
  <c r="C72"/>
  <c r="B72"/>
  <c r="A72"/>
  <c r="F71"/>
  <c r="E71"/>
  <c r="C71"/>
  <c r="B71"/>
  <c r="A71"/>
  <c r="F70"/>
  <c r="E70"/>
  <c r="C70"/>
  <c r="B70"/>
  <c r="A70"/>
  <c r="F69"/>
  <c r="E69"/>
  <c r="C69"/>
  <c r="B69"/>
  <c r="A69"/>
  <c r="F68"/>
  <c r="E68"/>
  <c r="C68"/>
  <c r="B68"/>
  <c r="A68"/>
  <c r="F67"/>
  <c r="E67"/>
  <c r="C67"/>
  <c r="B67"/>
  <c r="A67"/>
  <c r="F66"/>
  <c r="E66"/>
  <c r="C66"/>
  <c r="B66"/>
  <c r="A66"/>
  <c r="F65"/>
  <c r="E65"/>
  <c r="C65"/>
  <c r="B65"/>
  <c r="A65"/>
  <c r="F64"/>
  <c r="E64"/>
  <c r="C64"/>
  <c r="B64"/>
  <c r="A64"/>
  <c r="F63"/>
  <c r="E63"/>
  <c r="C63"/>
  <c r="B63"/>
  <c r="A63"/>
  <c r="F62"/>
  <c r="E62"/>
  <c r="C62"/>
  <c r="B62"/>
  <c r="A62"/>
  <c r="F61"/>
  <c r="E61"/>
  <c r="C61"/>
  <c r="B61"/>
  <c r="A61"/>
  <c r="F60"/>
  <c r="E60"/>
  <c r="C60"/>
  <c r="B60"/>
  <c r="A60"/>
  <c r="F59"/>
  <c r="E59"/>
  <c r="C59"/>
  <c r="B59"/>
  <c r="A59"/>
  <c r="F58"/>
  <c r="E58"/>
  <c r="C58"/>
  <c r="B58"/>
  <c r="A58"/>
  <c r="F57"/>
  <c r="E57"/>
  <c r="C57"/>
  <c r="B57"/>
  <c r="A57"/>
  <c r="F56"/>
  <c r="E56"/>
  <c r="C56"/>
  <c r="B56"/>
  <c r="A56"/>
  <c r="F55"/>
  <c r="E55"/>
  <c r="C55"/>
  <c r="B55"/>
  <c r="A55"/>
  <c r="F54"/>
  <c r="E54"/>
  <c r="C54"/>
  <c r="B54"/>
  <c r="A54"/>
  <c r="F53"/>
  <c r="E53"/>
  <c r="C53"/>
  <c r="B53"/>
  <c r="A53"/>
  <c r="F52"/>
  <c r="E52"/>
  <c r="C52"/>
  <c r="B52"/>
  <c r="A52"/>
  <c r="F51"/>
  <c r="E51"/>
  <c r="C51"/>
  <c r="B51"/>
  <c r="A51"/>
  <c r="F50"/>
  <c r="E50"/>
  <c r="C50"/>
  <c r="B50"/>
  <c r="A50"/>
  <c r="F49"/>
  <c r="E49"/>
  <c r="C49"/>
  <c r="B49"/>
  <c r="A49"/>
  <c r="F48"/>
  <c r="E48"/>
  <c r="C48"/>
  <c r="B48"/>
  <c r="A48"/>
  <c r="J45"/>
  <c r="F45"/>
  <c r="G9" i="88" s="1"/>
  <c r="E45" i="80"/>
  <c r="F9" i="88" s="1"/>
  <c r="C45" i="80"/>
  <c r="D9" i="88" s="1"/>
  <c r="B45" i="80"/>
  <c r="C9" i="88" s="1"/>
  <c r="A45" i="80"/>
  <c r="B9" i="88" s="1"/>
  <c r="F44" i="80"/>
  <c r="E44"/>
  <c r="C44"/>
  <c r="B44"/>
  <c r="A44"/>
  <c r="F43"/>
  <c r="C43"/>
  <c r="B43"/>
  <c r="A43"/>
  <c r="F42"/>
  <c r="E42"/>
  <c r="C42"/>
  <c r="B42"/>
  <c r="A42"/>
  <c r="F41"/>
  <c r="E41"/>
  <c r="C41"/>
  <c r="B41"/>
  <c r="A41"/>
  <c r="F40"/>
  <c r="E40"/>
  <c r="C40"/>
  <c r="B40"/>
  <c r="A40"/>
  <c r="F39"/>
  <c r="E39"/>
  <c r="C39"/>
  <c r="B39"/>
  <c r="A39"/>
  <c r="J38"/>
  <c r="F38"/>
  <c r="E38"/>
  <c r="C38"/>
  <c r="B38"/>
  <c r="A38"/>
  <c r="J37"/>
  <c r="F37"/>
  <c r="E37"/>
  <c r="C37"/>
  <c r="B37"/>
  <c r="A37"/>
  <c r="J36"/>
  <c r="F36"/>
  <c r="E36"/>
  <c r="C36"/>
  <c r="B36"/>
  <c r="A36"/>
  <c r="J35"/>
  <c r="F35"/>
  <c r="E35"/>
  <c r="C35"/>
  <c r="B35"/>
  <c r="A35"/>
  <c r="J34"/>
  <c r="F34"/>
  <c r="E34"/>
  <c r="C34"/>
  <c r="B34"/>
  <c r="A34"/>
  <c r="J33"/>
  <c r="F33"/>
  <c r="E33"/>
  <c r="C33"/>
  <c r="B33"/>
  <c r="A33"/>
  <c r="F32"/>
  <c r="E32"/>
  <c r="C32"/>
  <c r="B32"/>
  <c r="A32"/>
  <c r="F31"/>
  <c r="E31"/>
  <c r="C31"/>
  <c r="B31"/>
  <c r="A31"/>
  <c r="F30"/>
  <c r="E30"/>
  <c r="C30"/>
  <c r="B30"/>
  <c r="A30"/>
  <c r="F29"/>
  <c r="E29"/>
  <c r="C29"/>
  <c r="B29"/>
  <c r="A29"/>
  <c r="F28"/>
  <c r="E28"/>
  <c r="C28"/>
  <c r="B28"/>
  <c r="A28"/>
  <c r="F27"/>
  <c r="E27"/>
  <c r="C27"/>
  <c r="B27"/>
  <c r="A27"/>
  <c r="F26"/>
  <c r="E26"/>
  <c r="C26"/>
  <c r="B26"/>
  <c r="A26"/>
  <c r="J25"/>
  <c r="F25"/>
  <c r="E25"/>
  <c r="C25"/>
  <c r="B25"/>
  <c r="A25"/>
  <c r="J24"/>
  <c r="F24"/>
  <c r="E24"/>
  <c r="C24"/>
  <c r="B24"/>
  <c r="A24"/>
  <c r="J23"/>
  <c r="F23"/>
  <c r="E23"/>
  <c r="C23"/>
  <c r="B23"/>
  <c r="A23"/>
  <c r="J22"/>
  <c r="F22"/>
  <c r="E22"/>
  <c r="C22"/>
  <c r="B22"/>
  <c r="A22"/>
  <c r="J21"/>
  <c r="F21"/>
  <c r="E21"/>
  <c r="C21"/>
  <c r="B21"/>
  <c r="A21"/>
  <c r="J20"/>
  <c r="F20"/>
  <c r="E20"/>
  <c r="C20"/>
  <c r="B20"/>
  <c r="A20"/>
  <c r="J19"/>
  <c r="F19"/>
  <c r="E19"/>
  <c r="C19"/>
  <c r="B19"/>
  <c r="A19"/>
  <c r="J18"/>
  <c r="F18"/>
  <c r="E18"/>
  <c r="C18"/>
  <c r="B18"/>
  <c r="A18"/>
  <c r="J17"/>
  <c r="F17"/>
  <c r="E17"/>
  <c r="C17"/>
  <c r="B17"/>
  <c r="A17"/>
  <c r="F16"/>
  <c r="E16"/>
  <c r="C16"/>
  <c r="B16"/>
  <c r="A16"/>
  <c r="F15"/>
  <c r="E15"/>
  <c r="C15"/>
  <c r="B15"/>
  <c r="A15"/>
  <c r="J14"/>
  <c r="F14"/>
  <c r="E14"/>
  <c r="C14"/>
  <c r="B14"/>
  <c r="A14"/>
  <c r="J13"/>
  <c r="F13"/>
  <c r="E13"/>
  <c r="C13"/>
  <c r="B13"/>
  <c r="A13"/>
  <c r="J12"/>
  <c r="F12"/>
  <c r="E12"/>
  <c r="C12"/>
  <c r="B12"/>
  <c r="A12"/>
  <c r="J11"/>
  <c r="F11"/>
  <c r="E11"/>
  <c r="C11"/>
  <c r="B11"/>
  <c r="A11"/>
  <c r="F10"/>
  <c r="E10"/>
  <c r="C10"/>
  <c r="B10"/>
  <c r="A10"/>
  <c r="F9"/>
  <c r="E9"/>
  <c r="C9"/>
  <c r="B9"/>
  <c r="A9"/>
  <c r="F8"/>
  <c r="E8"/>
  <c r="C8"/>
  <c r="B8"/>
  <c r="A8"/>
  <c r="F7"/>
  <c r="E7"/>
  <c r="C7"/>
  <c r="B7"/>
  <c r="A7"/>
  <c r="F6"/>
  <c r="E6"/>
  <c r="C6"/>
  <c r="B6"/>
  <c r="A6"/>
  <c r="F5"/>
  <c r="E5"/>
  <c r="C5"/>
  <c r="B5"/>
  <c r="A5"/>
  <c r="G58" i="79"/>
  <c r="F58"/>
  <c r="C58"/>
  <c r="G57"/>
  <c r="F57"/>
  <c r="C57"/>
  <c r="G56"/>
  <c r="F56"/>
  <c r="C56"/>
  <c r="G55"/>
  <c r="F55"/>
  <c r="H55" s="1"/>
  <c r="C55"/>
  <c r="G54"/>
  <c r="F54"/>
  <c r="C54"/>
  <c r="G53"/>
  <c r="F53"/>
  <c r="C53"/>
  <c r="H50"/>
  <c r="G50"/>
  <c r="F49"/>
  <c r="E49"/>
  <c r="C49"/>
  <c r="B49"/>
  <c r="A49"/>
  <c r="F48"/>
  <c r="E48"/>
  <c r="C48"/>
  <c r="B48"/>
  <c r="A48"/>
  <c r="F47"/>
  <c r="E47"/>
  <c r="C47"/>
  <c r="B47"/>
  <c r="A47"/>
  <c r="F46"/>
  <c r="E46"/>
  <c r="C46"/>
  <c r="B46"/>
  <c r="A46"/>
  <c r="F45"/>
  <c r="E45"/>
  <c r="C45"/>
  <c r="B45"/>
  <c r="A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J33"/>
  <c r="F33"/>
  <c r="E33"/>
  <c r="C33"/>
  <c r="B33"/>
  <c r="A33"/>
  <c r="J32"/>
  <c r="F32"/>
  <c r="E32"/>
  <c r="C32"/>
  <c r="B32"/>
  <c r="A32"/>
  <c r="J31"/>
  <c r="F31"/>
  <c r="E31"/>
  <c r="C31"/>
  <c r="B31"/>
  <c r="A31"/>
  <c r="J30"/>
  <c r="F30"/>
  <c r="E30"/>
  <c r="C30"/>
  <c r="B30"/>
  <c r="A30"/>
  <c r="J29"/>
  <c r="F29"/>
  <c r="E29"/>
  <c r="C29"/>
  <c r="B29"/>
  <c r="A29"/>
  <c r="J28"/>
  <c r="F28"/>
  <c r="E28"/>
  <c r="C28"/>
  <c r="B28"/>
  <c r="A28"/>
  <c r="F27"/>
  <c r="E27"/>
  <c r="C27"/>
  <c r="B27"/>
  <c r="A27"/>
  <c r="J26"/>
  <c r="F26"/>
  <c r="E26"/>
  <c r="C26"/>
  <c r="B26"/>
  <c r="A26"/>
  <c r="J25"/>
  <c r="F25"/>
  <c r="E25"/>
  <c r="C25"/>
  <c r="B25"/>
  <c r="A25"/>
  <c r="J24"/>
  <c r="F24"/>
  <c r="E24"/>
  <c r="C24"/>
  <c r="B24"/>
  <c r="A24"/>
  <c r="J23"/>
  <c r="F23"/>
  <c r="E23"/>
  <c r="C23"/>
  <c r="B23"/>
  <c r="A23"/>
  <c r="J22"/>
  <c r="F22"/>
  <c r="E22"/>
  <c r="C22"/>
  <c r="B22"/>
  <c r="A22"/>
  <c r="J21"/>
  <c r="F21"/>
  <c r="E21"/>
  <c r="C21"/>
  <c r="B21"/>
  <c r="A21"/>
  <c r="J20"/>
  <c r="F20"/>
  <c r="E20"/>
  <c r="C20"/>
  <c r="B20"/>
  <c r="A20"/>
  <c r="J19"/>
  <c r="F19"/>
  <c r="E19"/>
  <c r="C19"/>
  <c r="B19"/>
  <c r="A19"/>
  <c r="J18"/>
  <c r="F18"/>
  <c r="E18"/>
  <c r="C18"/>
  <c r="B18"/>
  <c r="A18"/>
  <c r="J17"/>
  <c r="F17"/>
  <c r="E17"/>
  <c r="C17"/>
  <c r="B17"/>
  <c r="A17"/>
  <c r="J16"/>
  <c r="F16"/>
  <c r="E16"/>
  <c r="C16"/>
  <c r="B16"/>
  <c r="A16"/>
  <c r="J15"/>
  <c r="F15"/>
  <c r="E15"/>
  <c r="C15"/>
  <c r="B15"/>
  <c r="A15"/>
  <c r="J14"/>
  <c r="F14"/>
  <c r="E14"/>
  <c r="C14"/>
  <c r="B14"/>
  <c r="A14"/>
  <c r="J13"/>
  <c r="F13"/>
  <c r="E13"/>
  <c r="C13"/>
  <c r="B13"/>
  <c r="A13"/>
  <c r="F12"/>
  <c r="E12"/>
  <c r="C12"/>
  <c r="B12"/>
  <c r="A12"/>
  <c r="J11"/>
  <c r="F11"/>
  <c r="E11"/>
  <c r="C11"/>
  <c r="B11"/>
  <c r="A11"/>
  <c r="F10"/>
  <c r="E10"/>
  <c r="C10"/>
  <c r="B10"/>
  <c r="A10"/>
  <c r="J9"/>
  <c r="F9"/>
  <c r="E9"/>
  <c r="C9"/>
  <c r="B9"/>
  <c r="A9"/>
  <c r="J8"/>
  <c r="F8"/>
  <c r="E8"/>
  <c r="C8"/>
  <c r="B8"/>
  <c r="A8"/>
  <c r="J7"/>
  <c r="F7"/>
  <c r="E7"/>
  <c r="C7"/>
  <c r="B7"/>
  <c r="A7"/>
  <c r="F6"/>
  <c r="E6"/>
  <c r="C6"/>
  <c r="B6"/>
  <c r="A6"/>
  <c r="J5"/>
  <c r="F5"/>
  <c r="E5"/>
  <c r="C5"/>
  <c r="B5"/>
  <c r="A5"/>
  <c r="F57" i="73"/>
  <c r="G58"/>
  <c r="G57"/>
  <c r="G62"/>
  <c r="G60"/>
  <c r="H60" s="1"/>
  <c r="G59"/>
  <c r="G56"/>
  <c r="F48"/>
  <c r="E48"/>
  <c r="C48"/>
  <c r="B48"/>
  <c r="A48"/>
  <c r="J28"/>
  <c r="F28"/>
  <c r="E28"/>
  <c r="C28"/>
  <c r="B28"/>
  <c r="A28"/>
  <c r="G61"/>
  <c r="H8" i="78"/>
  <c r="G8"/>
  <c r="F6"/>
  <c r="E6"/>
  <c r="C6"/>
  <c r="B6"/>
  <c r="A6"/>
  <c r="F5"/>
  <c r="E5"/>
  <c r="C5"/>
  <c r="B5"/>
  <c r="A5"/>
  <c r="J13" i="69"/>
  <c r="F13"/>
  <c r="B9" i="82"/>
  <c r="B78"/>
  <c r="J31" i="73"/>
  <c r="F58"/>
  <c r="F64" s="1"/>
  <c r="F65" s="1"/>
  <c r="F62"/>
  <c r="C58"/>
  <c r="C62"/>
  <c r="C61"/>
  <c r="C60"/>
  <c r="C59"/>
  <c r="C57"/>
  <c r="C56"/>
  <c r="C64" i="76"/>
  <c r="F61" i="73"/>
  <c r="F60"/>
  <c r="F59"/>
  <c r="F56"/>
  <c r="H13" i="77"/>
  <c r="E8"/>
  <c r="G13"/>
  <c r="I13" s="1"/>
  <c r="D13"/>
  <c r="A8" s="1"/>
  <c r="E17" i="69"/>
  <c r="L17" s="1"/>
  <c r="J7" i="77"/>
  <c r="F7"/>
  <c r="E7"/>
  <c r="C7"/>
  <c r="B7"/>
  <c r="A7"/>
  <c r="G15"/>
  <c r="G14"/>
  <c r="H15"/>
  <c r="D15"/>
  <c r="A10" s="1"/>
  <c r="H14"/>
  <c r="D14"/>
  <c r="A9" s="1"/>
  <c r="H11"/>
  <c r="G11"/>
  <c r="E12" i="1" s="1"/>
  <c r="E10" i="77"/>
  <c r="E9"/>
  <c r="J6"/>
  <c r="F6"/>
  <c r="E6"/>
  <c r="C6"/>
  <c r="B6"/>
  <c r="A6"/>
  <c r="J5"/>
  <c r="F5"/>
  <c r="E5"/>
  <c r="C5"/>
  <c r="B5"/>
  <c r="A5"/>
  <c r="G157" i="71"/>
  <c r="G158"/>
  <c r="G159"/>
  <c r="G160"/>
  <c r="G161"/>
  <c r="G162"/>
  <c r="G163"/>
  <c r="G164"/>
  <c r="G165"/>
  <c r="G166"/>
  <c r="G167"/>
  <c r="G168"/>
  <c r="G169"/>
  <c r="G170"/>
  <c r="G171"/>
  <c r="G172"/>
  <c r="G173"/>
  <c r="G174"/>
  <c r="G175"/>
  <c r="G176"/>
  <c r="G177"/>
  <c r="G178"/>
  <c r="G179"/>
  <c r="G180"/>
  <c r="G181"/>
  <c r="G182"/>
  <c r="G183"/>
  <c r="G184"/>
  <c r="G185"/>
  <c r="G186"/>
  <c r="F167"/>
  <c r="F157"/>
  <c r="F106" i="61"/>
  <c r="E106"/>
  <c r="C106"/>
  <c r="B106"/>
  <c r="A106"/>
  <c r="F105"/>
  <c r="E105"/>
  <c r="C105"/>
  <c r="B105"/>
  <c r="A105"/>
  <c r="F104"/>
  <c r="E104"/>
  <c r="C104"/>
  <c r="B104"/>
  <c r="A104"/>
  <c r="F103"/>
  <c r="G8" i="88" s="1"/>
  <c r="E103" i="61"/>
  <c r="F8" i="88" s="1"/>
  <c r="C103" i="61"/>
  <c r="D8" i="88" s="1"/>
  <c r="B103" i="61"/>
  <c r="C8" i="88" s="1"/>
  <c r="A103" i="61"/>
  <c r="B8" i="88" s="1"/>
  <c r="F102" i="61"/>
  <c r="G7" i="88" s="1"/>
  <c r="E102" i="61"/>
  <c r="F7" i="88" s="1"/>
  <c r="C102" i="61"/>
  <c r="D7" i="88" s="1"/>
  <c r="B102" i="61"/>
  <c r="C7" i="88" s="1"/>
  <c r="A102" i="61"/>
  <c r="B7" i="88" s="1"/>
  <c r="F101" i="61"/>
  <c r="G6" i="88" s="1"/>
  <c r="E101" i="61"/>
  <c r="F6" i="88" s="1"/>
  <c r="C101" i="61"/>
  <c r="D6" i="88" s="1"/>
  <c r="B101" i="61"/>
  <c r="C6" i="88" s="1"/>
  <c r="A101" i="61"/>
  <c r="B6" i="88" s="1"/>
  <c r="F100" i="61"/>
  <c r="E100"/>
  <c r="C100"/>
  <c r="B100"/>
  <c r="A100"/>
  <c r="F99"/>
  <c r="E99"/>
  <c r="C99"/>
  <c r="B99"/>
  <c r="A99"/>
  <c r="F98"/>
  <c r="E98"/>
  <c r="C98"/>
  <c r="B98"/>
  <c r="A98"/>
  <c r="F97"/>
  <c r="E97"/>
  <c r="C97"/>
  <c r="B97"/>
  <c r="A97"/>
  <c r="F96"/>
  <c r="E96"/>
  <c r="C96"/>
  <c r="B96"/>
  <c r="A96"/>
  <c r="F95"/>
  <c r="E95"/>
  <c r="C95"/>
  <c r="B95"/>
  <c r="A95"/>
  <c r="F94"/>
  <c r="E94"/>
  <c r="C94"/>
  <c r="B94"/>
  <c r="A94"/>
  <c r="F93"/>
  <c r="E93"/>
  <c r="C93"/>
  <c r="B93"/>
  <c r="A93"/>
  <c r="F92"/>
  <c r="E92"/>
  <c r="C92"/>
  <c r="B92"/>
  <c r="A92"/>
  <c r="F91"/>
  <c r="E91"/>
  <c r="C91"/>
  <c r="B91"/>
  <c r="A91"/>
  <c r="F90"/>
  <c r="E90"/>
  <c r="C90"/>
  <c r="B90"/>
  <c r="A90"/>
  <c r="F89"/>
  <c r="E89"/>
  <c r="C89"/>
  <c r="B89"/>
  <c r="A89"/>
  <c r="F88"/>
  <c r="E88"/>
  <c r="C88"/>
  <c r="B88"/>
  <c r="A88"/>
  <c r="F87"/>
  <c r="E87"/>
  <c r="C87"/>
  <c r="B87"/>
  <c r="A87"/>
  <c r="F86"/>
  <c r="E86"/>
  <c r="C86"/>
  <c r="B86"/>
  <c r="A86"/>
  <c r="F85"/>
  <c r="E85"/>
  <c r="C85"/>
  <c r="B85"/>
  <c r="A85"/>
  <c r="F84"/>
  <c r="E84"/>
  <c r="C84"/>
  <c r="B84"/>
  <c r="A84"/>
  <c r="F83"/>
  <c r="E83"/>
  <c r="C83"/>
  <c r="B83"/>
  <c r="A83"/>
  <c r="F82"/>
  <c r="E82"/>
  <c r="C82"/>
  <c r="B82"/>
  <c r="A82"/>
  <c r="F81"/>
  <c r="E81"/>
  <c r="C81"/>
  <c r="B81"/>
  <c r="A81"/>
  <c r="F80"/>
  <c r="E80"/>
  <c r="C80"/>
  <c r="B80"/>
  <c r="A80"/>
  <c r="F79"/>
  <c r="E79"/>
  <c r="C79"/>
  <c r="B79"/>
  <c r="A79"/>
  <c r="F78"/>
  <c r="E78"/>
  <c r="C78"/>
  <c r="B78"/>
  <c r="A78"/>
  <c r="F77"/>
  <c r="E77"/>
  <c r="C77"/>
  <c r="B77"/>
  <c r="A77"/>
  <c r="F76"/>
  <c r="E76"/>
  <c r="C76"/>
  <c r="B76"/>
  <c r="A76"/>
  <c r="F75"/>
  <c r="E75"/>
  <c r="C75"/>
  <c r="B75"/>
  <c r="A75"/>
  <c r="F74"/>
  <c r="E74"/>
  <c r="C74"/>
  <c r="B74"/>
  <c r="A74"/>
  <c r="F73"/>
  <c r="E73"/>
  <c r="C73"/>
  <c r="B73"/>
  <c r="A73"/>
  <c r="F72"/>
  <c r="E72"/>
  <c r="C72"/>
  <c r="B72"/>
  <c r="A72"/>
  <c r="F71"/>
  <c r="E71"/>
  <c r="C71"/>
  <c r="B71"/>
  <c r="A71"/>
  <c r="F70"/>
  <c r="E70"/>
  <c r="C70"/>
  <c r="B70"/>
  <c r="A70"/>
  <c r="F69"/>
  <c r="E69"/>
  <c r="C69"/>
  <c r="B69"/>
  <c r="A69"/>
  <c r="F68"/>
  <c r="E68"/>
  <c r="C68"/>
  <c r="B68"/>
  <c r="A68"/>
  <c r="F67"/>
  <c r="E67"/>
  <c r="C67"/>
  <c r="B67"/>
  <c r="A67"/>
  <c r="F66"/>
  <c r="E66"/>
  <c r="C66"/>
  <c r="B66"/>
  <c r="A66"/>
  <c r="F65"/>
  <c r="E65"/>
  <c r="C65"/>
  <c r="B65"/>
  <c r="A65"/>
  <c r="F64"/>
  <c r="E64"/>
  <c r="C64"/>
  <c r="B64"/>
  <c r="A64"/>
  <c r="F63"/>
  <c r="E63"/>
  <c r="C63"/>
  <c r="B63"/>
  <c r="A63"/>
  <c r="F62"/>
  <c r="E62"/>
  <c r="C62"/>
  <c r="B62"/>
  <c r="A62"/>
  <c r="F61"/>
  <c r="E61"/>
  <c r="C61"/>
  <c r="B61"/>
  <c r="A61"/>
  <c r="F60"/>
  <c r="E60"/>
  <c r="C60"/>
  <c r="B60"/>
  <c r="A60"/>
  <c r="H65" i="76"/>
  <c r="H61"/>
  <c r="G61"/>
  <c r="E11" i="1" s="1"/>
  <c r="M16" i="69" s="1"/>
  <c r="F31" i="76"/>
  <c r="E31"/>
  <c r="C31"/>
  <c r="B31"/>
  <c r="A31"/>
  <c r="F30"/>
  <c r="E30"/>
  <c r="C30"/>
  <c r="B30"/>
  <c r="A30"/>
  <c r="F29"/>
  <c r="E29"/>
  <c r="C29"/>
  <c r="B29"/>
  <c r="A29"/>
  <c r="F28"/>
  <c r="E28"/>
  <c r="C28"/>
  <c r="B28"/>
  <c r="A28"/>
  <c r="F27"/>
  <c r="E27"/>
  <c r="C27"/>
  <c r="B27"/>
  <c r="A27"/>
  <c r="F26"/>
  <c r="E26"/>
  <c r="C26"/>
  <c r="B26"/>
  <c r="A26"/>
  <c r="F25"/>
  <c r="E25"/>
  <c r="C25"/>
  <c r="B25"/>
  <c r="A25"/>
  <c r="F24"/>
  <c r="E24"/>
  <c r="C24"/>
  <c r="B24"/>
  <c r="A24"/>
  <c r="F23"/>
  <c r="E23"/>
  <c r="C23"/>
  <c r="B23"/>
  <c r="A23"/>
  <c r="F22"/>
  <c r="E22"/>
  <c r="C22"/>
  <c r="B22"/>
  <c r="A22"/>
  <c r="F21"/>
  <c r="E21"/>
  <c r="C21"/>
  <c r="B21"/>
  <c r="A21"/>
  <c r="F20"/>
  <c r="E20"/>
  <c r="C20"/>
  <c r="B20"/>
  <c r="A20"/>
  <c r="F19"/>
  <c r="E19"/>
  <c r="C19"/>
  <c r="B19"/>
  <c r="A19"/>
  <c r="F18"/>
  <c r="E18"/>
  <c r="C18"/>
  <c r="B18"/>
  <c r="A18"/>
  <c r="F17"/>
  <c r="E17"/>
  <c r="C17"/>
  <c r="B17"/>
  <c r="A17"/>
  <c r="F16"/>
  <c r="E16"/>
  <c r="C16"/>
  <c r="B16"/>
  <c r="A16"/>
  <c r="F15"/>
  <c r="E15"/>
  <c r="C15"/>
  <c r="B15"/>
  <c r="A15"/>
  <c r="F14"/>
  <c r="E14"/>
  <c r="C14"/>
  <c r="B14"/>
  <c r="A14"/>
  <c r="F13"/>
  <c r="E13"/>
  <c r="C13"/>
  <c r="B13"/>
  <c r="A13"/>
  <c r="F12"/>
  <c r="E12"/>
  <c r="C12"/>
  <c r="B12"/>
  <c r="A12"/>
  <c r="F11"/>
  <c r="E11"/>
  <c r="C11"/>
  <c r="B11"/>
  <c r="A11"/>
  <c r="F10"/>
  <c r="E10"/>
  <c r="C10"/>
  <c r="B10"/>
  <c r="A10"/>
  <c r="F9"/>
  <c r="E9"/>
  <c r="C9"/>
  <c r="B9"/>
  <c r="A9"/>
  <c r="F8"/>
  <c r="E8"/>
  <c r="C8"/>
  <c r="B8"/>
  <c r="A8"/>
  <c r="F7"/>
  <c r="E7"/>
  <c r="C7"/>
  <c r="B7"/>
  <c r="A7"/>
  <c r="F6"/>
  <c r="E6"/>
  <c r="C6"/>
  <c r="B6"/>
  <c r="A6"/>
  <c r="F5"/>
  <c r="E5"/>
  <c r="C5"/>
  <c r="B5"/>
  <c r="A5"/>
  <c r="J5" i="73"/>
  <c r="J8"/>
  <c r="J9"/>
  <c r="J7"/>
  <c r="J11"/>
  <c r="J13"/>
  <c r="J15"/>
  <c r="J16"/>
  <c r="J17"/>
  <c r="J18"/>
  <c r="J19"/>
  <c r="J20"/>
  <c r="J21"/>
  <c r="J22"/>
  <c r="J23"/>
  <c r="J24"/>
  <c r="J25"/>
  <c r="J26"/>
  <c r="J29"/>
  <c r="J30"/>
  <c r="J32"/>
  <c r="J33"/>
  <c r="J34"/>
  <c r="J35"/>
  <c r="J6" i="63"/>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
  <c r="J14" i="73"/>
  <c r="G20" i="75"/>
  <c r="G19"/>
  <c r="I19" s="1"/>
  <c r="G18"/>
  <c r="I18" s="1"/>
  <c r="H20"/>
  <c r="D20"/>
  <c r="A15" s="1"/>
  <c r="H19"/>
  <c r="D19"/>
  <c r="A14" s="1"/>
  <c r="H18"/>
  <c r="D18"/>
  <c r="A13" s="1"/>
  <c r="H16"/>
  <c r="G16"/>
  <c r="E10" i="1" s="1"/>
  <c r="E15" i="75"/>
  <c r="E14"/>
  <c r="E13"/>
  <c r="J12"/>
  <c r="F12"/>
  <c r="E12"/>
  <c r="C12"/>
  <c r="B12"/>
  <c r="A12"/>
  <c r="J11"/>
  <c r="F11"/>
  <c r="E11"/>
  <c r="C11"/>
  <c r="B11"/>
  <c r="A11"/>
  <c r="J10"/>
  <c r="F10"/>
  <c r="E10"/>
  <c r="C10"/>
  <c r="B10"/>
  <c r="A10"/>
  <c r="J9"/>
  <c r="F9"/>
  <c r="E9"/>
  <c r="C9"/>
  <c r="B9"/>
  <c r="A9"/>
  <c r="J8"/>
  <c r="F8"/>
  <c r="E8"/>
  <c r="C8"/>
  <c r="B8"/>
  <c r="A8"/>
  <c r="J7"/>
  <c r="F7"/>
  <c r="E7"/>
  <c r="C7"/>
  <c r="B7"/>
  <c r="A7"/>
  <c r="J6"/>
  <c r="F6"/>
  <c r="E6"/>
  <c r="C6"/>
  <c r="B6"/>
  <c r="A6"/>
  <c r="J5"/>
  <c r="F5"/>
  <c r="E5"/>
  <c r="C5"/>
  <c r="B5"/>
  <c r="A5"/>
  <c r="H115" i="80"/>
  <c r="H109"/>
  <c r="H73" i="76"/>
  <c r="H66"/>
  <c r="H56" i="79"/>
  <c r="J10" i="68"/>
  <c r="J11"/>
  <c r="J12"/>
  <c r="J13"/>
  <c r="J14"/>
  <c r="J15"/>
  <c r="J16"/>
  <c r="J18"/>
  <c r="J19"/>
  <c r="H56"/>
  <c r="H49"/>
  <c r="H52"/>
  <c r="H50"/>
  <c r="G55"/>
  <c r="H53"/>
  <c r="H48"/>
  <c r="G48"/>
  <c r="I59"/>
  <c r="D59"/>
  <c r="I58"/>
  <c r="D58"/>
  <c r="H57"/>
  <c r="G57"/>
  <c r="D57"/>
  <c r="G56"/>
  <c r="D56"/>
  <c r="H55"/>
  <c r="D55"/>
  <c r="G54"/>
  <c r="D54"/>
  <c r="G53"/>
  <c r="I53" s="1"/>
  <c r="D53"/>
  <c r="G52"/>
  <c r="I52" s="1"/>
  <c r="D52"/>
  <c r="H51"/>
  <c r="G51"/>
  <c r="D51"/>
  <c r="G50"/>
  <c r="D50"/>
  <c r="G49"/>
  <c r="D49"/>
  <c r="D48"/>
  <c r="D47"/>
  <c r="H45"/>
  <c r="G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F33"/>
  <c r="E33"/>
  <c r="C33"/>
  <c r="B33"/>
  <c r="A33"/>
  <c r="F32"/>
  <c r="E32"/>
  <c r="C32"/>
  <c r="B32"/>
  <c r="A32"/>
  <c r="F31"/>
  <c r="E31"/>
  <c r="C31"/>
  <c r="B31"/>
  <c r="A31"/>
  <c r="F30"/>
  <c r="E30"/>
  <c r="C30"/>
  <c r="B30"/>
  <c r="A30"/>
  <c r="F29"/>
  <c r="E29"/>
  <c r="C29"/>
  <c r="B29"/>
  <c r="A29"/>
  <c r="F28"/>
  <c r="E28"/>
  <c r="C28"/>
  <c r="B28"/>
  <c r="A28"/>
  <c r="F27"/>
  <c r="E27"/>
  <c r="C27"/>
  <c r="B27"/>
  <c r="A27"/>
  <c r="F26"/>
  <c r="E26"/>
  <c r="C26"/>
  <c r="B26"/>
  <c r="A26"/>
  <c r="F25"/>
  <c r="E25"/>
  <c r="C25"/>
  <c r="B25"/>
  <c r="A25"/>
  <c r="F24"/>
  <c r="E24"/>
  <c r="C24"/>
  <c r="B24"/>
  <c r="A24"/>
  <c r="F22"/>
  <c r="E22"/>
  <c r="C22"/>
  <c r="B22"/>
  <c r="A22"/>
  <c r="F21"/>
  <c r="E21"/>
  <c r="C21"/>
  <c r="B21"/>
  <c r="A21"/>
  <c r="F20"/>
  <c r="E20"/>
  <c r="C20"/>
  <c r="B20"/>
  <c r="A20"/>
  <c r="F19"/>
  <c r="E19"/>
  <c r="C19"/>
  <c r="B19"/>
  <c r="A19"/>
  <c r="F18"/>
  <c r="E18"/>
  <c r="C18"/>
  <c r="B18"/>
  <c r="A18"/>
  <c r="F17"/>
  <c r="E17"/>
  <c r="C17"/>
  <c r="B17"/>
  <c r="A17"/>
  <c r="F16"/>
  <c r="E16"/>
  <c r="C16"/>
  <c r="B16"/>
  <c r="A16"/>
  <c r="F15"/>
  <c r="E15"/>
  <c r="C15"/>
  <c r="B15"/>
  <c r="A15"/>
  <c r="F14"/>
  <c r="E14"/>
  <c r="C14"/>
  <c r="B14"/>
  <c r="A14"/>
  <c r="F13"/>
  <c r="E13"/>
  <c r="C13"/>
  <c r="B13"/>
  <c r="A13"/>
  <c r="F12"/>
  <c r="E12"/>
  <c r="C12"/>
  <c r="B12"/>
  <c r="A12"/>
  <c r="F11"/>
  <c r="E11"/>
  <c r="C11"/>
  <c r="B11"/>
  <c r="A11"/>
  <c r="F10"/>
  <c r="E10"/>
  <c r="C10"/>
  <c r="B10"/>
  <c r="A10"/>
  <c r="F9"/>
  <c r="E9"/>
  <c r="C9"/>
  <c r="B9"/>
  <c r="A9"/>
  <c r="F7"/>
  <c r="E7"/>
  <c r="C7"/>
  <c r="B7"/>
  <c r="A7"/>
  <c r="F6"/>
  <c r="E6"/>
  <c r="C6"/>
  <c r="B6"/>
  <c r="A6"/>
  <c r="F5"/>
  <c r="E5"/>
  <c r="C5"/>
  <c r="B5"/>
  <c r="A5"/>
  <c r="I51"/>
  <c r="H20" i="74"/>
  <c r="D60" i="63"/>
  <c r="D59"/>
  <c r="D58"/>
  <c r="D57"/>
  <c r="D56"/>
  <c r="D55"/>
  <c r="D24" i="74"/>
  <c r="A17" s="1"/>
  <c r="D25"/>
  <c r="A18" s="1"/>
  <c r="D26"/>
  <c r="A19" s="1"/>
  <c r="D23"/>
  <c r="A16" s="1"/>
  <c r="H23"/>
  <c r="H24"/>
  <c r="H25"/>
  <c r="H26"/>
  <c r="H22"/>
  <c r="G26"/>
  <c r="I26" s="1"/>
  <c r="G25"/>
  <c r="G24"/>
  <c r="G23"/>
  <c r="I23" s="1"/>
  <c r="G22"/>
  <c r="E16"/>
  <c r="E17"/>
  <c r="E18"/>
  <c r="E19"/>
  <c r="E15"/>
  <c r="G20"/>
  <c r="E9" i="1" s="1"/>
  <c r="J14" i="74"/>
  <c r="F14"/>
  <c r="E14"/>
  <c r="C14"/>
  <c r="B14"/>
  <c r="A14"/>
  <c r="J13"/>
  <c r="F13"/>
  <c r="E13"/>
  <c r="C13"/>
  <c r="B13"/>
  <c r="A13"/>
  <c r="J12"/>
  <c r="F12"/>
  <c r="E12"/>
  <c r="C12"/>
  <c r="B12"/>
  <c r="A12"/>
  <c r="J11"/>
  <c r="F11"/>
  <c r="E11"/>
  <c r="C11"/>
  <c r="B11"/>
  <c r="A11"/>
  <c r="J10"/>
  <c r="F10"/>
  <c r="E10"/>
  <c r="C10"/>
  <c r="B10"/>
  <c r="A10"/>
  <c r="J9"/>
  <c r="F9"/>
  <c r="E9"/>
  <c r="C9"/>
  <c r="B9"/>
  <c r="A9"/>
  <c r="H9" i="67"/>
  <c r="H12"/>
  <c r="I12" s="1"/>
  <c r="H11"/>
  <c r="G12"/>
  <c r="G11"/>
  <c r="J39" i="69"/>
  <c r="J38"/>
  <c r="J37"/>
  <c r="J36"/>
  <c r="J35"/>
  <c r="J34"/>
  <c r="J33"/>
  <c r="J32"/>
  <c r="J31"/>
  <c r="J30"/>
  <c r="J29"/>
  <c r="J28"/>
  <c r="J27"/>
  <c r="J26"/>
  <c r="J25"/>
  <c r="J24"/>
  <c r="J22"/>
  <c r="J21"/>
  <c r="J20"/>
  <c r="J19"/>
  <c r="J18"/>
  <c r="J17"/>
  <c r="J16"/>
  <c r="J15"/>
  <c r="J14"/>
  <c r="J12"/>
  <c r="J11"/>
  <c r="J10"/>
  <c r="A10"/>
  <c r="J9"/>
  <c r="J6" i="72"/>
  <c r="K6"/>
  <c r="L6"/>
  <c r="J7"/>
  <c r="K7"/>
  <c r="L7"/>
  <c r="J8"/>
  <c r="K8"/>
  <c r="L8"/>
  <c r="J9"/>
  <c r="K9"/>
  <c r="L9"/>
  <c r="J10"/>
  <c r="K10"/>
  <c r="L10"/>
  <c r="J11"/>
  <c r="K11"/>
  <c r="L11"/>
  <c r="J12"/>
  <c r="K12"/>
  <c r="L12"/>
  <c r="L5"/>
  <c r="K5"/>
  <c r="J5"/>
  <c r="H35"/>
  <c r="G35"/>
  <c r="H34"/>
  <c r="G34"/>
  <c r="I34" s="1"/>
  <c r="H33"/>
  <c r="G33"/>
  <c r="H32"/>
  <c r="G32"/>
  <c r="H31"/>
  <c r="G31"/>
  <c r="H30"/>
  <c r="G30"/>
  <c r="I30" s="1"/>
  <c r="D34"/>
  <c r="D33"/>
  <c r="H29"/>
  <c r="H36" s="1"/>
  <c r="H37" s="1"/>
  <c r="G29"/>
  <c r="H28"/>
  <c r="G28"/>
  <c r="D22" i="74"/>
  <c r="A15" s="1"/>
  <c r="J8"/>
  <c r="F8"/>
  <c r="E8"/>
  <c r="C8"/>
  <c r="B8"/>
  <c r="A8"/>
  <c r="J7"/>
  <c r="F7"/>
  <c r="E7"/>
  <c r="C7"/>
  <c r="B7"/>
  <c r="A7"/>
  <c r="J6"/>
  <c r="F6"/>
  <c r="E6"/>
  <c r="C6"/>
  <c r="B6"/>
  <c r="A6"/>
  <c r="J5"/>
  <c r="F5"/>
  <c r="E5"/>
  <c r="C5"/>
  <c r="B5"/>
  <c r="A5"/>
  <c r="H53" i="73"/>
  <c r="G53"/>
  <c r="E8" i="1" s="1"/>
  <c r="F51" i="73"/>
  <c r="E51"/>
  <c r="C51"/>
  <c r="B51"/>
  <c r="A51"/>
  <c r="F50"/>
  <c r="E50"/>
  <c r="C50"/>
  <c r="B50"/>
  <c r="A50"/>
  <c r="F49"/>
  <c r="E49"/>
  <c r="C49"/>
  <c r="B49"/>
  <c r="A49"/>
  <c r="F47"/>
  <c r="E47"/>
  <c r="C47"/>
  <c r="B47"/>
  <c r="A47"/>
  <c r="F46"/>
  <c r="E46"/>
  <c r="C46"/>
  <c r="B46"/>
  <c r="A46"/>
  <c r="F45"/>
  <c r="E45"/>
  <c r="C45"/>
  <c r="B45"/>
  <c r="A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F33"/>
  <c r="E33"/>
  <c r="C33"/>
  <c r="B33"/>
  <c r="A33"/>
  <c r="F32"/>
  <c r="E32"/>
  <c r="C32"/>
  <c r="B32"/>
  <c r="A32"/>
  <c r="F31"/>
  <c r="E31"/>
  <c r="C31"/>
  <c r="B31"/>
  <c r="A31"/>
  <c r="F30"/>
  <c r="E30"/>
  <c r="C30"/>
  <c r="B30"/>
  <c r="A30"/>
  <c r="F29"/>
  <c r="E29"/>
  <c r="C29"/>
  <c r="B29"/>
  <c r="A29"/>
  <c r="F27"/>
  <c r="E27"/>
  <c r="C27"/>
  <c r="B27"/>
  <c r="A27"/>
  <c r="F26"/>
  <c r="E26"/>
  <c r="C26"/>
  <c r="B26"/>
  <c r="A26"/>
  <c r="F25"/>
  <c r="E25"/>
  <c r="C25"/>
  <c r="B25"/>
  <c r="A25"/>
  <c r="F24"/>
  <c r="E24"/>
  <c r="C24"/>
  <c r="B24"/>
  <c r="A24"/>
  <c r="F23"/>
  <c r="E23"/>
  <c r="C23"/>
  <c r="B23"/>
  <c r="A23"/>
  <c r="F22"/>
  <c r="E22"/>
  <c r="C22"/>
  <c r="B22"/>
  <c r="A22"/>
  <c r="F21"/>
  <c r="E21"/>
  <c r="C21"/>
  <c r="B21"/>
  <c r="A21"/>
  <c r="F20"/>
  <c r="E20"/>
  <c r="C20"/>
  <c r="B20"/>
  <c r="A20"/>
  <c r="F19"/>
  <c r="E19"/>
  <c r="C19"/>
  <c r="B19"/>
  <c r="A19"/>
  <c r="F18"/>
  <c r="E18"/>
  <c r="C18"/>
  <c r="B18"/>
  <c r="A18"/>
  <c r="F17"/>
  <c r="E17"/>
  <c r="C17"/>
  <c r="B17"/>
  <c r="A17"/>
  <c r="F16"/>
  <c r="E16"/>
  <c r="C16"/>
  <c r="B16"/>
  <c r="A16"/>
  <c r="F15"/>
  <c r="E15"/>
  <c r="C15"/>
  <c r="B15"/>
  <c r="A15"/>
  <c r="F14"/>
  <c r="E14"/>
  <c r="C14"/>
  <c r="B14"/>
  <c r="A14"/>
  <c r="F13"/>
  <c r="E13"/>
  <c r="C13"/>
  <c r="B13"/>
  <c r="A13"/>
  <c r="F12"/>
  <c r="E12"/>
  <c r="C12"/>
  <c r="B12"/>
  <c r="A12"/>
  <c r="F11"/>
  <c r="E11"/>
  <c r="C11"/>
  <c r="B11"/>
  <c r="A11"/>
  <c r="F10"/>
  <c r="E10"/>
  <c r="C10"/>
  <c r="B10"/>
  <c r="A10"/>
  <c r="F7"/>
  <c r="E7"/>
  <c r="C7"/>
  <c r="B7"/>
  <c r="A7"/>
  <c r="F9"/>
  <c r="E9"/>
  <c r="C9"/>
  <c r="B9"/>
  <c r="A9"/>
  <c r="F8"/>
  <c r="E8"/>
  <c r="C8"/>
  <c r="B8"/>
  <c r="A8"/>
  <c r="F6"/>
  <c r="E6"/>
  <c r="C6"/>
  <c r="B6"/>
  <c r="A6"/>
  <c r="F5"/>
  <c r="E5"/>
  <c r="C5"/>
  <c r="B5"/>
  <c r="A5"/>
  <c r="H11" i="66"/>
  <c r="H12" s="1"/>
  <c r="H9"/>
  <c r="H57" i="73"/>
  <c r="H62"/>
  <c r="I35" i="72"/>
  <c r="D35"/>
  <c r="D32"/>
  <c r="I31"/>
  <c r="D31"/>
  <c r="D30"/>
  <c r="D29"/>
  <c r="I28"/>
  <c r="D28"/>
  <c r="H26"/>
  <c r="G26"/>
  <c r="E5" i="1" s="1"/>
  <c r="F25" i="72"/>
  <c r="E25"/>
  <c r="C25"/>
  <c r="B25"/>
  <c r="A25"/>
  <c r="F24"/>
  <c r="E24"/>
  <c r="C24"/>
  <c r="B24"/>
  <c r="A24"/>
  <c r="F23"/>
  <c r="E23"/>
  <c r="C23"/>
  <c r="B23"/>
  <c r="A23"/>
  <c r="F22"/>
  <c r="E22"/>
  <c r="C22"/>
  <c r="B22"/>
  <c r="A22"/>
  <c r="F21"/>
  <c r="E21"/>
  <c r="C21"/>
  <c r="B21"/>
  <c r="A21"/>
  <c r="F20"/>
  <c r="E20"/>
  <c r="C20"/>
  <c r="B20"/>
  <c r="A20"/>
  <c r="F19"/>
  <c r="E19"/>
  <c r="C19"/>
  <c r="B19"/>
  <c r="A19"/>
  <c r="F18"/>
  <c r="E18"/>
  <c r="C18"/>
  <c r="B18"/>
  <c r="A18"/>
  <c r="F17"/>
  <c r="E17"/>
  <c r="C17"/>
  <c r="B17"/>
  <c r="A17"/>
  <c r="F16"/>
  <c r="E16"/>
  <c r="C16"/>
  <c r="B16"/>
  <c r="A16"/>
  <c r="F15"/>
  <c r="E15"/>
  <c r="C15"/>
  <c r="B15"/>
  <c r="A15"/>
  <c r="F14"/>
  <c r="E14"/>
  <c r="C14"/>
  <c r="B14"/>
  <c r="A14"/>
  <c r="F13"/>
  <c r="E13"/>
  <c r="C13"/>
  <c r="B13"/>
  <c r="A13"/>
  <c r="F12"/>
  <c r="E12"/>
  <c r="C12"/>
  <c r="B12"/>
  <c r="A12"/>
  <c r="F11"/>
  <c r="E11"/>
  <c r="C11"/>
  <c r="B11"/>
  <c r="A11"/>
  <c r="F10"/>
  <c r="E10"/>
  <c r="C10"/>
  <c r="B10"/>
  <c r="A10"/>
  <c r="F9"/>
  <c r="E9"/>
  <c r="C9"/>
  <c r="B9"/>
  <c r="A9"/>
  <c r="F8"/>
  <c r="E8"/>
  <c r="C8"/>
  <c r="B8"/>
  <c r="A8"/>
  <c r="F7"/>
  <c r="E7"/>
  <c r="C7"/>
  <c r="B7"/>
  <c r="A7"/>
  <c r="F6"/>
  <c r="E6"/>
  <c r="C6"/>
  <c r="B6"/>
  <c r="A6"/>
  <c r="F5"/>
  <c r="E5"/>
  <c r="C5"/>
  <c r="B5"/>
  <c r="A5"/>
  <c r="E6" i="71"/>
  <c r="F6"/>
  <c r="E7"/>
  <c r="F7"/>
  <c r="E8"/>
  <c r="F8"/>
  <c r="E9"/>
  <c r="F9"/>
  <c r="E10"/>
  <c r="F10"/>
  <c r="E11"/>
  <c r="F11"/>
  <c r="E12"/>
  <c r="F12"/>
  <c r="E13"/>
  <c r="F13"/>
  <c r="E14"/>
  <c r="F14"/>
  <c r="E15"/>
  <c r="F15"/>
  <c r="E16"/>
  <c r="F16"/>
  <c r="E17"/>
  <c r="F17"/>
  <c r="E18"/>
  <c r="F18"/>
  <c r="E19"/>
  <c r="F19"/>
  <c r="E20"/>
  <c r="F20"/>
  <c r="E21"/>
  <c r="F21"/>
  <c r="E22"/>
  <c r="F22"/>
  <c r="E23"/>
  <c r="F23"/>
  <c r="E24"/>
  <c r="F24"/>
  <c r="E25"/>
  <c r="F25"/>
  <c r="E26"/>
  <c r="F26"/>
  <c r="E27"/>
  <c r="F27"/>
  <c r="E28"/>
  <c r="F28"/>
  <c r="E29"/>
  <c r="F29"/>
  <c r="E30"/>
  <c r="F30"/>
  <c r="E31"/>
  <c r="F31"/>
  <c r="E32"/>
  <c r="F32"/>
  <c r="E33"/>
  <c r="F33"/>
  <c r="E34"/>
  <c r="F34"/>
  <c r="E35"/>
  <c r="F35"/>
  <c r="E36"/>
  <c r="F36"/>
  <c r="E37"/>
  <c r="F37"/>
  <c r="E38"/>
  <c r="F38"/>
  <c r="E39"/>
  <c r="F39"/>
  <c r="E40"/>
  <c r="F40"/>
  <c r="E41"/>
  <c r="F41"/>
  <c r="E42"/>
  <c r="F42"/>
  <c r="E43"/>
  <c r="F43"/>
  <c r="E44"/>
  <c r="F44"/>
  <c r="E45"/>
  <c r="F45"/>
  <c r="E46"/>
  <c r="F46"/>
  <c r="E47"/>
  <c r="F47"/>
  <c r="E48"/>
  <c r="F48"/>
  <c r="E49"/>
  <c r="F49"/>
  <c r="E50"/>
  <c r="F50"/>
  <c r="E51"/>
  <c r="F51"/>
  <c r="E52"/>
  <c r="F52"/>
  <c r="E53"/>
  <c r="F53"/>
  <c r="E54"/>
  <c r="F54"/>
  <c r="E55"/>
  <c r="F55"/>
  <c r="E56"/>
  <c r="F56"/>
  <c r="E57"/>
  <c r="F57"/>
  <c r="E58"/>
  <c r="F58"/>
  <c r="E59"/>
  <c r="F59"/>
  <c r="E60"/>
  <c r="F60"/>
  <c r="E61"/>
  <c r="F61"/>
  <c r="E62"/>
  <c r="F62"/>
  <c r="E63"/>
  <c r="F63"/>
  <c r="E64"/>
  <c r="F64"/>
  <c r="E65"/>
  <c r="F65"/>
  <c r="E66"/>
  <c r="F66"/>
  <c r="E67"/>
  <c r="F67"/>
  <c r="E68"/>
  <c r="F68"/>
  <c r="E69"/>
  <c r="F69"/>
  <c r="E70"/>
  <c r="F70"/>
  <c r="E71"/>
  <c r="F71"/>
  <c r="E72"/>
  <c r="F72"/>
  <c r="E73"/>
  <c r="F73"/>
  <c r="E74"/>
  <c r="F74"/>
  <c r="E75"/>
  <c r="F75"/>
  <c r="E76"/>
  <c r="F76"/>
  <c r="E77"/>
  <c r="F77"/>
  <c r="E78"/>
  <c r="F78"/>
  <c r="E79"/>
  <c r="F79"/>
  <c r="E80"/>
  <c r="F80"/>
  <c r="E81"/>
  <c r="F81"/>
  <c r="E82"/>
  <c r="F82"/>
  <c r="E83"/>
  <c r="F83"/>
  <c r="E84"/>
  <c r="F84"/>
  <c r="E85"/>
  <c r="F85"/>
  <c r="E86"/>
  <c r="F86"/>
  <c r="E87"/>
  <c r="F87"/>
  <c r="E88"/>
  <c r="F88"/>
  <c r="E89"/>
  <c r="F89"/>
  <c r="E90"/>
  <c r="F90"/>
  <c r="E91"/>
  <c r="F91"/>
  <c r="E92"/>
  <c r="F92"/>
  <c r="E93"/>
  <c r="F93"/>
  <c r="E94"/>
  <c r="F94"/>
  <c r="E95"/>
  <c r="F95"/>
  <c r="E96"/>
  <c r="F96"/>
  <c r="E97"/>
  <c r="F97"/>
  <c r="E98"/>
  <c r="F98"/>
  <c r="E99"/>
  <c r="F99"/>
  <c r="E100"/>
  <c r="F100"/>
  <c r="E101"/>
  <c r="F101"/>
  <c r="E102"/>
  <c r="F102"/>
  <c r="E103"/>
  <c r="F103"/>
  <c r="E104"/>
  <c r="F104"/>
  <c r="E105"/>
  <c r="F105"/>
  <c r="E106"/>
  <c r="F106"/>
  <c r="E107"/>
  <c r="F107"/>
  <c r="E108"/>
  <c r="F108"/>
  <c r="E109"/>
  <c r="F109"/>
  <c r="E110"/>
  <c r="F110"/>
  <c r="E111"/>
  <c r="F111"/>
  <c r="E112"/>
  <c r="F112"/>
  <c r="E113"/>
  <c r="F113"/>
  <c r="E114"/>
  <c r="F114"/>
  <c r="E115"/>
  <c r="F115"/>
  <c r="E116"/>
  <c r="F116"/>
  <c r="E117"/>
  <c r="F117"/>
  <c r="E118"/>
  <c r="F118"/>
  <c r="E119"/>
  <c r="F119"/>
  <c r="E120"/>
  <c r="F120"/>
  <c r="E121"/>
  <c r="F121"/>
  <c r="E122"/>
  <c r="F122"/>
  <c r="E123"/>
  <c r="F123"/>
  <c r="E124"/>
  <c r="F124"/>
  <c r="E125"/>
  <c r="F125"/>
  <c r="E126"/>
  <c r="F126"/>
  <c r="E127"/>
  <c r="F127"/>
  <c r="E128"/>
  <c r="F128"/>
  <c r="E129"/>
  <c r="F129"/>
  <c r="E130"/>
  <c r="F130"/>
  <c r="E131"/>
  <c r="F131"/>
  <c r="E132"/>
  <c r="F132"/>
  <c r="E133"/>
  <c r="F133"/>
  <c r="E134"/>
  <c r="F134"/>
  <c r="E135"/>
  <c r="F135"/>
  <c r="E136"/>
  <c r="F136"/>
  <c r="E137"/>
  <c r="F137"/>
  <c r="E138"/>
  <c r="F138"/>
  <c r="E139"/>
  <c r="F139"/>
  <c r="E140"/>
  <c r="F140"/>
  <c r="F5"/>
  <c r="E5"/>
  <c r="A6"/>
  <c r="B6"/>
  <c r="C6"/>
  <c r="A7"/>
  <c r="B7"/>
  <c r="C7"/>
  <c r="A8"/>
  <c r="B8"/>
  <c r="C8"/>
  <c r="A9"/>
  <c r="B9"/>
  <c r="C9"/>
  <c r="A10"/>
  <c r="B10"/>
  <c r="C10"/>
  <c r="A11"/>
  <c r="B11"/>
  <c r="C11"/>
  <c r="A12"/>
  <c r="B12"/>
  <c r="C12"/>
  <c r="A13"/>
  <c r="B13"/>
  <c r="C13"/>
  <c r="A14"/>
  <c r="B14"/>
  <c r="C14"/>
  <c r="A15"/>
  <c r="B15"/>
  <c r="C15"/>
  <c r="A16"/>
  <c r="B16"/>
  <c r="C16"/>
  <c r="A17"/>
  <c r="B17"/>
  <c r="C17"/>
  <c r="A18"/>
  <c r="B18"/>
  <c r="C18"/>
  <c r="A19"/>
  <c r="B19"/>
  <c r="C19"/>
  <c r="A20"/>
  <c r="B20"/>
  <c r="C20"/>
  <c r="A21"/>
  <c r="B21"/>
  <c r="C21"/>
  <c r="A22"/>
  <c r="B22"/>
  <c r="C22"/>
  <c r="A23"/>
  <c r="B23"/>
  <c r="C23"/>
  <c r="A24"/>
  <c r="B24"/>
  <c r="C24"/>
  <c r="A25"/>
  <c r="B25"/>
  <c r="C25"/>
  <c r="A26"/>
  <c r="B26"/>
  <c r="C26"/>
  <c r="A27"/>
  <c r="B27"/>
  <c r="C27"/>
  <c r="A28"/>
  <c r="B28"/>
  <c r="C28"/>
  <c r="A29"/>
  <c r="B29"/>
  <c r="C29"/>
  <c r="A30"/>
  <c r="B30"/>
  <c r="C30"/>
  <c r="A31"/>
  <c r="B31"/>
  <c r="C31"/>
  <c r="A32"/>
  <c r="B32"/>
  <c r="C32"/>
  <c r="A33"/>
  <c r="B33"/>
  <c r="C33"/>
  <c r="A34"/>
  <c r="B34"/>
  <c r="C34"/>
  <c r="A35"/>
  <c r="B35"/>
  <c r="C35"/>
  <c r="A36"/>
  <c r="B36"/>
  <c r="C36"/>
  <c r="A37"/>
  <c r="B37"/>
  <c r="C37"/>
  <c r="A38"/>
  <c r="B38"/>
  <c r="C38"/>
  <c r="A39"/>
  <c r="B39"/>
  <c r="C39"/>
  <c r="A40"/>
  <c r="B40"/>
  <c r="C40"/>
  <c r="A41"/>
  <c r="B41"/>
  <c r="C41"/>
  <c r="A42"/>
  <c r="B42"/>
  <c r="C42"/>
  <c r="A43"/>
  <c r="B43"/>
  <c r="C43"/>
  <c r="A44"/>
  <c r="B44"/>
  <c r="C44"/>
  <c r="A45"/>
  <c r="B45"/>
  <c r="C45"/>
  <c r="A46"/>
  <c r="B46"/>
  <c r="C46"/>
  <c r="A47"/>
  <c r="B47"/>
  <c r="C47"/>
  <c r="A48"/>
  <c r="B48"/>
  <c r="C48"/>
  <c r="A49"/>
  <c r="B49"/>
  <c r="C49"/>
  <c r="A50"/>
  <c r="B50"/>
  <c r="C50"/>
  <c r="A51"/>
  <c r="B51"/>
  <c r="C51"/>
  <c r="A52"/>
  <c r="B52"/>
  <c r="C52"/>
  <c r="A53"/>
  <c r="B53"/>
  <c r="C53"/>
  <c r="A54"/>
  <c r="B54"/>
  <c r="C54"/>
  <c r="A55"/>
  <c r="B55"/>
  <c r="C55"/>
  <c r="A56"/>
  <c r="B56"/>
  <c r="C56"/>
  <c r="A57"/>
  <c r="B57"/>
  <c r="C57"/>
  <c r="A58"/>
  <c r="B58"/>
  <c r="C58"/>
  <c r="A59"/>
  <c r="B59"/>
  <c r="C59"/>
  <c r="A60"/>
  <c r="B60"/>
  <c r="C60"/>
  <c r="A61"/>
  <c r="B61"/>
  <c r="C61"/>
  <c r="A62"/>
  <c r="B62"/>
  <c r="C62"/>
  <c r="A63"/>
  <c r="B63"/>
  <c r="C63"/>
  <c r="A64"/>
  <c r="B64"/>
  <c r="C64"/>
  <c r="A65"/>
  <c r="B65"/>
  <c r="C65"/>
  <c r="A66"/>
  <c r="B66"/>
  <c r="C66"/>
  <c r="A67"/>
  <c r="B67"/>
  <c r="C67"/>
  <c r="A68"/>
  <c r="B68"/>
  <c r="C68"/>
  <c r="A69"/>
  <c r="B69"/>
  <c r="C69"/>
  <c r="A70"/>
  <c r="B70"/>
  <c r="C70"/>
  <c r="A71"/>
  <c r="B71"/>
  <c r="C71"/>
  <c r="A72"/>
  <c r="B72"/>
  <c r="C72"/>
  <c r="A73"/>
  <c r="B73"/>
  <c r="C73"/>
  <c r="A74"/>
  <c r="B74"/>
  <c r="C74"/>
  <c r="A75"/>
  <c r="B75"/>
  <c r="C75"/>
  <c r="A76"/>
  <c r="B76"/>
  <c r="C76"/>
  <c r="A77"/>
  <c r="B77"/>
  <c r="C77"/>
  <c r="A78"/>
  <c r="B78"/>
  <c r="C78"/>
  <c r="A79"/>
  <c r="B79"/>
  <c r="C79"/>
  <c r="A80"/>
  <c r="B80"/>
  <c r="C80"/>
  <c r="A81"/>
  <c r="B81"/>
  <c r="C81"/>
  <c r="A82"/>
  <c r="B82"/>
  <c r="C82"/>
  <c r="A83"/>
  <c r="B83"/>
  <c r="C83"/>
  <c r="A84"/>
  <c r="B84"/>
  <c r="C84"/>
  <c r="A85"/>
  <c r="B85"/>
  <c r="C85"/>
  <c r="A86"/>
  <c r="B86"/>
  <c r="C86"/>
  <c r="A87"/>
  <c r="B87"/>
  <c r="C87"/>
  <c r="A88"/>
  <c r="B88"/>
  <c r="C88"/>
  <c r="A89"/>
  <c r="B89"/>
  <c r="C89"/>
  <c r="A90"/>
  <c r="B90"/>
  <c r="C90"/>
  <c r="A91"/>
  <c r="B91"/>
  <c r="C91"/>
  <c r="A92"/>
  <c r="B92"/>
  <c r="C92"/>
  <c r="A93"/>
  <c r="B93"/>
  <c r="C93"/>
  <c r="A94"/>
  <c r="B94"/>
  <c r="C94"/>
  <c r="A95"/>
  <c r="B95"/>
  <c r="C95"/>
  <c r="A96"/>
  <c r="B96"/>
  <c r="C96"/>
  <c r="A97"/>
  <c r="B97"/>
  <c r="C97"/>
  <c r="A98"/>
  <c r="B98"/>
  <c r="C98"/>
  <c r="A99"/>
  <c r="B99"/>
  <c r="C99"/>
  <c r="A100"/>
  <c r="B100"/>
  <c r="C100"/>
  <c r="A101"/>
  <c r="B101"/>
  <c r="C101"/>
  <c r="A102"/>
  <c r="B102"/>
  <c r="C102"/>
  <c r="A103"/>
  <c r="B103"/>
  <c r="C103"/>
  <c r="A104"/>
  <c r="B104"/>
  <c r="C104"/>
  <c r="A105"/>
  <c r="B105"/>
  <c r="C105"/>
  <c r="A106"/>
  <c r="B106"/>
  <c r="C106"/>
  <c r="A107"/>
  <c r="B107"/>
  <c r="C107"/>
  <c r="A108"/>
  <c r="B108"/>
  <c r="C108"/>
  <c r="A109"/>
  <c r="B109"/>
  <c r="C109"/>
  <c r="A110"/>
  <c r="B110"/>
  <c r="C110"/>
  <c r="A111"/>
  <c r="B111"/>
  <c r="C111"/>
  <c r="A112"/>
  <c r="B112"/>
  <c r="C112"/>
  <c r="A113"/>
  <c r="B113"/>
  <c r="C113"/>
  <c r="A114"/>
  <c r="B114"/>
  <c r="C114"/>
  <c r="A115"/>
  <c r="B115"/>
  <c r="C115"/>
  <c r="A116"/>
  <c r="B116"/>
  <c r="C116"/>
  <c r="A117"/>
  <c r="B117"/>
  <c r="C117"/>
  <c r="A118"/>
  <c r="B118"/>
  <c r="C118"/>
  <c r="A119"/>
  <c r="B119"/>
  <c r="C119"/>
  <c r="A120"/>
  <c r="B120"/>
  <c r="C120"/>
  <c r="A121"/>
  <c r="B121"/>
  <c r="C121"/>
  <c r="A122"/>
  <c r="B122"/>
  <c r="C122"/>
  <c r="A123"/>
  <c r="B123"/>
  <c r="C123"/>
  <c r="A124"/>
  <c r="B124"/>
  <c r="C124"/>
  <c r="A125"/>
  <c r="B125"/>
  <c r="C125"/>
  <c r="A126"/>
  <c r="B126"/>
  <c r="C126"/>
  <c r="A127"/>
  <c r="B127"/>
  <c r="C127"/>
  <c r="A128"/>
  <c r="B128"/>
  <c r="C128"/>
  <c r="A129"/>
  <c r="B129"/>
  <c r="C129"/>
  <c r="A130"/>
  <c r="B130"/>
  <c r="C130"/>
  <c r="A131"/>
  <c r="B131"/>
  <c r="C131"/>
  <c r="A132"/>
  <c r="B132"/>
  <c r="C132"/>
  <c r="A133"/>
  <c r="B133"/>
  <c r="C133"/>
  <c r="A134"/>
  <c r="B134"/>
  <c r="C134"/>
  <c r="A135"/>
  <c r="B135"/>
  <c r="C135"/>
  <c r="A136"/>
  <c r="B136"/>
  <c r="C136"/>
  <c r="A137"/>
  <c r="B137"/>
  <c r="C137"/>
  <c r="A138"/>
  <c r="B138"/>
  <c r="C138"/>
  <c r="A139"/>
  <c r="B139"/>
  <c r="C139"/>
  <c r="A140"/>
  <c r="B140"/>
  <c r="C140"/>
  <c r="C5"/>
  <c r="B5"/>
  <c r="A5"/>
  <c r="F186"/>
  <c r="C186"/>
  <c r="F185"/>
  <c r="C185"/>
  <c r="F184"/>
  <c r="H184" s="1"/>
  <c r="C184"/>
  <c r="F183"/>
  <c r="C183"/>
  <c r="F182"/>
  <c r="C182"/>
  <c r="F181"/>
  <c r="H181"/>
  <c r="C181"/>
  <c r="F180"/>
  <c r="H180" s="1"/>
  <c r="C180"/>
  <c r="F179"/>
  <c r="H179" s="1"/>
  <c r="C179"/>
  <c r="F178"/>
  <c r="C178"/>
  <c r="F177"/>
  <c r="H177" s="1"/>
  <c r="C177"/>
  <c r="F176"/>
  <c r="H176" s="1"/>
  <c r="C176"/>
  <c r="F175"/>
  <c r="C175"/>
  <c r="F174"/>
  <c r="F173"/>
  <c r="H173" s="1"/>
  <c r="C173"/>
  <c r="F172"/>
  <c r="H172" s="1"/>
  <c r="C172"/>
  <c r="F171"/>
  <c r="H171" s="1"/>
  <c r="C171"/>
  <c r="F170"/>
  <c r="C170"/>
  <c r="F169"/>
  <c r="H169" s="1"/>
  <c r="C169"/>
  <c r="F168"/>
  <c r="H168" s="1"/>
  <c r="C168"/>
  <c r="C167"/>
  <c r="F166"/>
  <c r="C166"/>
  <c r="F165"/>
  <c r="H165" s="1"/>
  <c r="C165"/>
  <c r="F164"/>
  <c r="H164" s="1"/>
  <c r="C164"/>
  <c r="F163"/>
  <c r="H163" s="1"/>
  <c r="C163"/>
  <c r="F162"/>
  <c r="H162" s="1"/>
  <c r="C162"/>
  <c r="F161"/>
  <c r="H161" s="1"/>
  <c r="C161"/>
  <c r="F160"/>
  <c r="H160" s="1"/>
  <c r="C160"/>
  <c r="F159"/>
  <c r="C159"/>
  <c r="F158"/>
  <c r="C158"/>
  <c r="C157"/>
  <c r="H154"/>
  <c r="G154"/>
  <c r="E4" i="1" s="1"/>
  <c r="L91" i="71"/>
  <c r="K91"/>
  <c r="J91"/>
  <c r="L90"/>
  <c r="K90"/>
  <c r="J90"/>
  <c r="L87"/>
  <c r="K87"/>
  <c r="J87"/>
  <c r="L86"/>
  <c r="K86"/>
  <c r="J86"/>
  <c r="L85"/>
  <c r="K85"/>
  <c r="J85"/>
  <c r="L84"/>
  <c r="K84"/>
  <c r="J84"/>
  <c r="L83"/>
  <c r="K83"/>
  <c r="J83"/>
  <c r="L82"/>
  <c r="K82"/>
  <c r="J82"/>
  <c r="L79"/>
  <c r="K79"/>
  <c r="J79"/>
  <c r="L78"/>
  <c r="K78"/>
  <c r="J78"/>
  <c r="L77"/>
  <c r="K77"/>
  <c r="J77"/>
  <c r="L76"/>
  <c r="K76"/>
  <c r="J76"/>
  <c r="L75"/>
  <c r="K75"/>
  <c r="J75"/>
  <c r="L74"/>
  <c r="K74"/>
  <c r="J74"/>
  <c r="L73"/>
  <c r="K73"/>
  <c r="J73"/>
  <c r="L72"/>
  <c r="K72"/>
  <c r="J72"/>
  <c r="L71"/>
  <c r="K71"/>
  <c r="J71"/>
  <c r="L70"/>
  <c r="K70"/>
  <c r="J70"/>
  <c r="L69"/>
  <c r="K69"/>
  <c r="J69"/>
  <c r="L68"/>
  <c r="K68"/>
  <c r="J68"/>
  <c r="L67"/>
  <c r="K67"/>
  <c r="J67"/>
  <c r="L66"/>
  <c r="K66"/>
  <c r="J66"/>
  <c r="L65"/>
  <c r="K65"/>
  <c r="J65"/>
  <c r="L64"/>
  <c r="K64"/>
  <c r="J64"/>
  <c r="L63"/>
  <c r="K63"/>
  <c r="J63"/>
  <c r="L62"/>
  <c r="K62"/>
  <c r="J62"/>
  <c r="L61"/>
  <c r="K61"/>
  <c r="J61"/>
  <c r="L60"/>
  <c r="K60"/>
  <c r="J60"/>
  <c r="L59"/>
  <c r="K59"/>
  <c r="J59"/>
  <c r="L58"/>
  <c r="K58"/>
  <c r="J58"/>
  <c r="L57"/>
  <c r="K57"/>
  <c r="J57"/>
  <c r="L56"/>
  <c r="K56"/>
  <c r="J56"/>
  <c r="L55"/>
  <c r="K55"/>
  <c r="J55"/>
  <c r="L54"/>
  <c r="K54"/>
  <c r="J54"/>
  <c r="L53"/>
  <c r="K53"/>
  <c r="J53"/>
  <c r="L52"/>
  <c r="K52"/>
  <c r="J52"/>
  <c r="L51"/>
  <c r="K51"/>
  <c r="J51"/>
  <c r="L50"/>
  <c r="K50"/>
  <c r="J50"/>
  <c r="L49"/>
  <c r="K49"/>
  <c r="J49"/>
  <c r="L48"/>
  <c r="K48"/>
  <c r="J48"/>
  <c r="L47"/>
  <c r="K47"/>
  <c r="J47"/>
  <c r="L46"/>
  <c r="K46"/>
  <c r="J46"/>
  <c r="L45"/>
  <c r="K45"/>
  <c r="J45"/>
  <c r="L42"/>
  <c r="K42"/>
  <c r="J42"/>
  <c r="L41"/>
  <c r="K41"/>
  <c r="J41"/>
  <c r="L39"/>
  <c r="K39"/>
  <c r="J39"/>
  <c r="L33"/>
  <c r="K33"/>
  <c r="J33"/>
  <c r="L32"/>
  <c r="K32"/>
  <c r="J32"/>
  <c r="L31"/>
  <c r="K31"/>
  <c r="J31"/>
  <c r="L30"/>
  <c r="K30"/>
  <c r="J30"/>
  <c r="L29"/>
  <c r="K29"/>
  <c r="J29"/>
  <c r="L28"/>
  <c r="K28"/>
  <c r="J28"/>
  <c r="L27"/>
  <c r="K27"/>
  <c r="J27"/>
  <c r="L26"/>
  <c r="K26"/>
  <c r="J26"/>
  <c r="L25"/>
  <c r="K25"/>
  <c r="J25"/>
  <c r="L24"/>
  <c r="K24"/>
  <c r="J24"/>
  <c r="L23"/>
  <c r="K23"/>
  <c r="J23"/>
  <c r="L22"/>
  <c r="K22"/>
  <c r="J22"/>
  <c r="L21"/>
  <c r="K21"/>
  <c r="J21"/>
  <c r="L20"/>
  <c r="K20"/>
  <c r="J20"/>
  <c r="L18"/>
  <c r="K18"/>
  <c r="J18"/>
  <c r="L17"/>
  <c r="K17"/>
  <c r="J17"/>
  <c r="L16"/>
  <c r="K16"/>
  <c r="J16"/>
  <c r="L15"/>
  <c r="K15"/>
  <c r="J15"/>
  <c r="L14"/>
  <c r="K14"/>
  <c r="J14"/>
  <c r="H178"/>
  <c r="H186"/>
  <c r="H157"/>
  <c r="H170"/>
  <c r="H185"/>
  <c r="G67" i="70"/>
  <c r="H67" s="1"/>
  <c r="F67"/>
  <c r="C67"/>
  <c r="G66"/>
  <c r="F66"/>
  <c r="C66"/>
  <c r="G65"/>
  <c r="F65"/>
  <c r="H65" s="1"/>
  <c r="C65"/>
  <c r="G64"/>
  <c r="F64"/>
  <c r="H64" s="1"/>
  <c r="C64"/>
  <c r="G63"/>
  <c r="F63"/>
  <c r="C63"/>
  <c r="G62"/>
  <c r="F62"/>
  <c r="C62"/>
  <c r="G61"/>
  <c r="F61"/>
  <c r="C61"/>
  <c r="G60"/>
  <c r="F60"/>
  <c r="C60"/>
  <c r="G59"/>
  <c r="H59" s="1"/>
  <c r="F59"/>
  <c r="C59"/>
  <c r="G58"/>
  <c r="F58"/>
  <c r="C58"/>
  <c r="G57"/>
  <c r="F57"/>
  <c r="H57" s="1"/>
  <c r="C57"/>
  <c r="G56"/>
  <c r="F56"/>
  <c r="C56"/>
  <c r="G55"/>
  <c r="F55"/>
  <c r="C55"/>
  <c r="H52"/>
  <c r="G52"/>
  <c r="L38"/>
  <c r="K38"/>
  <c r="J38"/>
  <c r="F38"/>
  <c r="E38"/>
  <c r="C38"/>
  <c r="B38"/>
  <c r="A38"/>
  <c r="L37"/>
  <c r="K37"/>
  <c r="J37"/>
  <c r="F37"/>
  <c r="E37"/>
  <c r="C37"/>
  <c r="B37"/>
  <c r="A37"/>
  <c r="L36"/>
  <c r="K36"/>
  <c r="J36"/>
  <c r="F36"/>
  <c r="E36"/>
  <c r="C36"/>
  <c r="B36"/>
  <c r="A36"/>
  <c r="L35"/>
  <c r="K35"/>
  <c r="J35"/>
  <c r="F35"/>
  <c r="E35"/>
  <c r="C35"/>
  <c r="B35"/>
  <c r="A35"/>
  <c r="L34"/>
  <c r="K34"/>
  <c r="J34"/>
  <c r="F34"/>
  <c r="E34"/>
  <c r="C34"/>
  <c r="B34"/>
  <c r="A34"/>
  <c r="L33"/>
  <c r="K33"/>
  <c r="J33"/>
  <c r="F33"/>
  <c r="E33"/>
  <c r="C33"/>
  <c r="B33"/>
  <c r="A33"/>
  <c r="L32"/>
  <c r="K32"/>
  <c r="J32"/>
  <c r="F32"/>
  <c r="E32"/>
  <c r="C32"/>
  <c r="B32"/>
  <c r="A32"/>
  <c r="L31"/>
  <c r="K31"/>
  <c r="J31"/>
  <c r="F31"/>
  <c r="E31"/>
  <c r="C31"/>
  <c r="B31"/>
  <c r="A31"/>
  <c r="L30"/>
  <c r="K30"/>
  <c r="J30"/>
  <c r="F30"/>
  <c r="E30"/>
  <c r="C30"/>
  <c r="B30"/>
  <c r="A30"/>
  <c r="L29"/>
  <c r="K29"/>
  <c r="J29"/>
  <c r="F29"/>
  <c r="E29"/>
  <c r="C29"/>
  <c r="B29"/>
  <c r="A29"/>
  <c r="L28"/>
  <c r="K28"/>
  <c r="J28"/>
  <c r="F28"/>
  <c r="E28"/>
  <c r="C28"/>
  <c r="B28"/>
  <c r="A28"/>
  <c r="L27"/>
  <c r="K27"/>
  <c r="J27"/>
  <c r="F27"/>
  <c r="E27"/>
  <c r="C27"/>
  <c r="B27"/>
  <c r="A27"/>
  <c r="L26"/>
  <c r="K26"/>
  <c r="J26"/>
  <c r="F26"/>
  <c r="E26"/>
  <c r="C26"/>
  <c r="B26"/>
  <c r="A26"/>
  <c r="L25"/>
  <c r="K25"/>
  <c r="J25"/>
  <c r="F25"/>
  <c r="E25"/>
  <c r="C25"/>
  <c r="B25"/>
  <c r="A25"/>
  <c r="L24"/>
  <c r="K24"/>
  <c r="J24"/>
  <c r="F24"/>
  <c r="E24"/>
  <c r="C24"/>
  <c r="B24"/>
  <c r="A24"/>
  <c r="L23"/>
  <c r="K23"/>
  <c r="J23"/>
  <c r="F23"/>
  <c r="E23"/>
  <c r="C23"/>
  <c r="B23"/>
  <c r="A23"/>
  <c r="L22"/>
  <c r="K22"/>
  <c r="J22"/>
  <c r="F22"/>
  <c r="E22"/>
  <c r="C22"/>
  <c r="B22"/>
  <c r="A22"/>
  <c r="L21"/>
  <c r="K21"/>
  <c r="J21"/>
  <c r="F21"/>
  <c r="E21"/>
  <c r="C21"/>
  <c r="B21"/>
  <c r="A21"/>
  <c r="L20"/>
  <c r="K20"/>
  <c r="J20"/>
  <c r="F20"/>
  <c r="E20"/>
  <c r="C20"/>
  <c r="B20"/>
  <c r="A20"/>
  <c r="L19"/>
  <c r="K19"/>
  <c r="J19"/>
  <c r="F19"/>
  <c r="E19"/>
  <c r="C19"/>
  <c r="B19"/>
  <c r="A19"/>
  <c r="L18"/>
  <c r="K18"/>
  <c r="J18"/>
  <c r="F18"/>
  <c r="E18"/>
  <c r="C18"/>
  <c r="B18"/>
  <c r="A18"/>
  <c r="L17"/>
  <c r="K17"/>
  <c r="J17"/>
  <c r="F17"/>
  <c r="E17"/>
  <c r="C17"/>
  <c r="B17"/>
  <c r="A17"/>
  <c r="L16"/>
  <c r="K16"/>
  <c r="J16"/>
  <c r="F16"/>
  <c r="E16"/>
  <c r="C16"/>
  <c r="B16"/>
  <c r="A16"/>
  <c r="L15"/>
  <c r="K15"/>
  <c r="J15"/>
  <c r="F15"/>
  <c r="E15"/>
  <c r="C15"/>
  <c r="B15"/>
  <c r="A15"/>
  <c r="L14"/>
  <c r="K14"/>
  <c r="J14"/>
  <c r="F14"/>
  <c r="E14"/>
  <c r="C14"/>
  <c r="B14"/>
  <c r="A14"/>
  <c r="L13"/>
  <c r="K13"/>
  <c r="J13"/>
  <c r="F13"/>
  <c r="E13"/>
  <c r="C13"/>
  <c r="B13"/>
  <c r="A13"/>
  <c r="L12"/>
  <c r="K12"/>
  <c r="J12"/>
  <c r="F12"/>
  <c r="E12"/>
  <c r="C12"/>
  <c r="B12"/>
  <c r="A12"/>
  <c r="L11"/>
  <c r="K11"/>
  <c r="J11"/>
  <c r="F11"/>
  <c r="E11"/>
  <c r="C11"/>
  <c r="B11"/>
  <c r="A11"/>
  <c r="L10"/>
  <c r="K10"/>
  <c r="J10"/>
  <c r="F10"/>
  <c r="E10"/>
  <c r="C10"/>
  <c r="B10"/>
  <c r="A10"/>
  <c r="L9"/>
  <c r="K9"/>
  <c r="J9"/>
  <c r="F9"/>
  <c r="E9"/>
  <c r="C9"/>
  <c r="B9"/>
  <c r="A9"/>
  <c r="L8"/>
  <c r="K8"/>
  <c r="J8"/>
  <c r="F8"/>
  <c r="E8"/>
  <c r="C8"/>
  <c r="B8"/>
  <c r="A8"/>
  <c r="L7"/>
  <c r="K7"/>
  <c r="J7"/>
  <c r="F7"/>
  <c r="E7"/>
  <c r="C7"/>
  <c r="B7"/>
  <c r="A7"/>
  <c r="L6"/>
  <c r="K6"/>
  <c r="J6"/>
  <c r="F6"/>
  <c r="E6"/>
  <c r="C6"/>
  <c r="B6"/>
  <c r="A6"/>
  <c r="L5"/>
  <c r="K5"/>
  <c r="J5"/>
  <c r="F5"/>
  <c r="E5"/>
  <c r="C5"/>
  <c r="B5"/>
  <c r="A5"/>
  <c r="J36" i="61"/>
  <c r="K36"/>
  <c r="L36"/>
  <c r="J37"/>
  <c r="K37"/>
  <c r="L37"/>
  <c r="J40"/>
  <c r="K40"/>
  <c r="L40"/>
  <c r="J41"/>
  <c r="K41"/>
  <c r="L41"/>
  <c r="J42"/>
  <c r="K42"/>
  <c r="L42"/>
  <c r="J43"/>
  <c r="K43"/>
  <c r="L43"/>
  <c r="J44"/>
  <c r="K44"/>
  <c r="L44"/>
  <c r="J45"/>
  <c r="K45"/>
  <c r="L45"/>
  <c r="J48"/>
  <c r="K48"/>
  <c r="L48"/>
  <c r="J49"/>
  <c r="K49"/>
  <c r="L49"/>
  <c r="J50"/>
  <c r="K50"/>
  <c r="L50"/>
  <c r="J51"/>
  <c r="K51"/>
  <c r="L51"/>
  <c r="J52"/>
  <c r="K52"/>
  <c r="L52"/>
  <c r="J53"/>
  <c r="K53"/>
  <c r="L53"/>
  <c r="J56"/>
  <c r="K56"/>
  <c r="L56"/>
  <c r="J57"/>
  <c r="K57"/>
  <c r="L57"/>
  <c r="L28"/>
  <c r="K28"/>
  <c r="J28"/>
  <c r="L27"/>
  <c r="K27"/>
  <c r="J27"/>
  <c r="L21"/>
  <c r="K21"/>
  <c r="J21"/>
  <c r="L20"/>
  <c r="K20"/>
  <c r="J20"/>
  <c r="L18"/>
  <c r="K18"/>
  <c r="J18"/>
  <c r="G122"/>
  <c r="H122" s="1"/>
  <c r="G121"/>
  <c r="G120"/>
  <c r="G116"/>
  <c r="G114"/>
  <c r="F111"/>
  <c r="G110"/>
  <c r="F110"/>
  <c r="F126"/>
  <c r="H126" s="1"/>
  <c r="G126"/>
  <c r="C126"/>
  <c r="F122"/>
  <c r="F121"/>
  <c r="H121" s="1"/>
  <c r="C122"/>
  <c r="C121"/>
  <c r="F120"/>
  <c r="H120" s="1"/>
  <c r="C120"/>
  <c r="F117"/>
  <c r="F119"/>
  <c r="F112"/>
  <c r="F123"/>
  <c r="F118"/>
  <c r="F125"/>
  <c r="F115"/>
  <c r="F124"/>
  <c r="F113"/>
  <c r="H113" s="1"/>
  <c r="F114"/>
  <c r="F116"/>
  <c r="H116" s="1"/>
  <c r="G125"/>
  <c r="G124"/>
  <c r="H124" s="1"/>
  <c r="G123"/>
  <c r="G119"/>
  <c r="G118"/>
  <c r="G117"/>
  <c r="G115"/>
  <c r="G112"/>
  <c r="C112"/>
  <c r="G113"/>
  <c r="G111"/>
  <c r="G128" s="1"/>
  <c r="H61" i="70"/>
  <c r="H56"/>
  <c r="H60"/>
  <c r="F53" i="69"/>
  <c r="F54" s="1"/>
  <c r="I53"/>
  <c r="J6" i="67"/>
  <c r="J5"/>
  <c r="A11" i="69"/>
  <c r="A23" i="81" s="1"/>
  <c r="A12" i="69"/>
  <c r="A25" i="81" s="1"/>
  <c r="A13" i="69"/>
  <c r="A9" i="82" s="1"/>
  <c r="A14" i="69"/>
  <c r="A26" i="81" s="1"/>
  <c r="A15" i="69"/>
  <c r="A31" i="81" s="1"/>
  <c r="A16" i="69"/>
  <c r="A18"/>
  <c r="A19"/>
  <c r="A34" i="81" s="1"/>
  <c r="A20" i="69"/>
  <c r="A21"/>
  <c r="A23"/>
  <c r="A24"/>
  <c r="A25"/>
  <c r="A27"/>
  <c r="A28"/>
  <c r="A29"/>
  <c r="A42" i="81" s="1"/>
  <c r="A30" i="69"/>
  <c r="A31"/>
  <c r="A32"/>
  <c r="A9"/>
  <c r="A10" i="81" s="1"/>
  <c r="K14" i="61"/>
  <c r="L14"/>
  <c r="K15"/>
  <c r="L15"/>
  <c r="K16"/>
  <c r="L16"/>
  <c r="K17"/>
  <c r="L17"/>
  <c r="K22"/>
  <c r="L22"/>
  <c r="K23"/>
  <c r="L23"/>
  <c r="K24"/>
  <c r="L24"/>
  <c r="K25"/>
  <c r="L25"/>
  <c r="K26"/>
  <c r="L26"/>
  <c r="K29"/>
  <c r="L29"/>
  <c r="J14"/>
  <c r="J15"/>
  <c r="J16"/>
  <c r="J17"/>
  <c r="J22"/>
  <c r="J23"/>
  <c r="J24"/>
  <c r="J25"/>
  <c r="J26"/>
  <c r="J29"/>
  <c r="I11" i="67"/>
  <c r="D12"/>
  <c r="A8" s="1"/>
  <c r="G15"/>
  <c r="G16" s="1"/>
  <c r="D11"/>
  <c r="A7" s="1"/>
  <c r="G9"/>
  <c r="F6"/>
  <c r="E6"/>
  <c r="C6"/>
  <c r="B6"/>
  <c r="A6"/>
  <c r="F5"/>
  <c r="E5"/>
  <c r="C5"/>
  <c r="B5"/>
  <c r="A5"/>
  <c r="G11" i="66"/>
  <c r="G12" s="1"/>
  <c r="D11"/>
  <c r="G9"/>
  <c r="E7" i="1" s="1"/>
  <c r="F7" i="66"/>
  <c r="E7"/>
  <c r="C7"/>
  <c r="B7"/>
  <c r="A7"/>
  <c r="F6"/>
  <c r="E6"/>
  <c r="C6"/>
  <c r="B6"/>
  <c r="A6"/>
  <c r="F5"/>
  <c r="E5"/>
  <c r="C5"/>
  <c r="B5"/>
  <c r="A5"/>
  <c r="C111" i="61"/>
  <c r="C125"/>
  <c r="C118"/>
  <c r="C115"/>
  <c r="C117"/>
  <c r="C123"/>
  <c r="C124"/>
  <c r="C119"/>
  <c r="C116"/>
  <c r="C114"/>
  <c r="C113"/>
  <c r="C110"/>
  <c r="H60" i="63"/>
  <c r="G60"/>
  <c r="H59"/>
  <c r="G59"/>
  <c r="H58"/>
  <c r="G58"/>
  <c r="G57"/>
  <c r="I57" s="1"/>
  <c r="H56"/>
  <c r="G56"/>
  <c r="I56" s="1"/>
  <c r="G55"/>
  <c r="G53"/>
  <c r="F51"/>
  <c r="E51"/>
  <c r="C51"/>
  <c r="B51"/>
  <c r="A51"/>
  <c r="F50"/>
  <c r="E50"/>
  <c r="C50"/>
  <c r="B50"/>
  <c r="A50"/>
  <c r="F49"/>
  <c r="E49"/>
  <c r="C49"/>
  <c r="B49"/>
  <c r="A49"/>
  <c r="F48"/>
  <c r="E48"/>
  <c r="C48"/>
  <c r="B48"/>
  <c r="A48"/>
  <c r="F47"/>
  <c r="E47"/>
  <c r="C47"/>
  <c r="B47"/>
  <c r="A47"/>
  <c r="F46"/>
  <c r="E46"/>
  <c r="C46"/>
  <c r="B46"/>
  <c r="A46"/>
  <c r="F45"/>
  <c r="E45"/>
  <c r="C45"/>
  <c r="B45"/>
  <c r="A45"/>
  <c r="F44"/>
  <c r="E44"/>
  <c r="C44"/>
  <c r="B44"/>
  <c r="A44"/>
  <c r="F43"/>
  <c r="E43"/>
  <c r="C43"/>
  <c r="B43"/>
  <c r="A43"/>
  <c r="F42"/>
  <c r="E42"/>
  <c r="C42"/>
  <c r="B42"/>
  <c r="A42"/>
  <c r="F41"/>
  <c r="E41"/>
  <c r="C41"/>
  <c r="B41"/>
  <c r="A41"/>
  <c r="F40"/>
  <c r="E40"/>
  <c r="C40"/>
  <c r="B40"/>
  <c r="A40"/>
  <c r="F39"/>
  <c r="E39"/>
  <c r="C39"/>
  <c r="B39"/>
  <c r="A39"/>
  <c r="F38"/>
  <c r="E38"/>
  <c r="C38"/>
  <c r="B38"/>
  <c r="A38"/>
  <c r="F37"/>
  <c r="E37"/>
  <c r="C37"/>
  <c r="B37"/>
  <c r="A37"/>
  <c r="F36"/>
  <c r="E36"/>
  <c r="C36"/>
  <c r="B36"/>
  <c r="A36"/>
  <c r="F35"/>
  <c r="E35"/>
  <c r="C35"/>
  <c r="B35"/>
  <c r="A35"/>
  <c r="F34"/>
  <c r="E34"/>
  <c r="C34"/>
  <c r="B34"/>
  <c r="A34"/>
  <c r="F33"/>
  <c r="E33"/>
  <c r="C33"/>
  <c r="B33"/>
  <c r="A33"/>
  <c r="F32"/>
  <c r="E32"/>
  <c r="C32"/>
  <c r="B32"/>
  <c r="A32"/>
  <c r="F31"/>
  <c r="E31"/>
  <c r="C31"/>
  <c r="B31"/>
  <c r="A31"/>
  <c r="F30"/>
  <c r="E30"/>
  <c r="C30"/>
  <c r="B30"/>
  <c r="A30"/>
  <c r="F29"/>
  <c r="E29"/>
  <c r="C29"/>
  <c r="B29"/>
  <c r="A29"/>
  <c r="F28"/>
  <c r="E28"/>
  <c r="C28"/>
  <c r="B28"/>
  <c r="A28"/>
  <c r="F27"/>
  <c r="E27"/>
  <c r="C27"/>
  <c r="B27"/>
  <c r="A27"/>
  <c r="F26"/>
  <c r="E26"/>
  <c r="C26"/>
  <c r="B26"/>
  <c r="A26"/>
  <c r="F25"/>
  <c r="E25"/>
  <c r="C25"/>
  <c r="B25"/>
  <c r="A25"/>
  <c r="F24"/>
  <c r="E24"/>
  <c r="C24"/>
  <c r="B24"/>
  <c r="A24"/>
  <c r="F23"/>
  <c r="E23"/>
  <c r="C23"/>
  <c r="B23"/>
  <c r="A23"/>
  <c r="F22"/>
  <c r="E22"/>
  <c r="C22"/>
  <c r="B22"/>
  <c r="A22"/>
  <c r="F21"/>
  <c r="E21"/>
  <c r="C21"/>
  <c r="B21"/>
  <c r="A21"/>
  <c r="F20"/>
  <c r="E20"/>
  <c r="C20"/>
  <c r="B20"/>
  <c r="A20"/>
  <c r="H55"/>
  <c r="F19"/>
  <c r="E19"/>
  <c r="C19"/>
  <c r="B19"/>
  <c r="A19"/>
  <c r="F18"/>
  <c r="E18"/>
  <c r="C18"/>
  <c r="B18"/>
  <c r="A18"/>
  <c r="F17"/>
  <c r="E17"/>
  <c r="C17"/>
  <c r="B17"/>
  <c r="A17"/>
  <c r="F16"/>
  <c r="E16"/>
  <c r="C16"/>
  <c r="B16"/>
  <c r="A16"/>
  <c r="F15"/>
  <c r="E15"/>
  <c r="C15"/>
  <c r="B15"/>
  <c r="A15"/>
  <c r="F14"/>
  <c r="E14"/>
  <c r="C14"/>
  <c r="B14"/>
  <c r="A14"/>
  <c r="F13"/>
  <c r="E13"/>
  <c r="C13"/>
  <c r="B13"/>
  <c r="A13"/>
  <c r="F12"/>
  <c r="E12"/>
  <c r="C12"/>
  <c r="B12"/>
  <c r="A12"/>
  <c r="F11"/>
  <c r="E11"/>
  <c r="C11"/>
  <c r="B11"/>
  <c r="A11"/>
  <c r="F10"/>
  <c r="E10"/>
  <c r="C10"/>
  <c r="B10"/>
  <c r="A10"/>
  <c r="F9"/>
  <c r="E9"/>
  <c r="C9"/>
  <c r="B9"/>
  <c r="A9"/>
  <c r="F8"/>
  <c r="E8"/>
  <c r="C8"/>
  <c r="B8"/>
  <c r="A8"/>
  <c r="F7"/>
  <c r="E7"/>
  <c r="C7"/>
  <c r="B7"/>
  <c r="A7"/>
  <c r="F6"/>
  <c r="E6"/>
  <c r="C6"/>
  <c r="B6"/>
  <c r="A6"/>
  <c r="F5"/>
  <c r="E5"/>
  <c r="C5"/>
  <c r="B5"/>
  <c r="A5"/>
  <c r="H53"/>
  <c r="G107" i="61"/>
  <c r="D11" i="69"/>
  <c r="H107" i="61"/>
  <c r="G10" i="93"/>
  <c r="G11" s="1"/>
  <c r="I9"/>
  <c r="L21" i="69"/>
  <c r="P21" s="1"/>
  <c r="H91" i="86"/>
  <c r="F96"/>
  <c r="F97" s="1"/>
  <c r="H87"/>
  <c r="H90"/>
  <c r="H94"/>
  <c r="H17" i="91"/>
  <c r="D22" i="69"/>
  <c r="L22" s="1"/>
  <c r="P22" s="1"/>
  <c r="H61" i="84"/>
  <c r="H57"/>
  <c r="H56"/>
  <c r="G63" l="1"/>
  <c r="G64" s="1"/>
  <c r="H105" i="80"/>
  <c r="O18" i="69"/>
  <c r="P18" s="1"/>
  <c r="H108" i="80"/>
  <c r="H123" i="61"/>
  <c r="H114"/>
  <c r="H125"/>
  <c r="H110"/>
  <c r="H118"/>
  <c r="H182" i="71"/>
  <c r="H174"/>
  <c r="H158"/>
  <c r="L27" i="69"/>
  <c r="P27" s="1"/>
  <c r="H115" i="61"/>
  <c r="H119"/>
  <c r="I49" i="68"/>
  <c r="G21" i="75"/>
  <c r="G22" s="1"/>
  <c r="E58" i="81"/>
  <c r="H117" i="61"/>
  <c r="I14" i="77"/>
  <c r="H61" i="73"/>
  <c r="G64"/>
  <c r="G65" s="1"/>
  <c r="G60" i="79"/>
  <c r="G61" s="1"/>
  <c r="H57"/>
  <c r="L13" i="69"/>
  <c r="P13" s="1"/>
  <c r="F21" i="95"/>
  <c r="H63" i="63"/>
  <c r="H64" s="1"/>
  <c r="I59"/>
  <c r="I25" i="74"/>
  <c r="I50" i="68"/>
  <c r="I55"/>
  <c r="H167" i="71"/>
  <c r="G188"/>
  <c r="H59" i="73"/>
  <c r="H58" i="84"/>
  <c r="H18" i="88"/>
  <c r="L11" i="69"/>
  <c r="P11" s="1"/>
  <c r="I55" i="63"/>
  <c r="I60"/>
  <c r="G129" i="61"/>
  <c r="I33" i="72"/>
  <c r="H27" i="74"/>
  <c r="H28" s="1"/>
  <c r="H58" i="79"/>
  <c r="H107" i="80"/>
  <c r="H121"/>
  <c r="H112"/>
  <c r="I21" i="83"/>
  <c r="I38" i="81"/>
  <c r="B41"/>
  <c r="I41" s="1"/>
  <c r="G23" i="83"/>
  <c r="G24" s="1"/>
  <c r="G77" i="76"/>
  <c r="G78" s="1"/>
  <c r="H75"/>
  <c r="I23" i="81"/>
  <c r="I12" i="87"/>
  <c r="H11" i="93"/>
  <c r="H66" i="70"/>
  <c r="H58" i="73"/>
  <c r="H112" i="61"/>
  <c r="I56" i="68"/>
  <c r="I48"/>
  <c r="I20" i="83"/>
  <c r="I10" i="81"/>
  <c r="H89" i="86"/>
  <c r="D12" i="69"/>
  <c r="G13" i="66"/>
  <c r="H56" i="73"/>
  <c r="G69" i="70"/>
  <c r="G70" s="1"/>
  <c r="I57" i="68"/>
  <c r="G16" i="77"/>
  <c r="G17" s="1"/>
  <c r="I20" i="75"/>
  <c r="I26" i="81"/>
  <c r="I18"/>
  <c r="F188" i="71"/>
  <c r="F189" s="1"/>
  <c r="H15" i="67"/>
  <c r="H16" s="1"/>
  <c r="E6" i="1"/>
  <c r="M11" i="69" s="1"/>
  <c r="I54" i="68"/>
  <c r="H62"/>
  <c r="H63" s="1"/>
  <c r="H21" i="75"/>
  <c r="H22" s="1"/>
  <c r="F60" i="79"/>
  <c r="F61" s="1"/>
  <c r="H113" i="80"/>
  <c r="H119"/>
  <c r="H118"/>
  <c r="I19" i="83"/>
  <c r="I36" i="81"/>
  <c r="I18" i="88"/>
  <c r="E23" i="1"/>
  <c r="F128" i="61"/>
  <c r="F129" s="1"/>
  <c r="I31" i="81"/>
  <c r="D58"/>
  <c r="P20" i="69"/>
  <c r="H183" i="71"/>
  <c r="G62" i="68"/>
  <c r="G63" s="1"/>
  <c r="H63" i="70"/>
  <c r="H166" i="71"/>
  <c r="I58" i="63"/>
  <c r="A10" i="82"/>
  <c r="H159" i="71"/>
  <c r="H175"/>
  <c r="H13" i="66"/>
  <c r="G36" i="72"/>
  <c r="G37" s="1"/>
  <c r="I32"/>
  <c r="G27" i="74"/>
  <c r="G28" s="1"/>
  <c r="I15" i="77"/>
  <c r="H69" i="76"/>
  <c r="I29" i="81"/>
  <c r="I13"/>
  <c r="O9" i="69"/>
  <c r="O54" s="1"/>
  <c r="H62" i="70"/>
  <c r="H54" i="79"/>
  <c r="I32" i="81"/>
  <c r="F17"/>
  <c r="I17" s="1"/>
  <c r="H72" i="76"/>
  <c r="I30" i="81"/>
  <c r="I22"/>
  <c r="G123" i="80"/>
  <c r="G124" s="1"/>
  <c r="G189" i="71"/>
  <c r="I16" i="81"/>
  <c r="H59" i="84"/>
  <c r="B13" i="85"/>
  <c r="B32" s="1"/>
  <c r="M28" i="69"/>
  <c r="F69" i="70"/>
  <c r="F70" s="1"/>
  <c r="M24" i="69"/>
  <c r="H18" i="91"/>
  <c r="G16" i="96"/>
  <c r="G17" s="1"/>
  <c r="I15"/>
  <c r="A10"/>
  <c r="L29" i="69"/>
  <c r="P29" s="1"/>
  <c r="I42" i="81"/>
  <c r="H17" i="96"/>
  <c r="I14"/>
  <c r="H19" i="91"/>
  <c r="G22"/>
  <c r="G23" s="1"/>
  <c r="F22"/>
  <c r="F23" s="1"/>
  <c r="N56" i="69"/>
  <c r="H18" i="95"/>
  <c r="G21"/>
  <c r="G22" s="1"/>
  <c r="H17"/>
  <c r="H19"/>
  <c r="F22"/>
  <c r="H16"/>
  <c r="H97" i="89"/>
  <c r="H98"/>
  <c r="H89"/>
  <c r="H85"/>
  <c r="H94"/>
  <c r="H93"/>
  <c r="H90"/>
  <c r="L23" i="69"/>
  <c r="P23" s="1"/>
  <c r="G53"/>
  <c r="G56" s="1"/>
  <c r="H91" i="89"/>
  <c r="G100"/>
  <c r="G101" s="1"/>
  <c r="H88"/>
  <c r="H92"/>
  <c r="H95"/>
  <c r="H99"/>
  <c r="F100"/>
  <c r="F101" s="1"/>
  <c r="H96"/>
  <c r="M13" i="69"/>
  <c r="I21" i="81"/>
  <c r="M9" i="69"/>
  <c r="P9"/>
  <c r="P17"/>
  <c r="M17"/>
  <c r="P10"/>
  <c r="M10"/>
  <c r="E53"/>
  <c r="L25"/>
  <c r="P25" s="1"/>
  <c r="I11" i="87"/>
  <c r="H16" i="77"/>
  <c r="H17" s="1"/>
  <c r="I18" i="83"/>
  <c r="H23"/>
  <c r="H24" s="1"/>
  <c r="H53" i="69"/>
  <c r="F63" i="84"/>
  <c r="F64" s="1"/>
  <c r="I24" i="74"/>
  <c r="I47" i="68"/>
  <c r="F77" i="76"/>
  <c r="F78" s="1"/>
  <c r="H53" i="79"/>
  <c r="H104" i="80"/>
  <c r="D15" i="69"/>
  <c r="L15" s="1"/>
  <c r="H111" i="61"/>
  <c r="G63" i="63"/>
  <c r="G64" s="1"/>
  <c r="I9" i="92"/>
  <c r="I22" i="74"/>
  <c r="D19" i="69"/>
  <c r="L19" s="1"/>
  <c r="H87" i="89"/>
  <c r="H55" i="70"/>
  <c r="F123" i="80"/>
  <c r="F124" s="1"/>
  <c r="M20" i="69"/>
  <c r="G96" i="86"/>
  <c r="G97" s="1"/>
  <c r="I11" i="66"/>
  <c r="D14" i="69"/>
  <c r="I14" i="81"/>
  <c r="H58" i="70"/>
  <c r="F58" i="81"/>
  <c r="I29" i="72"/>
  <c r="M21" i="69"/>
  <c r="E109" i="1" l="1"/>
  <c r="L12" i="69"/>
  <c r="B25" i="81"/>
  <c r="I25" s="1"/>
  <c r="H54" i="69"/>
  <c r="M23"/>
  <c r="P19"/>
  <c r="M19"/>
  <c r="L14"/>
  <c r="D53"/>
  <c r="E54"/>
  <c r="B81" i="82"/>
  <c r="P15" i="69"/>
  <c r="M15"/>
  <c r="B58" i="81" l="1"/>
  <c r="F64" s="1"/>
  <c r="M12" i="69"/>
  <c r="P12"/>
  <c r="G57"/>
  <c r="D54"/>
  <c r="B64" i="81"/>
  <c r="M14" i="69"/>
  <c r="P14"/>
  <c r="P54" s="1"/>
  <c r="N57" s="1"/>
</calcChain>
</file>

<file path=xl/sharedStrings.xml><?xml version="1.0" encoding="utf-8"?>
<sst xmlns="http://schemas.openxmlformats.org/spreadsheetml/2006/main" count="9434" uniqueCount="1146">
  <si>
    <t xml:space="preserve"> CRC-RJ nº 098546/0-8</t>
  </si>
  <si>
    <t>Nome: Anderson Cardoso Pereira</t>
  </si>
  <si>
    <t>Matrícula: 97224</t>
  </si>
  <si>
    <t xml:space="preserve"> Nome: José Bonifácio Ferreira Novellino</t>
  </si>
  <si>
    <t>08/02/2022                       e 18/02/2022</t>
  </si>
  <si>
    <t>Diário Oficial Eletrônico - Edição nº 382 e 390</t>
  </si>
  <si>
    <t>Diário Oficial Eletrônico - Edição nº 389</t>
  </si>
  <si>
    <t>Superávit - COVID 19 - Port. 3474 -Invest.</t>
  </si>
  <si>
    <t>Superávit - PREFAPS - Res. nº 2146</t>
  </si>
  <si>
    <t>Superávit - Rede Cegonha - SES nº 2197</t>
  </si>
  <si>
    <t>Superávit - EP MAC UPA - Invest.</t>
  </si>
  <si>
    <t>Superávit - EP (AB) Saúde Bucal - Invest.</t>
  </si>
  <si>
    <t>970 - PREFAPS - Res. nº 2146</t>
  </si>
  <si>
    <t>977 - Rede Cegonha - SES nº 2197</t>
  </si>
  <si>
    <t>Saúde, Educ, A.Social e Pessoal</t>
  </si>
  <si>
    <t xml:space="preserve">Art. 5º, Inc I - Insuficiência dotação Pessoal e Enc.Sociais / Art. 5º, Inc II - Despesas com Amortiz., Juros e Enc. da Dívida  / Art. 5º, Inc IV - Insuficiência dotação nas funções Educação, Saúde e A.Social </t>
  </si>
  <si>
    <t>Saúde, Educ, A.Social, Amortizações e Pessoal</t>
  </si>
  <si>
    <t xml:space="preserve"> ANEXO I - DECRETO Nº 6.782, DE 04 DE MARÇO DE 2022</t>
  </si>
  <si>
    <t>Superávit - EP - Controle Pop. Animal</t>
  </si>
  <si>
    <t>Superávit - Saúde Bucal</t>
  </si>
  <si>
    <t>Soma A.1</t>
  </si>
  <si>
    <t>Relação</t>
  </si>
  <si>
    <t>Sistema</t>
  </si>
  <si>
    <t>DIF</t>
  </si>
  <si>
    <t>COMSERCAF</t>
  </si>
  <si>
    <t xml:space="preserve"> ANEXO I - DECRETO Nº 6.785, DE 08 DE MARÇO DE 2022</t>
  </si>
  <si>
    <t xml:space="preserve"> ANEXO I - DECRETO Nº 6.793, DE 15 DE MARÇO DE 2022</t>
  </si>
  <si>
    <t>Diário Oficial Eletrônico - Edição nº 402</t>
  </si>
  <si>
    <t>60 - Saúde Bucal</t>
  </si>
  <si>
    <t>984 - Emenda Parl. / Controle Pop. Animal Port 1952</t>
  </si>
  <si>
    <t>02.012.12.122.0014.2004</t>
  </si>
  <si>
    <t>Academiar Ar Livre - Convênio 913464/2021</t>
  </si>
  <si>
    <t>Sec. Esporte</t>
  </si>
  <si>
    <t xml:space="preserve"> ANEXO I - DECRETO Nº 6.794, DE 16 DE MARÇO DE 2022</t>
  </si>
  <si>
    <t>Convênio Plataforma Mais Brasil</t>
  </si>
  <si>
    <t>913464/2022</t>
  </si>
  <si>
    <t>Superávit - fonte 836</t>
  </si>
  <si>
    <t xml:space="preserve"> ANEXO I - DECRETO Nº 6.801, DE 18 DE MARÇO DE 2022</t>
  </si>
  <si>
    <t>Superávit - Royalties Saúde (Lei 12.858/13)</t>
  </si>
  <si>
    <t xml:space="preserve">836 - Royalties Saúde (Lei 12.858/13) </t>
  </si>
  <si>
    <t>Diário Oficial Eletrônico - Edição nº 409</t>
  </si>
  <si>
    <t>993 - Emenda Parl. (AB)- Saúde Bucal - Invest.</t>
  </si>
  <si>
    <t>08/02/2022                            e 15/02/2022</t>
  </si>
  <si>
    <t>Diário Oficial Eletrônico - Edição nº 382 e 387</t>
  </si>
  <si>
    <t>Contrato de Repasse  - M. Cidadania</t>
  </si>
  <si>
    <t>896809/2019/MC/CAIXA</t>
  </si>
  <si>
    <t>12292.5560001/21-006</t>
  </si>
  <si>
    <t>12292.5560001/21-005</t>
  </si>
  <si>
    <t>Proposta FNS - SISMOB</t>
  </si>
  <si>
    <t xml:space="preserve">Diversas </t>
  </si>
  <si>
    <t>Anulação - Folha</t>
  </si>
  <si>
    <t xml:space="preserve"> ANEXO I - DECRETO Nº 6.781, DE 24 DE FEVEREIRO DE 2022</t>
  </si>
  <si>
    <t>Diário Oficial Eletrônico - Edição nº 396</t>
  </si>
  <si>
    <t>NÚMERO</t>
  </si>
  <si>
    <t>UG</t>
  </si>
  <si>
    <t>VALOR</t>
  </si>
  <si>
    <t>SUPLEMENTAÇÃO</t>
  </si>
  <si>
    <t>REDUÇÃO</t>
  </si>
  <si>
    <t>VALORES</t>
  </si>
  <si>
    <t>CÓDIGOS</t>
  </si>
  <si>
    <t>DATA</t>
  </si>
  <si>
    <t>DATA PUBLICAÇÃO</t>
  </si>
  <si>
    <t>TOTAL</t>
  </si>
  <si>
    <t>PROGRAMA DE TRABALHO</t>
  </si>
  <si>
    <t>NATUREZA DA DESPESA</t>
  </si>
  <si>
    <t>DESCRIÇÃO</t>
  </si>
  <si>
    <t>FICHA</t>
  </si>
  <si>
    <t>UNIDADE ORÇAMENTÁRIA</t>
  </si>
  <si>
    <t>RECURSO                                       (ANULAÇÃO, SUPERÁVIT, EXCESSO)</t>
  </si>
  <si>
    <t>Anulação</t>
  </si>
  <si>
    <t>FONTE</t>
  </si>
  <si>
    <t>Secr. Governo</t>
  </si>
  <si>
    <t>Outros Serviços de Terceiros - Pessoa Jurídica</t>
  </si>
  <si>
    <t>Material de Consumo</t>
  </si>
  <si>
    <t>Totalizador por Fontes:</t>
  </si>
  <si>
    <t>Despesas de Exercícios Anteriores</t>
  </si>
  <si>
    <t>Obras e Instalações</t>
  </si>
  <si>
    <t>Secr. Mobilidade</t>
  </si>
  <si>
    <t>CONSERCAF</t>
  </si>
  <si>
    <t>Equipamentos e Material Permanente</t>
  </si>
  <si>
    <t xml:space="preserve"> </t>
  </si>
  <si>
    <t>Secr. Criança</t>
  </si>
  <si>
    <t>4.4.90.51.00.00</t>
  </si>
  <si>
    <t>Câmara Municipal</t>
  </si>
  <si>
    <t>4.4.90.52.00.00</t>
  </si>
  <si>
    <t>3.1.90.11.00.00</t>
  </si>
  <si>
    <t>Vencimentos e Vantagens Fixas - Pessoal Civil</t>
  </si>
  <si>
    <t>3.1.90.13.00.00</t>
  </si>
  <si>
    <t>Obrigações Patronais</t>
  </si>
  <si>
    <t>5</t>
  </si>
  <si>
    <t>3.1.90.16.00.00</t>
  </si>
  <si>
    <t>Outras Despesas Variáveis - Pessoal Civil</t>
  </si>
  <si>
    <t>3.1.90.92.00.00</t>
  </si>
  <si>
    <t>3.1.90.94.00.00</t>
  </si>
  <si>
    <t>Indenizações e Restituições Trabalhistas</t>
  </si>
  <si>
    <t>3.1.91.13.08.00</t>
  </si>
  <si>
    <t>Contribuições RPPS - FPC</t>
  </si>
  <si>
    <t>3.1.91.13.11.00</t>
  </si>
  <si>
    <t>Contribuições RPPS - FFP</t>
  </si>
  <si>
    <t>3.3.90.08.00.00</t>
  </si>
  <si>
    <t>Outros Benefícios Assistenciais do servidor e do militar</t>
  </si>
  <si>
    <t>3.3.90.14.00.00</t>
  </si>
  <si>
    <t>Diárias - Civil</t>
  </si>
  <si>
    <t>3.3.90.30.00.00</t>
  </si>
  <si>
    <t>3.3.90.32.00.00</t>
  </si>
  <si>
    <t>Material, Bem ou Serviço para Distribuição Gratuita</t>
  </si>
  <si>
    <t>3.3.90.33.00.00</t>
  </si>
  <si>
    <t>Passagens e Despesas com Locomoção</t>
  </si>
  <si>
    <t>3.3.90.35.00.00</t>
  </si>
  <si>
    <t>Serviços de Consultoria</t>
  </si>
  <si>
    <t>3.3.90.36.00.00</t>
  </si>
  <si>
    <t>Outros Serviços de Terceiros - Pessoa Física</t>
  </si>
  <si>
    <t>3.3.90.39.00.00</t>
  </si>
  <si>
    <t>3.3.90.92.00.00</t>
  </si>
  <si>
    <t>Gabinete do Prefeito</t>
  </si>
  <si>
    <t>3.1.90.04.00.00</t>
  </si>
  <si>
    <t>Contratação por Tempo Determinado</t>
  </si>
  <si>
    <t>3.3.90.41.00.00</t>
  </si>
  <si>
    <t>Contribuições (34)</t>
  </si>
  <si>
    <t>33</t>
  </si>
  <si>
    <t>46</t>
  </si>
  <si>
    <t>47</t>
  </si>
  <si>
    <t>Controladoria</t>
  </si>
  <si>
    <t>3.1.90.91.00.00</t>
  </si>
  <si>
    <t>Sentenças Judiciais</t>
  </si>
  <si>
    <t>Procuradoria</t>
  </si>
  <si>
    <t>3.3.90.91.00.00</t>
  </si>
  <si>
    <t>3.3.90.93.00.00</t>
  </si>
  <si>
    <t>Indenizações e Restituições</t>
  </si>
  <si>
    <t>Secr. Administração</t>
  </si>
  <si>
    <t>3.1.90.96.00.00</t>
  </si>
  <si>
    <t>Ressarcimento de Despesas de Pessoal Requisitado</t>
  </si>
  <si>
    <t>3.3.90.49.00.00</t>
  </si>
  <si>
    <t>Auxílio-Transporte</t>
  </si>
  <si>
    <t>Secr. Fazenda</t>
  </si>
  <si>
    <t>3.3.90.47.00.00</t>
  </si>
  <si>
    <t>Obrigações Tributárias e Contributivas</t>
  </si>
  <si>
    <t>3.3.20.93.00.00</t>
  </si>
  <si>
    <t>200</t>
  </si>
  <si>
    <t>3.2.90.21.00.00</t>
  </si>
  <si>
    <t>Juros sobre a Dívida por Contrato</t>
  </si>
  <si>
    <t>4.6.90.71.00.00</t>
  </si>
  <si>
    <t>Principal da Dívida Contratual Resgatado</t>
  </si>
  <si>
    <t>9.9.99.99.00.03</t>
  </si>
  <si>
    <t>Reserva para Emendas Impositivas</t>
  </si>
  <si>
    <t>9.9.99.99.00.04</t>
  </si>
  <si>
    <t>Reserva de Contingência</t>
  </si>
  <si>
    <t xml:space="preserve">Secr. Agricultura </t>
  </si>
  <si>
    <t>Secr. Des. Urbano</t>
  </si>
  <si>
    <t>Secr. Turismo</t>
  </si>
  <si>
    <t>3.3.50.33.00.00</t>
  </si>
  <si>
    <t>3.3.90.31.00.00</t>
  </si>
  <si>
    <t>Premiações Culturais, Artísticas, Científicas, Desportivas e Outras</t>
  </si>
  <si>
    <t>Secr. Educação</t>
  </si>
  <si>
    <t>400</t>
  </si>
  <si>
    <t>4.4.90.92.00.00</t>
  </si>
  <si>
    <t>600</t>
  </si>
  <si>
    <t>Secr. Melhor Idade</t>
  </si>
  <si>
    <t>3.3.50.31.00.00</t>
  </si>
  <si>
    <t>Secr. Cultura</t>
  </si>
  <si>
    <t>Secr. Obras</t>
  </si>
  <si>
    <t>3.3.90.48.00.00</t>
  </si>
  <si>
    <t>Outros Auxílios Financeiros a Pessoas Físicas</t>
  </si>
  <si>
    <t>Secr. Rel. Institucionais</t>
  </si>
  <si>
    <t>Secr. M. Ambiente</t>
  </si>
  <si>
    <t>Secr. Dir. Humanos</t>
  </si>
  <si>
    <t>806</t>
  </si>
  <si>
    <t>807</t>
  </si>
  <si>
    <t>808</t>
  </si>
  <si>
    <t>809</t>
  </si>
  <si>
    <t>810</t>
  </si>
  <si>
    <t>3.3.92.33.00.00</t>
  </si>
  <si>
    <t>835</t>
  </si>
  <si>
    <t>836</t>
  </si>
  <si>
    <t>F.M. Assist. Social</t>
  </si>
  <si>
    <t>3.3.50.41.00.00</t>
  </si>
  <si>
    <t>Contribuições</t>
  </si>
  <si>
    <t>F.M. Criança e Adolescente</t>
  </si>
  <si>
    <t>F.M. Saúde</t>
  </si>
  <si>
    <t>3.3.90.40.00.00</t>
  </si>
  <si>
    <t>Serviços de Tecnologia da Informação e Comunicação - Pessoa Jurídica</t>
  </si>
  <si>
    <t>3.1.71.70.00.00</t>
  </si>
  <si>
    <t>Rateio pela Participação em Consórcio Público</t>
  </si>
  <si>
    <t>F.M. Transporte</t>
  </si>
  <si>
    <t>F.M. Habitação</t>
  </si>
  <si>
    <t>IBASCAF</t>
  </si>
  <si>
    <t>3.3.90.46.00.00</t>
  </si>
  <si>
    <t>Auxílio-alimentação</t>
  </si>
  <si>
    <t>3.3.90.98.00.00</t>
  </si>
  <si>
    <t>Compensações ao RGPS</t>
  </si>
  <si>
    <t>3.1.90.01.00.00</t>
  </si>
  <si>
    <t>Aposentadorias do RPPS, Reserva Remunerada e Reformas dos Militares</t>
  </si>
  <si>
    <t>3.1.90.03.00.00</t>
  </si>
  <si>
    <t>Pensões do RPPS e do Militar</t>
  </si>
  <si>
    <t>9.9.99.99.00.02</t>
  </si>
  <si>
    <t>Reserva do RPPS FPC</t>
  </si>
  <si>
    <t>FAMES</t>
  </si>
  <si>
    <t>F.M. M. Ambiente</t>
  </si>
  <si>
    <t>F. M. Cultura</t>
  </si>
  <si>
    <t>3.3.50.43.00.00</t>
  </si>
  <si>
    <t>Subvenções Sociais</t>
  </si>
  <si>
    <t>F. M. Turismo</t>
  </si>
  <si>
    <t>FMDDC</t>
  </si>
  <si>
    <t>F. M. Esporte</t>
  </si>
  <si>
    <t>4.6.90.91.00.00</t>
  </si>
  <si>
    <t>F.M. Liquidação</t>
  </si>
  <si>
    <t>01.001.01.031.0001.1001</t>
  </si>
  <si>
    <t>01.001.01.031.0001.2001</t>
  </si>
  <si>
    <t>01.001.01.031.0001.2002</t>
  </si>
  <si>
    <t>02.001.03.091.0002.2006</t>
  </si>
  <si>
    <t>02.001.04.122.0002.2003</t>
  </si>
  <si>
    <t>02.001.04.122.0002.2004.0001</t>
  </si>
  <si>
    <t>02.001.04.122.0002.2004.0003</t>
  </si>
  <si>
    <t>02.001.04.122.0003.1002</t>
  </si>
  <si>
    <t>02.001.06.182.0050.2007</t>
  </si>
  <si>
    <t>02.001.16.482.0026.2004.0006</t>
  </si>
  <si>
    <t>02.001.19.571.0002.2005</t>
  </si>
  <si>
    <t>02.001.26.364.0002.2008</t>
  </si>
  <si>
    <t>02.002.04.124.0002.2003</t>
  </si>
  <si>
    <t>02.002.04.124.0002.2004.0001</t>
  </si>
  <si>
    <t>02.002.04.124.0004.2009</t>
  </si>
  <si>
    <t>02.002.04.124.0004.2010</t>
  </si>
  <si>
    <t>02.002.04.124.0004.2011.0001</t>
  </si>
  <si>
    <t>02.002.04.124.0004.2011.0002</t>
  </si>
  <si>
    <t>02.002.04.124.0004.2012</t>
  </si>
  <si>
    <t>02.003.03.091.0005.2013</t>
  </si>
  <si>
    <t>02.003.03.122.0002.2003</t>
  </si>
  <si>
    <t>02.003.03.122.0002.2004.0001</t>
  </si>
  <si>
    <t>02.003.03.122.0003.1002</t>
  </si>
  <si>
    <t>02.004.04.122.0002.2003</t>
  </si>
  <si>
    <t>02.004.04.122.0002.2004.0001</t>
  </si>
  <si>
    <t>02.004.04.122.0003.1002</t>
  </si>
  <si>
    <t>02.004.04.124.0002.2015</t>
  </si>
  <si>
    <t>02.004.04.124.0002.2016</t>
  </si>
  <si>
    <t>02.005.04.122.0002.2003</t>
  </si>
  <si>
    <t>02.005.04.122.0002.2004.0001</t>
  </si>
  <si>
    <t>02.005.04.122.0002.2004.0004</t>
  </si>
  <si>
    <t>02.005.04.122.0002.2017</t>
  </si>
  <si>
    <t>02.005.04.122.0002.2018</t>
  </si>
  <si>
    <t>02.005.04.122.0002.2019</t>
  </si>
  <si>
    <t>02.005.04.122.0003.1002</t>
  </si>
  <si>
    <t>02.005.04.122.0006.2020</t>
  </si>
  <si>
    <t>02.005.04.122.0006.2021</t>
  </si>
  <si>
    <t>02.005.04.122.0007.2022</t>
  </si>
  <si>
    <t>02.005.04.122.0007.2023</t>
  </si>
  <si>
    <t>02.005.04.122.0008.2024</t>
  </si>
  <si>
    <t>02.005.27.813.0010.2004.0007</t>
  </si>
  <si>
    <t>02.006.04.122.0002.2003</t>
  </si>
  <si>
    <t>02.006.04.122.0002.2004.0001</t>
  </si>
  <si>
    <t>02.006.04.122.0002.2016</t>
  </si>
  <si>
    <t>02.006.04.122.0002.2025</t>
  </si>
  <si>
    <t>02.006.04.122.0051.2004.0008</t>
  </si>
  <si>
    <t>02.006.04.122.0051.2004.0009</t>
  </si>
  <si>
    <t>02.006.04.123.0002.0002</t>
  </si>
  <si>
    <t>02.006.04.123.0002.2004.0005</t>
  </si>
  <si>
    <t>02.006.04.123.0002.2026</t>
  </si>
  <si>
    <t>02.006.04.127.0051.2004.0010</t>
  </si>
  <si>
    <t>02.006.28.843.0000.0003</t>
  </si>
  <si>
    <t>02.006.28.843.0000.0004</t>
  </si>
  <si>
    <t>02.006.28.843.0000.0005</t>
  </si>
  <si>
    <t>02.006.28.843.0000.0006</t>
  </si>
  <si>
    <t>02.006.28.843.0000.0007</t>
  </si>
  <si>
    <t>02.006.28.843.0000.0008</t>
  </si>
  <si>
    <t>02.006.99.999.9999.9999</t>
  </si>
  <si>
    <t>02.007.23.695.0010.2029</t>
  </si>
  <si>
    <t>02.007.26.122.0002.2003</t>
  </si>
  <si>
    <t>02.007.26.122.0002.2004.0001</t>
  </si>
  <si>
    <t>02.007.26.125.0009.2030</t>
  </si>
  <si>
    <t>02.007.26.126.0002.2016</t>
  </si>
  <si>
    <t>02.007.26.128.0002.2015</t>
  </si>
  <si>
    <t>02.007.26.782.0003.1002</t>
  </si>
  <si>
    <t>02.007.26.782.0009.1003</t>
  </si>
  <si>
    <t>02.007.26.782.0009.2027</t>
  </si>
  <si>
    <t>02.007.26.782.0009.2028</t>
  </si>
  <si>
    <t>02.008.08.122.0002.2003</t>
  </si>
  <si>
    <t>02.008.08.122.0002.2004.0001</t>
  </si>
  <si>
    <t>02.008.08.244.0003.1002</t>
  </si>
  <si>
    <t>02.009.10.304.0002.2033</t>
  </si>
  <si>
    <t>02.009.10.304.0002.3005</t>
  </si>
  <si>
    <t>02.009.20.122.0002.2003</t>
  </si>
  <si>
    <t>02.009.20.122.0002.2004.0001</t>
  </si>
  <si>
    <t>02.009.20.605.0034.3002</t>
  </si>
  <si>
    <t>02.009.20.608.0011.2031.0001</t>
  </si>
  <si>
    <t>02.009.20.608.0011.2031.0002</t>
  </si>
  <si>
    <t>02.009.20.608.0011.2032.0001</t>
  </si>
  <si>
    <t>02.009.20.608.0011.2032.0002</t>
  </si>
  <si>
    <t>02.009.20.608.0011.2034.0001</t>
  </si>
  <si>
    <t>02.009.20.608.0011.2034.0002</t>
  </si>
  <si>
    <t>02.010.04.122.0002.2003</t>
  </si>
  <si>
    <t>02.010.04.122.0002.2004.0001</t>
  </si>
  <si>
    <t>02.010.04.126.0002.2016</t>
  </si>
  <si>
    <t>02.010.15.452.0012.2035</t>
  </si>
  <si>
    <t>02.010.15.452.0012.2036</t>
  </si>
  <si>
    <t>02.011.23.122.0002.2003</t>
  </si>
  <si>
    <t>02.011.23.122.0002.2004.0001</t>
  </si>
  <si>
    <t>02.011.23.695.0010.2037</t>
  </si>
  <si>
    <t>02.011.23.695.0010.2038</t>
  </si>
  <si>
    <t>02.011.23.695.0010.2039</t>
  </si>
  <si>
    <t>02.011.23.695.0010.2040</t>
  </si>
  <si>
    <t>02.011.27.812.0013.2041</t>
  </si>
  <si>
    <t>02.011.27.812.0013.3004</t>
  </si>
  <si>
    <t>02.011.27.812.0013.3008</t>
  </si>
  <si>
    <t>02.011.27.812.0013.3036</t>
  </si>
  <si>
    <t>02.011.27.813.0013.2042</t>
  </si>
  <si>
    <t>02.011.27.813.0013.2043</t>
  </si>
  <si>
    <t>02.011.27.813.0013.2044</t>
  </si>
  <si>
    <t>02.011.27.813.0013.2045</t>
  </si>
  <si>
    <t>02.012.12.122.0014.2004.0001</t>
  </si>
  <si>
    <t>02.012.12.122.0014.2046</t>
  </si>
  <si>
    <t>02.012.12.361.0014.2047</t>
  </si>
  <si>
    <t>02.012.12.361.0015.2003</t>
  </si>
  <si>
    <t>02.012.12.361.0015.2052</t>
  </si>
  <si>
    <t>02.012.12.361.0016.2058</t>
  </si>
  <si>
    <t>02.012.12.361.0017.2063</t>
  </si>
  <si>
    <t>02.012.12.361.0018.2068</t>
  </si>
  <si>
    <t>02.012.12.361.0019.2072</t>
  </si>
  <si>
    <t>02.012.12.361.0020.2076</t>
  </si>
  <si>
    <t>02.012.12.361.0020.2077</t>
  </si>
  <si>
    <t>02.012.12.361.0021.1004</t>
  </si>
  <si>
    <t>02.012.12.362.0015.2053</t>
  </si>
  <si>
    <t>02.012.12.362.0018.2069</t>
  </si>
  <si>
    <t>02.012.12.362.0019.2073</t>
  </si>
  <si>
    <t>02.012.12.362.0020.2078</t>
  </si>
  <si>
    <t>02.012.12.362.0021.1005</t>
  </si>
  <si>
    <t>02.012.12.365.0014.2048</t>
  </si>
  <si>
    <t>02.012.12.365.0014.2049</t>
  </si>
  <si>
    <t>02.012.12.365.0015.2054</t>
  </si>
  <si>
    <t>02.012.12.365.0015.2055</t>
  </si>
  <si>
    <t>02.012.12.365.0016.2059</t>
  </si>
  <si>
    <t>02.012.12.365.0016.2060</t>
  </si>
  <si>
    <t>02.012.12.365.0017.2064</t>
  </si>
  <si>
    <t>02.012.12.365.0017.2065</t>
  </si>
  <si>
    <t>02.012.12.365.0018.2070</t>
  </si>
  <si>
    <t>02.012.12.365.0018.2071</t>
  </si>
  <si>
    <t>02.012.12.365.0019.2074</t>
  </si>
  <si>
    <t>02.012.12.365.0019.2075</t>
  </si>
  <si>
    <t>02.012.12.365.0020.2079</t>
  </si>
  <si>
    <t>02.012.12.365.0020.2080</t>
  </si>
  <si>
    <t>02.012.12.365.0021.1006</t>
  </si>
  <si>
    <t>02.012.12.365.0021.1007</t>
  </si>
  <si>
    <t>02.012.12.366.0014.2050</t>
  </si>
  <si>
    <t>02.012.12.366.0015.2056</t>
  </si>
  <si>
    <t>02.012.12.366.0016.2061</t>
  </si>
  <si>
    <t>02.012.12.366.0017.2066</t>
  </si>
  <si>
    <t>02.012.12.366.0020.2081</t>
  </si>
  <si>
    <t>02.012.12.367.0014.2051</t>
  </si>
  <si>
    <t>02.012.12.367.0015.2057</t>
  </si>
  <si>
    <t>02.012.12.367.0016.2062</t>
  </si>
  <si>
    <t>02.012.12.367.0017.2067</t>
  </si>
  <si>
    <t>02.012.12.367.0020.2082</t>
  </si>
  <si>
    <t>02.013.08.122.0002.2003</t>
  </si>
  <si>
    <t>02.013.08.122.0002.2004.0001</t>
  </si>
  <si>
    <t>02.013.08.241.0003.1002</t>
  </si>
  <si>
    <t>02.013.08.241.0003.2046</t>
  </si>
  <si>
    <t>02.013.08.241.0022.2083</t>
  </si>
  <si>
    <t>02.013.08.241.0022.2084</t>
  </si>
  <si>
    <t>02.013.08.241.0022.2085</t>
  </si>
  <si>
    <t>02.013.08.241.0022.2086</t>
  </si>
  <si>
    <t>02.014.13.122.0002.2003</t>
  </si>
  <si>
    <t>02.014.13.122.0002.2004.0001</t>
  </si>
  <si>
    <t>02.016.15.122.0002.2003</t>
  </si>
  <si>
    <t>02.016.15.122.0002.2004.0001</t>
  </si>
  <si>
    <t>02.016.15.126.0002.2016</t>
  </si>
  <si>
    <t>02.016.15.451.0024.1009</t>
  </si>
  <si>
    <t>02.016.15.451.0024.1011</t>
  </si>
  <si>
    <t>02.016.15.451.0025.1017</t>
  </si>
  <si>
    <t>02.016.15.451.0026.1008</t>
  </si>
  <si>
    <t>02.016.15.451.0026.1010</t>
  </si>
  <si>
    <t>02.016.15.451.0026.1012</t>
  </si>
  <si>
    <t>02.016.15.451.0026.1013</t>
  </si>
  <si>
    <t>02.016.15.451.0026.1016</t>
  </si>
  <si>
    <t>02.016.15.452.0003.1002</t>
  </si>
  <si>
    <t>02.016.15.452.0024.2087</t>
  </si>
  <si>
    <t>02.016.15.452.0025.2091</t>
  </si>
  <si>
    <t>02.016.15.452.0026.1019</t>
  </si>
  <si>
    <t>02.016.15.452.0026.2088</t>
  </si>
  <si>
    <t>02.016.15.452.0026.2090</t>
  </si>
  <si>
    <t>02.016.15.452.0026.3010</t>
  </si>
  <si>
    <t>02.016.16.482.0026.1018</t>
  </si>
  <si>
    <t>02.016.25.752.0023.2089</t>
  </si>
  <si>
    <t>02.017.08.122.0008.2003</t>
  </si>
  <si>
    <t>02.017.08.122.0008.2004.0001</t>
  </si>
  <si>
    <t>02.017.08.243.0008.2046</t>
  </si>
  <si>
    <t>02.017.08.243.0008.2092</t>
  </si>
  <si>
    <t>02.017.08.243.0008.2093</t>
  </si>
  <si>
    <t>02.017.08.243.0045.2215</t>
  </si>
  <si>
    <t>02.019.04.122.0002.2003</t>
  </si>
  <si>
    <t>02.019.04.122.0002.2004.0001</t>
  </si>
  <si>
    <t>02.021.18.122.0002.2003</t>
  </si>
  <si>
    <t>02.021.18.122.0002.2004.0001</t>
  </si>
  <si>
    <t>02.021.18.122.0002.2016</t>
  </si>
  <si>
    <t>02.021.18.541.0009.2027</t>
  </si>
  <si>
    <t>02.021.18.541.0027.2108</t>
  </si>
  <si>
    <t>02.021.18.541.0027.2109</t>
  </si>
  <si>
    <t>02.021.18.541.0047.2004.0011</t>
  </si>
  <si>
    <t>02.021.18.541.0047.2004.0015</t>
  </si>
  <si>
    <t>02.022.06.122.0002.2003</t>
  </si>
  <si>
    <t>02.022.06.122.0002.2004.0001</t>
  </si>
  <si>
    <t>02.022.06.181.0028.2004.0012</t>
  </si>
  <si>
    <t>02.022.06.181.0028.2116</t>
  </si>
  <si>
    <t>02.022.06.181.0028.2117</t>
  </si>
  <si>
    <t>02.022.06.181.0028.2119</t>
  </si>
  <si>
    <t>02.022.06.181.0028.2120</t>
  </si>
  <si>
    <t>02.022.06.181.0028.3006</t>
  </si>
  <si>
    <t>02.022.06.183.0028.2016</t>
  </si>
  <si>
    <t>02.022.06.183.0028.2118</t>
  </si>
  <si>
    <t>02.022.08.244.0008.2024</t>
  </si>
  <si>
    <t>03.001.08.122.0045.2004.0001</t>
  </si>
  <si>
    <t>03.001.08.123.0045.2026</t>
  </si>
  <si>
    <t>03.001.08.242.0045.2124</t>
  </si>
  <si>
    <t>03.001.08.243.0045.2214</t>
  </si>
  <si>
    <t>03.001.08.243.0045.2215</t>
  </si>
  <si>
    <t>03.001.08.244.0045.2016</t>
  </si>
  <si>
    <t>03.001.08.244.0045.2046</t>
  </si>
  <si>
    <t>03.001.08.244.0045.2122</t>
  </si>
  <si>
    <t>03.001.08.244.0045.2216</t>
  </si>
  <si>
    <t>03.001.08.244.0045.2217</t>
  </si>
  <si>
    <t>03.001.08.244.0045.2218</t>
  </si>
  <si>
    <t>03.001.08.244.0045.2219</t>
  </si>
  <si>
    <t>03.001.08.244.0045.2220</t>
  </si>
  <si>
    <t>03.001.08.244.0045.2221</t>
  </si>
  <si>
    <t>03.001.08.244.0045.2222</t>
  </si>
  <si>
    <t>03.001.08.244.0045.2223</t>
  </si>
  <si>
    <t>03.001.08.244.0045.2224</t>
  </si>
  <si>
    <t>03.001.08.244.0045.2225</t>
  </si>
  <si>
    <t>03.001.08.244.0045.2226</t>
  </si>
  <si>
    <t>03.001.08.244.0045.2227</t>
  </si>
  <si>
    <t>03.001.08.244.0045.2228</t>
  </si>
  <si>
    <t>03.001.08.244.0045.2229</t>
  </si>
  <si>
    <t>03.001.08.244.0045.3018</t>
  </si>
  <si>
    <t>03.001.08.244.0046.2230</t>
  </si>
  <si>
    <t>03.001.08.244.0046.3016</t>
  </si>
  <si>
    <t>03.001.14.422.0045.2231</t>
  </si>
  <si>
    <t>03.001.14.422.0045.3034</t>
  </si>
  <si>
    <t>04.001.08.122.0002.2004.0001</t>
  </si>
  <si>
    <t>04.001.08.243.0008.2094</t>
  </si>
  <si>
    <t>04.001.08.243.0008.2095</t>
  </si>
  <si>
    <t>04.001.08.243.0008.2096</t>
  </si>
  <si>
    <t>04.001.08.243.0008.2097</t>
  </si>
  <si>
    <t>04.001.08.243.0008.2098</t>
  </si>
  <si>
    <t>04.001.08.243.0008.2099</t>
  </si>
  <si>
    <t>04.001.08.243.0008.2100</t>
  </si>
  <si>
    <t>04.001.08.243.0008.2101</t>
  </si>
  <si>
    <t>04.001.08.243.0008.2102</t>
  </si>
  <si>
    <t>04.001.08.243.0008.2103</t>
  </si>
  <si>
    <t>04.001.08.243.0008.2104</t>
  </si>
  <si>
    <t>04.001.08.243.0008.2105</t>
  </si>
  <si>
    <t>04.001.08.243.0008.2106</t>
  </si>
  <si>
    <t>04.001.08.243.0008.2107</t>
  </si>
  <si>
    <t>04.001.08.243.0008.2214</t>
  </si>
  <si>
    <t>05.001.10.122.0029.1021</t>
  </si>
  <si>
    <t>05.001.10.122.0029.1022</t>
  </si>
  <si>
    <t>05.001.10.122.0029.1024</t>
  </si>
  <si>
    <t>05.001.10.122.0029.2121</t>
  </si>
  <si>
    <t>05.001.10.122.0029.2123</t>
  </si>
  <si>
    <t>05.001.10.122.0029.2127</t>
  </si>
  <si>
    <t>05.001.10.122.0029.2128</t>
  </si>
  <si>
    <t>05.001.10.122.0029.2129</t>
  </si>
  <si>
    <t>05.001.10.122.0030.1025</t>
  </si>
  <si>
    <t>05.001.10.122.0030.2131</t>
  </si>
  <si>
    <t>05.001.10.122.0030.2133</t>
  </si>
  <si>
    <t>05.001.10.128.0029.1023</t>
  </si>
  <si>
    <t>05.001.10.128.0029.2125</t>
  </si>
  <si>
    <t>05.001.10.301.0031.1026</t>
  </si>
  <si>
    <t>05.001.10.301.0031.1027</t>
  </si>
  <si>
    <t>05.001.10.301.0031.1028</t>
  </si>
  <si>
    <t>05.001.10.301.0031.1029</t>
  </si>
  <si>
    <t>05.001.10.301.0031.2134</t>
  </si>
  <si>
    <t>05.001.10.301.0031.2136</t>
  </si>
  <si>
    <t>05.001.10.301.0031.2137</t>
  </si>
  <si>
    <t>05.001.10.301.0031.2139</t>
  </si>
  <si>
    <t>05.001.10.301.0031.2141</t>
  </si>
  <si>
    <t>05.001.10.301.0031.3012</t>
  </si>
  <si>
    <t>05.001.10.301.0031.3013</t>
  </si>
  <si>
    <t>05.001.10.301.0031.3014</t>
  </si>
  <si>
    <t>05.001.10.301.0031.3015</t>
  </si>
  <si>
    <t>05.001.10.301.0031.3017</t>
  </si>
  <si>
    <t>05.001.10.301.0031.3019</t>
  </si>
  <si>
    <t>05.001.10.301.0031.3020</t>
  </si>
  <si>
    <t>05.001.10.301.0031.3021</t>
  </si>
  <si>
    <t>05.001.10.301.0031.3022</t>
  </si>
  <si>
    <t>05.001.10.301.0031.3023</t>
  </si>
  <si>
    <t>05.001.10.301.0031.3024</t>
  </si>
  <si>
    <t>05.001.10.301.0031.3025</t>
  </si>
  <si>
    <t>05.001.10.301.0031.3026</t>
  </si>
  <si>
    <t>05.001.10.301.0031.3027</t>
  </si>
  <si>
    <t>05.001.10.301.0031.3029</t>
  </si>
  <si>
    <t>05.001.10.301.0031.3031</t>
  </si>
  <si>
    <t>05.001.10.302.0032.1030</t>
  </si>
  <si>
    <t>05.001.10.302.0032.1031</t>
  </si>
  <si>
    <t>05.001.10.302.0032.1032</t>
  </si>
  <si>
    <t>05.001.10.302.0032.1033</t>
  </si>
  <si>
    <t>05.001.10.302.0032.1034</t>
  </si>
  <si>
    <t>05.001.10.302.0032.2143</t>
  </si>
  <si>
    <t>05.001.10.302.0032.2145</t>
  </si>
  <si>
    <t>05.001.10.302.0032.2147</t>
  </si>
  <si>
    <t>05.001.10.302.0032.2149</t>
  </si>
  <si>
    <t>05.001.10.302.0032.2151</t>
  </si>
  <si>
    <t>05.001.10.302.0032.2152</t>
  </si>
  <si>
    <t>05.001.10.302.0032.3001</t>
  </si>
  <si>
    <t>05.001.10.302.0032.3007</t>
  </si>
  <si>
    <t>05.001.10.302.0032.3009</t>
  </si>
  <si>
    <t>05.001.10.302.0032.3011</t>
  </si>
  <si>
    <t>05.001.10.302.0032.3028</t>
  </si>
  <si>
    <t>05.001.10.302.0032.3032</t>
  </si>
  <si>
    <t>05.001.10.302.0032.3033</t>
  </si>
  <si>
    <t>05.001.10.302.0032.3035</t>
  </si>
  <si>
    <t>05.001.10.304.0033.1037</t>
  </si>
  <si>
    <t>05.001.10.304.0033.2158</t>
  </si>
  <si>
    <t>05.001.10.305.0033.1035</t>
  </si>
  <si>
    <t>05.001.10.305.0033.1036</t>
  </si>
  <si>
    <t>05.001.10.305.0033.1038</t>
  </si>
  <si>
    <t>05.001.10.305.0033.2154</t>
  </si>
  <si>
    <t>05.001.10.305.0033.2156</t>
  </si>
  <si>
    <t>05.001.10.305.0033.2160</t>
  </si>
  <si>
    <t>05.001.10.305.0033.3030</t>
  </si>
  <si>
    <t>05.001.10.306.0034.1039</t>
  </si>
  <si>
    <t>05.001.10.306.0034.2162</t>
  </si>
  <si>
    <t>06.001.26.122.0002.2004.0001</t>
  </si>
  <si>
    <t>06.001.26.125.0035.2166</t>
  </si>
  <si>
    <t>06.001.26.125.0035.2167</t>
  </si>
  <si>
    <t>06.001.26.125.0035.2168</t>
  </si>
  <si>
    <t>06.001.26.125.0035.2169</t>
  </si>
  <si>
    <t>06.001.26.125.0035.2170</t>
  </si>
  <si>
    <t>06.001.26.125.0035.2171</t>
  </si>
  <si>
    <t>06.001.26.125.0035.2172</t>
  </si>
  <si>
    <t>06.001.26.125.0035.2173</t>
  </si>
  <si>
    <t>06.001.26.125.0035.2174</t>
  </si>
  <si>
    <t>06.001.26.125.0035.2175</t>
  </si>
  <si>
    <t>06.001.26.125.0035.2176</t>
  </si>
  <si>
    <t>06.001.26.125.0035.2177</t>
  </si>
  <si>
    <t>06.001.26.125.0035.2178</t>
  </si>
  <si>
    <t>06.001.26.125.0035.2179</t>
  </si>
  <si>
    <t>06.001.26.782.0009.2164</t>
  </si>
  <si>
    <t>06.001.26.782.0009.2165</t>
  </si>
  <si>
    <t>06.001.26.785.0035.1020</t>
  </si>
  <si>
    <t>07.001.16.122.0036.2004.0013</t>
  </si>
  <si>
    <t>07.001.16.482.0036.2180</t>
  </si>
  <si>
    <t>08.001.09.122.0003.1002</t>
  </si>
  <si>
    <t>08.001.09.122.0037.2003</t>
  </si>
  <si>
    <t>08.001.09.122.0037.2004.0001</t>
  </si>
  <si>
    <t>08.001.09.122.0037.2181</t>
  </si>
  <si>
    <t>08.001.09.122.0038.2184</t>
  </si>
  <si>
    <t>08.001.09.122.0038.2185</t>
  </si>
  <si>
    <t>08.001.09.122.0039.2187</t>
  </si>
  <si>
    <t>08.001.09.122.0039.2188</t>
  </si>
  <si>
    <t>08.001.09.272.0038.2182</t>
  </si>
  <si>
    <t>08.001.09.272.0038.2183</t>
  </si>
  <si>
    <t>08.001.09.272.0039.2186</t>
  </si>
  <si>
    <t>08.001.99.997.9999.9999</t>
  </si>
  <si>
    <t>10.001.09.122.0003.1002</t>
  </si>
  <si>
    <t>10.001.10.122.0040.2003</t>
  </si>
  <si>
    <t>10.001.10.122.0040.2004.0001</t>
  </si>
  <si>
    <t>11.001.18.122.0002.2004.0001</t>
  </si>
  <si>
    <t>11.001.18.541.0027.2110</t>
  </si>
  <si>
    <t>11.001.18.541.0027.2111</t>
  </si>
  <si>
    <t>11.001.18.541.0027.2112</t>
  </si>
  <si>
    <t>11.001.18.541.0027.2113</t>
  </si>
  <si>
    <t>11.001.18.541.0027.2114</t>
  </si>
  <si>
    <t>11.001.18.541.0027.2115</t>
  </si>
  <si>
    <t>12.001.04.122.0002.2004.0001</t>
  </si>
  <si>
    <t>12.001.13.391.0041.2197</t>
  </si>
  <si>
    <t>12.001.13.391.0041.2198</t>
  </si>
  <si>
    <t>12.001.13.391.0041.2202</t>
  </si>
  <si>
    <t>12.001.13.391.0041.3003</t>
  </si>
  <si>
    <t>12.001.13.392.0041.2189</t>
  </si>
  <si>
    <t>12.001.13.392.0041.2190</t>
  </si>
  <si>
    <t>12.001.13.392.0041.2191</t>
  </si>
  <si>
    <t>12.001.13.392.0041.2192</t>
  </si>
  <si>
    <t>12.001.13.392.0041.2193</t>
  </si>
  <si>
    <t>12.001.13.392.0041.2194</t>
  </si>
  <si>
    <t>12.001.13.392.0041.2195</t>
  </si>
  <si>
    <t>12.001.13.392.0041.2196</t>
  </si>
  <si>
    <t>12.001.13.392.0041.2199</t>
  </si>
  <si>
    <t>12.001.13.392.0041.2200</t>
  </si>
  <si>
    <t>12.001.13.392.0041.2201</t>
  </si>
  <si>
    <t>18.001.23.122.0010.2004.0014</t>
  </si>
  <si>
    <t>18.001.23.695.0010.2039</t>
  </si>
  <si>
    <t>18.001.23.695.0010.2205</t>
  </si>
  <si>
    <t>18.001.23.695.0010.2206</t>
  </si>
  <si>
    <t>18.001.23.695.0010.2207</t>
  </si>
  <si>
    <t>18.001.23.695.0010.2208</t>
  </si>
  <si>
    <t>18.001.23.695.0010.2209</t>
  </si>
  <si>
    <t>18.001.23.695.0010.2210</t>
  </si>
  <si>
    <t>23.001.03.091.0005.2013</t>
  </si>
  <si>
    <t>23.001.04.122.0002.2003</t>
  </si>
  <si>
    <t>23.001.04.122.0002.2004.0001</t>
  </si>
  <si>
    <t>23.001.04.122.0003.1002</t>
  </si>
  <si>
    <t>23.001.15.452.0043.2211</t>
  </si>
  <si>
    <t>23.001.18.452.0044.2212</t>
  </si>
  <si>
    <t>23.001.18.452.0044.2213</t>
  </si>
  <si>
    <t>24.001.03.122.0002.2004.0001</t>
  </si>
  <si>
    <t>24.001.03.122.0002.2040</t>
  </si>
  <si>
    <t>24.001.03.122.0003.1002</t>
  </si>
  <si>
    <t>25.001.27.122.0002.2004.0001</t>
  </si>
  <si>
    <t>25.001.27.812.0042.2203</t>
  </si>
  <si>
    <t>25.001.27.812.0042.2204</t>
  </si>
  <si>
    <t>26.001.03.091.0005.2014</t>
  </si>
  <si>
    <t>26.001.03.122.0002.2004.0001</t>
  </si>
  <si>
    <t>F. M. Assist. Social</t>
  </si>
  <si>
    <t>10.001.10.122.0003.1002</t>
  </si>
  <si>
    <t>10.001.10.122.0040.2004</t>
  </si>
  <si>
    <t>23.001.25.752.0023.2089</t>
  </si>
  <si>
    <t>0</t>
  </si>
  <si>
    <t>947</t>
  </si>
  <si>
    <t>250</t>
  </si>
  <si>
    <t>859</t>
  </si>
  <si>
    <t>860</t>
  </si>
  <si>
    <t>862</t>
  </si>
  <si>
    <t>909</t>
  </si>
  <si>
    <t>910</t>
  </si>
  <si>
    <t>937</t>
  </si>
  <si>
    <t>865</t>
  </si>
  <si>
    <t>861</t>
  </si>
  <si>
    <t>858</t>
  </si>
  <si>
    <t>866</t>
  </si>
  <si>
    <t>834</t>
  </si>
  <si>
    <t>4</t>
  </si>
  <si>
    <t>300</t>
  </si>
  <si>
    <t>12</t>
  </si>
  <si>
    <t>117</t>
  </si>
  <si>
    <t>122</t>
  </si>
  <si>
    <t>3</t>
  </si>
  <si>
    <t>951</t>
  </si>
  <si>
    <t>955</t>
  </si>
  <si>
    <t>990</t>
  </si>
  <si>
    <t>989</t>
  </si>
  <si>
    <t>941</t>
  </si>
  <si>
    <t>961</t>
  </si>
  <si>
    <t>28</t>
  </si>
  <si>
    <t>29</t>
  </si>
  <si>
    <t>912</t>
  </si>
  <si>
    <t>942</t>
  </si>
  <si>
    <t>960</t>
  </si>
  <si>
    <t>988</t>
  </si>
  <si>
    <t>948</t>
  </si>
  <si>
    <t>19</t>
  </si>
  <si>
    <t>962</t>
  </si>
  <si>
    <t>ORDINÁRIO</t>
  </si>
  <si>
    <t>REDE CEGONHA</t>
  </si>
  <si>
    <t>BLOCO CUSTEIO SUS</t>
  </si>
  <si>
    <t>BLOCO INVESTIMENTO SUS</t>
  </si>
  <si>
    <t>SALARIO EDUCAÇÃO</t>
  </si>
  <si>
    <t>DIRETAMENTE ARRECADADO</t>
  </si>
  <si>
    <t>OPERAÇÃO DE CRÉDITOS</t>
  </si>
  <si>
    <t>CONVENIOS</t>
  </si>
  <si>
    <t>PAB FIXO</t>
  </si>
  <si>
    <t>PAB VARIÁVEL</t>
  </si>
  <si>
    <t>FUNDEB</t>
  </si>
  <si>
    <t>FONTE FMS</t>
  </si>
  <si>
    <t>FUS</t>
  </si>
  <si>
    <t>RECURSO PROCON</t>
  </si>
  <si>
    <t>SUS</t>
  </si>
  <si>
    <t>F.A.E</t>
  </si>
  <si>
    <t>A.I.H</t>
  </si>
  <si>
    <t>ROYALTIES DO PETROLEO</t>
  </si>
  <si>
    <t>CRAS - JD ESPERANÇA</t>
  </si>
  <si>
    <t>RECURSOS DO RPPS</t>
  </si>
  <si>
    <t>RECURSOS DO PASMH</t>
  </si>
  <si>
    <t>REPASSE FES - SAUDE</t>
  </si>
  <si>
    <t>FEX</t>
  </si>
  <si>
    <t>CIDE</t>
  </si>
  <si>
    <t>CONTRIBUIÇÃO DE ILUMINAÇÃO PÚBLICA</t>
  </si>
  <si>
    <t>CRAS FEDERAL</t>
  </si>
  <si>
    <t>P.P.D</t>
  </si>
  <si>
    <t>PFMC-PRO SENTINELA</t>
  </si>
  <si>
    <t>PRO JOVEM</t>
  </si>
  <si>
    <t>P.B.T - BRINQUEDOTECA</t>
  </si>
  <si>
    <t>P.E.T.I</t>
  </si>
  <si>
    <t>PAIF ESTADUAL</t>
  </si>
  <si>
    <t>C.P.B.F - BOLSA FAMILIA</t>
  </si>
  <si>
    <t>P.F.M.C-3 - CREAS</t>
  </si>
  <si>
    <t>B.P.C</t>
  </si>
  <si>
    <t>PNAQ</t>
  </si>
  <si>
    <t>PDDE</t>
  </si>
  <si>
    <t>PNAE</t>
  </si>
  <si>
    <t>PNATE</t>
  </si>
  <si>
    <t>PNAC</t>
  </si>
  <si>
    <t>ALIENAÇÃO DE BENS MOVEIS</t>
  </si>
  <si>
    <t>ALIENAÇÃO DE BENS IMÓVEIS</t>
  </si>
  <si>
    <t>PEJA</t>
  </si>
  <si>
    <t>PNAP</t>
  </si>
  <si>
    <t>PISO DE TRANSIÇÃO ALTA COMPLEXIDADE</t>
  </si>
  <si>
    <t>PBV - INSTRUTOR</t>
  </si>
  <si>
    <t>BASICO DE ASSISTENCIA FARMACEUTICA</t>
  </si>
  <si>
    <t>PROGRAMA DE FARMACIA POPULAR</t>
  </si>
  <si>
    <t>PROGRAMA AGENTES COMUNITÁRIOS DE SAUDE</t>
  </si>
  <si>
    <t>COMPENSAÇÃO DE ESPECIFIDADES REGIONAIS</t>
  </si>
  <si>
    <t>SAUDE BUCAL</t>
  </si>
  <si>
    <t>CAMPANHA NACIONAL DE VACINAÇÃO</t>
  </si>
  <si>
    <t>CEREST</t>
  </si>
  <si>
    <t>VIGILANCIA SANITÁRIA</t>
  </si>
  <si>
    <t>VIGILANCIA EPIDEM. E AMBIENTAL EM SAUDE</t>
  </si>
  <si>
    <t>SAUDE FAMILIA</t>
  </si>
  <si>
    <t>GESTÃO DO SUS</t>
  </si>
  <si>
    <t>PACTO PELA VIDA</t>
  </si>
  <si>
    <t>PLANEJA SUS</t>
  </si>
  <si>
    <t>I.G.D</t>
  </si>
  <si>
    <t>DIVERSAS</t>
  </si>
  <si>
    <t>Recursos Não Vinculados de Impostos</t>
  </si>
  <si>
    <t>QUALIGEST</t>
  </si>
  <si>
    <t>Recursos Vinculados ao RPPS - Fundo em C</t>
  </si>
  <si>
    <t>HIV/DST</t>
  </si>
  <si>
    <t>PADEM</t>
  </si>
  <si>
    <t>DER</t>
  </si>
  <si>
    <t>PRODETUR</t>
  </si>
  <si>
    <t>BINF</t>
  </si>
  <si>
    <t>TRANSFERENCIA - UPA</t>
  </si>
  <si>
    <t>RECURSO CAPS</t>
  </si>
  <si>
    <t>REPASSE FES</t>
  </si>
  <si>
    <t>CONVENIO - BANCO DE ALIMENTO</t>
  </si>
  <si>
    <t>PROGRAMA  DE ALIMENTAÇÃO E NUTRIÇÃO</t>
  </si>
  <si>
    <t>CONVENIO - RESTAURANTE POPULAR</t>
  </si>
  <si>
    <t>PRONASCI</t>
  </si>
  <si>
    <t>PLHIS</t>
  </si>
  <si>
    <t>UBS</t>
  </si>
  <si>
    <t>PROINFANCIA</t>
  </si>
  <si>
    <t>CENTRO DE ESPECIALIDADE ODONTOLOGICA</t>
  </si>
  <si>
    <t>PAC II - QUADRAS</t>
  </si>
  <si>
    <t>CRAS - M.A.</t>
  </si>
  <si>
    <t>Transferências do Governo Federal refere</t>
  </si>
  <si>
    <t>Outras Transferências de Convênios ou Re</t>
  </si>
  <si>
    <t>ACESSUAS</t>
  </si>
  <si>
    <t>126</t>
  </si>
  <si>
    <t>EMENDAS PARLAMENTARES - FNDE</t>
  </si>
  <si>
    <t>EMENDAS PARLAMENTARES - SUS/FMS</t>
  </si>
  <si>
    <t>REDE DE ONCOLOGIA</t>
  </si>
  <si>
    <t>INCREMENTO MAC</t>
  </si>
  <si>
    <t>ESTRUT REDE SERVIÇOS SUAS CONV 888371-19</t>
  </si>
  <si>
    <t>C.A.B. - CO-FINANCIAMENTO DA ATENÇÃO BAS</t>
  </si>
  <si>
    <t>TETO MUNICIPAL REDE CEGONHA</t>
  </si>
  <si>
    <t>CONSTRUÇÃO DOS CATS</t>
  </si>
  <si>
    <t>REFORMA TERMINAL TERMINAL FLUVIAL</t>
  </si>
  <si>
    <t>CRAS JARDIM ESPERANÇA</t>
  </si>
  <si>
    <t>CONSTRUÇÃO CREAS</t>
  </si>
  <si>
    <t>INSUMOS DIABETES</t>
  </si>
  <si>
    <t>CONV VIVALDO BARRETO</t>
  </si>
  <si>
    <t>REABILITAÇÃO DO ALMIRANTE BARROSO</t>
  </si>
  <si>
    <t>Transferência Especial dos Estados</t>
  </si>
  <si>
    <t>Outros Recursos Não Vinculados</t>
  </si>
  <si>
    <t>Transferências do Estado referentes a Co</t>
  </si>
  <si>
    <t>Transferências de Municípios referentes</t>
  </si>
  <si>
    <t>Transferências de Outras Entidades refer</t>
  </si>
  <si>
    <t>Operações de Crédito Vinculadas à Educaç</t>
  </si>
  <si>
    <t>Royalties do Petróleo e Gás Natural Vinc</t>
  </si>
  <si>
    <t>Operações de Crédito Vinculadas à Saúde</t>
  </si>
  <si>
    <t>Outras Transferências de Convênios ou Co</t>
  </si>
  <si>
    <t>Transferência da União referente à Compe</t>
  </si>
  <si>
    <t>Recursos Provenientes de Taxas e Contrib</t>
  </si>
  <si>
    <t>Transferência da União referente a Royal</t>
  </si>
  <si>
    <t>Transferência dos Estados referente a Ro</t>
  </si>
  <si>
    <t>Operações de Crédito Externas</t>
  </si>
  <si>
    <t>ORDINÁRIO - EDUCAÇÃO</t>
  </si>
  <si>
    <t>Recursos Vinculados ao RPPS - Fundo em R</t>
  </si>
  <si>
    <t>CEU TC 36346920/2012</t>
  </si>
  <si>
    <t>Transferências de Recursos dos Estados p</t>
  </si>
  <si>
    <t>Transferências Fundo a Fundo de Recursos</t>
  </si>
  <si>
    <t>TRANSFERENCIA CONV. CRAS JD</t>
  </si>
  <si>
    <t>ORDINÁRIO - SAÚDE</t>
  </si>
  <si>
    <t>FUNDEB - 30%</t>
  </si>
  <si>
    <t>TRANSF. FUNDEB 30% - COMPLEM. UNIÃO VAAF</t>
  </si>
  <si>
    <t>TRANSF. FUNDEB 30% - COMPLEM. UNIÃO VAAT</t>
  </si>
  <si>
    <t>PCE</t>
  </si>
  <si>
    <t>FUNDEB - 70%</t>
  </si>
  <si>
    <t>TRANSF. FUNDEB 70% - COMPLEM. UNIÃO VAAF</t>
  </si>
  <si>
    <t>TRANSF. FUNDEB 70% - COMPLEM. UNIÃO VAAT</t>
  </si>
  <si>
    <t>PROINFO</t>
  </si>
  <si>
    <t>INFRAESCOLAR</t>
  </si>
  <si>
    <t>TETO FINANCEIRO MAC</t>
  </si>
  <si>
    <t>CONV. UNID. BÁS. PESCA</t>
  </si>
  <si>
    <t>MAC - MUNICIPAL</t>
  </si>
  <si>
    <t>SOMANDO FORÇAS - PAVIMENTAÇÃO</t>
  </si>
  <si>
    <t>805</t>
  </si>
  <si>
    <t>COM. FIN.DOS ROYALTIES PELA PRODUÇAO</t>
  </si>
  <si>
    <t>ROYALTIES PELO EXCEDENTE DA PRODUÇÃO</t>
  </si>
  <si>
    <t>ROYALTIES PELA PARTICIPAÇÃO ESPECIAL</t>
  </si>
  <si>
    <t>FUNDO ESPECIAL DE PETROLEO</t>
  </si>
  <si>
    <t>ROYALTIES DO ESTADO</t>
  </si>
  <si>
    <t>ROYALTIES(LEI 12.858/2013-PRÉ SAL)</t>
  </si>
  <si>
    <t>COMPENSAÇÃO FINANCEIRA DE RECURSOS MINER</t>
  </si>
  <si>
    <t>PNAE - ESTADO</t>
  </si>
  <si>
    <t>PAHI - PROG. ATENÇÃO HOSP. DO INTERIOR</t>
  </si>
  <si>
    <t>BRASIL CARINHOSO</t>
  </si>
  <si>
    <t>SCFV</t>
  </si>
  <si>
    <t>ACEPETI</t>
  </si>
  <si>
    <t>BPC</t>
  </si>
  <si>
    <t>CRAS Mª JOAQUINA</t>
  </si>
  <si>
    <t>CONVENIO - CREAS</t>
  </si>
  <si>
    <t>RECUPERAÇÃO DE ÁREAS DEGRADADAS</t>
  </si>
  <si>
    <t>MINISTÉRIO DO ESPORTE</t>
  </si>
  <si>
    <t>FUNDO ESPECIAL DIVIDA ATIVA</t>
  </si>
  <si>
    <t>COMPLEXO ESPORTIVO VIVALDO BARRETO</t>
  </si>
  <si>
    <t>PROG.MELHORIA ATENÇÃO BASICA</t>
  </si>
  <si>
    <t>FNS-UBS II</t>
  </si>
  <si>
    <t>FNS - UBS III</t>
  </si>
  <si>
    <t>PROGRAMA SAUDE NA ESCOLA</t>
  </si>
  <si>
    <t>MULTAS MEIO AMBIENTE</t>
  </si>
  <si>
    <t>ESTRUT. UNIDADE DE ATENÇÃO ESPECIALIZADA</t>
  </si>
  <si>
    <t>ESTRUTURAÇÃO REDE DE SERVIÇOS DE ATENÇÃO</t>
  </si>
  <si>
    <t>INVESTIMENTO VIGILANCIA SANITARIA</t>
  </si>
  <si>
    <t>PROG. MELHORIA DE QUALIDADE - PMQ</t>
  </si>
  <si>
    <t>MULTAS DESCUMPRIMENTO ECA- FUNCRIA</t>
  </si>
  <si>
    <t>ROYALTIES - EDUCAÇÃO (LEI 12.858/13)</t>
  </si>
  <si>
    <t>ROYALTIES - SAÚDE (LEI 12.858/13)</t>
  </si>
  <si>
    <t>ACESUASTRAB 691534</t>
  </si>
  <si>
    <t>BPC ESCOLA 691542</t>
  </si>
  <si>
    <t>AEPETI 691550</t>
  </si>
  <si>
    <t>BL GBF FNAS 691569</t>
  </si>
  <si>
    <t>BL GSUAS FNAS 691577</t>
  </si>
  <si>
    <t>BL PSEAC FNAS 691585</t>
  </si>
  <si>
    <t>BL PSEMC FNAS 691593</t>
  </si>
  <si>
    <t>BL PSB FNAS 691607</t>
  </si>
  <si>
    <t>DOAÇÕES - FUNCRIA</t>
  </si>
  <si>
    <t>FNDE ONIBUS RURAL ESCOLAR</t>
  </si>
  <si>
    <t>PMCMV FAR</t>
  </si>
  <si>
    <t>EST. DE SERV. HEMATOLOGIA E HEMOTERAPIA</t>
  </si>
  <si>
    <t>EST. REDE SERVIÇOS ATENÇÃO BÁSICA SAÚDE</t>
  </si>
  <si>
    <t>CREAS Mª JOAQUINA</t>
  </si>
  <si>
    <t>COVID ACO 76229-6</t>
  </si>
  <si>
    <t>COVID EPI 76231-8</t>
  </si>
  <si>
    <t>COVID ALI 76230-X</t>
  </si>
  <si>
    <t>BL PSB ESTADUAL 67.801-5</t>
  </si>
  <si>
    <t>BL PSE ESTADUAL 67.802-3</t>
  </si>
  <si>
    <t>INCREMENTO TEMPORARIO DE CUSTEIO DO PAB</t>
  </si>
  <si>
    <t>ESTACIONAMENTO ROTATIVO (FMMA)</t>
  </si>
  <si>
    <t>ESTACIONAMENTO ROTATIVO (FUNTRANS)</t>
  </si>
  <si>
    <t>CABO FRIO BL MAC FNAS</t>
  </si>
  <si>
    <t>INFRAESTRUTURA ESCOLAR - BRINQ PROINFAN</t>
  </si>
  <si>
    <t>LEI N1562, DE 29/06/2001 - APREENS ANIMA</t>
  </si>
  <si>
    <t>REABIL. E REQUAL. URB. AV. ALMTE BARROSO</t>
  </si>
  <si>
    <t>TOT 60% - FUNTRANS</t>
  </si>
  <si>
    <t>RECURSOS DO FMMA</t>
  </si>
  <si>
    <t>CO-FINANCIAMENTO</t>
  </si>
  <si>
    <t>CUSTEIO ESTADO</t>
  </si>
  <si>
    <t>COFIRAPS</t>
  </si>
  <si>
    <t>UBS-CUSTEIO</t>
  </si>
  <si>
    <t>ICMS VERDE</t>
  </si>
  <si>
    <t>TTP-TARIFA TRANSITO PASSAGEIROS-FUNTUR</t>
  </si>
  <si>
    <t>ESPAÇO CULTURAL FORTE SÃO MATEUS</t>
  </si>
  <si>
    <t>CESSÃO ONEROSA DO BÔNUS PRÉ-SAL</t>
  </si>
  <si>
    <t>FINANSUS ESTADO</t>
  </si>
  <si>
    <t>TTP - TAXA FISC. TRANSPORTE PASSAGEIROS</t>
  </si>
  <si>
    <t>DEP. JUDICIAIS - LC 151/15</t>
  </si>
  <si>
    <t>INVEST. ESTADO</t>
  </si>
  <si>
    <t>COVID-19 SUS</t>
  </si>
  <si>
    <t>COVID-19 ESTADO</t>
  </si>
  <si>
    <t>MP Nº 1666/2020 - COVID-SUS</t>
  </si>
  <si>
    <t>COF-VS TRANSF. SUS</t>
  </si>
  <si>
    <t>PROJETO APAE HOME CARE</t>
  </si>
  <si>
    <t>LEI ALDIR BLANC LAB 14017/2020</t>
  </si>
  <si>
    <t>CUSTEIO DA TAXA DE ADMINISTRAÇÃO</t>
  </si>
  <si>
    <t>RECURSOS RPPS - PLANO PREVIDENCIÁRIO</t>
  </si>
  <si>
    <t>COV-2 SARS ESTADO</t>
  </si>
  <si>
    <t>COVID 19 SAUDE MENTAL (SUS)</t>
  </si>
  <si>
    <t>COVID-19 - PORTARIA 3473 - INVESTIMENTO</t>
  </si>
  <si>
    <t>COVID-19 - PORTARIA 3474 - INVESTIMENTO</t>
  </si>
  <si>
    <t>SAUDE BUCAL - PORTARIA 3073</t>
  </si>
  <si>
    <t>COVID ESTADO - RES. SES Nº 2192</t>
  </si>
  <si>
    <t>VIG.SAÚDE (ESTADO) - RES.SES Nº 2194</t>
  </si>
  <si>
    <t>PREFAPS - RES. Nº 2146</t>
  </si>
  <si>
    <t>REDE CEGONHA (ESTADO)  - RES.SES Nº 2197</t>
  </si>
  <si>
    <t>RES.SES 2195 - COVID-19 ESTADO</t>
  </si>
  <si>
    <t>RES.SES Nº 1920 -ESTAD CIRURGIA ELETIVA</t>
  </si>
  <si>
    <t>RES.SES Nº 2137 ESTADO</t>
  </si>
  <si>
    <t>RESOLUÇÃO Nº 1910</t>
  </si>
  <si>
    <t>SES Nº 2194</t>
  </si>
  <si>
    <t>SES Nº 2197</t>
  </si>
  <si>
    <t>COVID-19 PORT.3664/20</t>
  </si>
  <si>
    <t>PORT.361/2021 - COVID 19 - SUS</t>
  </si>
  <si>
    <t>731/2021- GESTAÇÃO E PRENATAL -COVID 19</t>
  </si>
  <si>
    <t>EMENDA PARL - ATENÇÃO BÁS - PORT 3423/20</t>
  </si>
  <si>
    <t>EMENDA PARL-MAC- H.M.M- INV PORT 1180/20</t>
  </si>
  <si>
    <t>EMENDA PARL-MAC- UPA- INV PORT 1370/20</t>
  </si>
  <si>
    <t>EMEND.PARL/CONTROLE POP.ANIMAL PORT 1952</t>
  </si>
  <si>
    <t>INFORMATIZAÇÃO DA APS</t>
  </si>
  <si>
    <t>COVID SUS - MAC</t>
  </si>
  <si>
    <t>ORDINÁRIO - 30% FMLRP</t>
  </si>
  <si>
    <t>TOT 40% - FUNDO TURISMO</t>
  </si>
  <si>
    <t>ESTACIONAMENTO ROTATIVO 50% FUTRANS</t>
  </si>
  <si>
    <t>RECURSOS FUNTRANS</t>
  </si>
  <si>
    <t>EP - 202140410008 - MARCIO LABRE</t>
  </si>
  <si>
    <t>DCNTS - DOENÇAS CRONICAS NAO TRANSMI.</t>
  </si>
  <si>
    <t>EMENDA PARL (AB)- SAUDE BUCAL - INVEST</t>
  </si>
  <si>
    <t>TOTALIZADOR</t>
  </si>
  <si>
    <t>Diferença</t>
  </si>
  <si>
    <t>11.001.18.122.0002.2004</t>
  </si>
  <si>
    <t>Art. 4º</t>
  </si>
  <si>
    <t>Art. 5º</t>
  </si>
  <si>
    <t>RELAÇÃO DE DECRETOS 2022</t>
  </si>
  <si>
    <t xml:space="preserve"> ANEXO I - DECRETO Nº 6.736, DE 03 DE JANEIRO DE 2022</t>
  </si>
  <si>
    <t xml:space="preserve"> ANEXO I - DECRETO Nº 6.746, DE 10 DE JANEIRO DE 2022</t>
  </si>
  <si>
    <t xml:space="preserve"> ANEXO I - DECRETO Nº _______, DE __  DE ________ DE 2022</t>
  </si>
  <si>
    <t xml:space="preserve"> ANEXO I - DECRETO Nº 6.745, DE 10 DE JANEIRO DE 2022</t>
  </si>
  <si>
    <t>Diversas</t>
  </si>
  <si>
    <t>EMENDA PARL - ESF JACARE - INVEST</t>
  </si>
  <si>
    <t>EMENDA PARL - ESF VILA NOVA - INVEST</t>
  </si>
  <si>
    <t>EMENDA PARL - MAT. PERM. UNIDADES BÁSICAS</t>
  </si>
  <si>
    <t>EMENDA PARL - SAÚDE MENTAL - INVEST</t>
  </si>
  <si>
    <t>IMPLEM. ATENÇÃO A SAÚDE DO ADOLESCENTE</t>
  </si>
  <si>
    <t>Exceções</t>
  </si>
  <si>
    <t>TRIBUNAL DE CONTAS DO ESTADO DO RIO DE JANEIRO</t>
  </si>
  <si>
    <t xml:space="preserve"> PRESTAÇÃO DE CONTAS ANUAL DE GOVERNO DOS MUNICÍPIOS</t>
  </si>
  <si>
    <t>Exercício:</t>
  </si>
  <si>
    <t>DECRETO Nº</t>
  </si>
  <si>
    <t>DATA DA PUBLICAÇÃO DO DECRETO</t>
  </si>
  <si>
    <t>JORNAL DA PUBLICAÇÃO</t>
  </si>
  <si>
    <t>FONTES DE RECURSO</t>
  </si>
  <si>
    <t>EXCEÇÕES PREVISTAS NA LOA  (nota explicativa)</t>
  </si>
  <si>
    <t xml:space="preserve">SUPERAVIT </t>
  </si>
  <si>
    <t>EXCESSO DE ARRECADAÇÃO </t>
  </si>
  <si>
    <t xml:space="preserve">ANULAÇÃO </t>
  </si>
  <si>
    <t xml:space="preserve">OPERAÇÕES DE CRÉDITO </t>
  </si>
  <si>
    <t xml:space="preserve">CONVÊNIOS </t>
  </si>
  <si>
    <t xml:space="preserve"> OUTROS </t>
  </si>
  <si>
    <t>Declaro que os valores acima descritos guardam paridade com o constante nos registros contábeis.</t>
  </si>
  <si>
    <t>Responsável pela Elaboração</t>
  </si>
  <si>
    <t>Cargo:</t>
  </si>
  <si>
    <t>Nome:</t>
  </si>
  <si>
    <t>Data: ____/____/____</t>
  </si>
  <si>
    <t>Matrícula:</t>
  </si>
  <si>
    <t>Assinatura:</t>
  </si>
  <si>
    <t>Responsável pelo Setor Contábil</t>
  </si>
  <si>
    <t xml:space="preserve"> CRC-RJ nº </t>
  </si>
  <si>
    <t xml:space="preserve">Nome: </t>
  </si>
  <si>
    <t xml:space="preserve"> Data:_____/_____/______</t>
  </si>
  <si>
    <t xml:space="preserve"> Assinatura:</t>
  </si>
  <si>
    <t xml:space="preserve"> Prefeito Municipal</t>
  </si>
  <si>
    <t xml:space="preserve"> Nome: </t>
  </si>
  <si>
    <t>QUADRO  A.1   -   MODELO 3 - LEI ORÇAMENTÁRIA ANUAL - LOA - LEI Nº 3.428/2021</t>
  </si>
  <si>
    <r>
      <t>Município:</t>
    </r>
    <r>
      <rPr>
        <sz val="14"/>
        <rFont val="Calibri"/>
        <family val="2"/>
      </rPr>
      <t xml:space="preserve"> Cabo Frio / RJ</t>
    </r>
  </si>
  <si>
    <t xml:space="preserve"> ANEXO I - DECRETO Nº 6.748, DE 17 DE JANEIRO DE 2022</t>
  </si>
  <si>
    <t>3.3.91.39.00.00</t>
  </si>
  <si>
    <t>Anulação / superávit</t>
  </si>
  <si>
    <t xml:space="preserve">Superávit </t>
  </si>
  <si>
    <t>FMDDC (PROCON)</t>
  </si>
  <si>
    <t>suplementa</t>
  </si>
  <si>
    <t>anula</t>
  </si>
  <si>
    <t>3835</t>
  </si>
  <si>
    <t>3982</t>
  </si>
  <si>
    <t>3978</t>
  </si>
  <si>
    <t>3859</t>
  </si>
  <si>
    <t>3901</t>
  </si>
  <si>
    <t>3900</t>
  </si>
  <si>
    <t>3860</t>
  </si>
  <si>
    <t>3861</t>
  </si>
  <si>
    <t>3937</t>
  </si>
  <si>
    <t>3865</t>
  </si>
  <si>
    <t>3909</t>
  </si>
  <si>
    <t>3858</t>
  </si>
  <si>
    <t>3862</t>
  </si>
  <si>
    <t>3910</t>
  </si>
  <si>
    <t>Superávit - Royalties Educação (Lei 12.858/13)</t>
  </si>
  <si>
    <t>Superávit - ACESUAS Trab.</t>
  </si>
  <si>
    <t xml:space="preserve">Superávit - AEPETI </t>
  </si>
  <si>
    <t xml:space="preserve">Superávit - BL GBF FNAS </t>
  </si>
  <si>
    <t>Superávit  - BL GSUAS FNAS</t>
  </si>
  <si>
    <t xml:space="preserve">Superávit - BL PSB FNAS </t>
  </si>
  <si>
    <t>Superávit - COVID ACO</t>
  </si>
  <si>
    <t>Superávit - COVID EPI</t>
  </si>
  <si>
    <t>Superávit - BL PSE Estadual</t>
  </si>
  <si>
    <t>Superávit - BL PSB Estadual</t>
  </si>
  <si>
    <t>Superávit - Cabo Frio - FRIO BL MAC FNAS</t>
  </si>
  <si>
    <t>02.006.10.123.0002.0002</t>
  </si>
  <si>
    <t>02.006.12.123.0002.0002</t>
  </si>
  <si>
    <t xml:space="preserve">Superávit - BPC Escola </t>
  </si>
  <si>
    <t>Superávit -  BL MAC FNAS</t>
  </si>
  <si>
    <t>Superávit EP-202140410008 - Márcio Labre</t>
  </si>
  <si>
    <t>Art. 4º, Par.Ún. - Amortização e encargos da dívida</t>
  </si>
  <si>
    <t>Art. 4º, Par.Ún. - Despesas de pessoal</t>
  </si>
  <si>
    <t>Art. 4º, Par.Ún. - Despesas financiadas com operação de crédito</t>
  </si>
  <si>
    <t>Art. 5º, Inc I - Insuficiência dotação Pessoal e Encargos Sociais</t>
  </si>
  <si>
    <t>Art. 5º, Inc I - Insuficiência dotação Inativos e Pensionistas</t>
  </si>
  <si>
    <t>Art. 5º, Inc II - Despesas de Sentenças Judiciais</t>
  </si>
  <si>
    <t>Art. 5º, Inc II - Despesas com Precatórios</t>
  </si>
  <si>
    <t>Art. 5º, Inc II - Despesas com Amortizações, Juros e encargos da Dívida</t>
  </si>
  <si>
    <t>Art. 5º, Inc III - Despesas financiadas com rec. vinculados, oper. de crédito e convênios</t>
  </si>
  <si>
    <t>Art. 5º, Inc IV - Insuficiência dotação na função Legislativa</t>
  </si>
  <si>
    <t>Art. 5º, Inc IV - Insuficiência dotação na função Judiciária</t>
  </si>
  <si>
    <t>Art. 5º, Inc IV - Insuficiência dotação na função Educação</t>
  </si>
  <si>
    <t>Art. 5º, Inc IV - Insuficiência dotação na função Saúde</t>
  </si>
  <si>
    <t>Art. 5º, Inc IV - Insuficiência dotação na função Assistência Social</t>
  </si>
  <si>
    <t>Art. 5º, Inc IV - Insuficiência dotação na função Previdência Social</t>
  </si>
  <si>
    <t>Art. 5º, Inc IV - Insuficiência dotação na função Energia Elétrica</t>
  </si>
  <si>
    <t>Art. 5º, Inc IV - Insuficiência dotação na função Encargos Especiais</t>
  </si>
  <si>
    <t>Art. 5º, Inc V - Incorporação Saldo Financeiro - Superávit</t>
  </si>
  <si>
    <t>Art. 5º, Inc V - Excesso de Arrecadação</t>
  </si>
  <si>
    <t>Art. 5º, Inc VI - Despesas alocadas no mesmo Grupo de Natureza de Despesa e Modalidade de Aplicação, por projeto, atividade ou operação especial</t>
  </si>
  <si>
    <t>Art. 5º, Inc VII - Despesas para cumprimento de gastos obrigatórios mínimos com Educação</t>
  </si>
  <si>
    <t>Art. 5º, Inc VII - Despesas para cumprimento de gastos obrigatórios mínimos com Saúde</t>
  </si>
  <si>
    <t>Saúde, Educ, A.Social, E. Elétrica, Inativos, Pessoal e Amortização</t>
  </si>
  <si>
    <t>Art. 5º, Inc I - Insuficiência dotação Pessoal e Enc.Sociais, Inat. e Pensionistas / Art. 5º, Inc II - Despesas com Amortiz., Juros e Enc. da Dívida / Art. 5º, Inc IV - Insuficiência dotação nas funções Educação, Saúde, A.Social e En.Elétrica</t>
  </si>
  <si>
    <t>Saúde e Pessoal</t>
  </si>
  <si>
    <t>Art. 5º, Inc I - Insuficiência dotação Pessoal e Enc.Sociais / Art. 5º, Inc IV - Insuficiência dotação na função Saúde</t>
  </si>
  <si>
    <t>Superávit COVID-19 Port. 3664/20</t>
  </si>
  <si>
    <t>Superávit- EP-MAC- HMM- Inv. Port. 1180/20</t>
  </si>
  <si>
    <t>Superávit - Recurso PROCON</t>
  </si>
  <si>
    <t>Sec. Educ</t>
  </si>
  <si>
    <t>Superávit - SES Nº 2194</t>
  </si>
  <si>
    <t>Superávit - E.P. - ESF Jacaré - Invest.</t>
  </si>
  <si>
    <t>Superávit -  E.P. - ESF Vila Nova - Inv.</t>
  </si>
  <si>
    <t>Superávit - EP -Mat. Perm. Unid. Básicas</t>
  </si>
  <si>
    <t>Superávit -  E.P. - Saúde Mental - Invest.</t>
  </si>
  <si>
    <t xml:space="preserve"> ANEXO ÚNICO - DECRETO Nº 6.745, DE 10 DE JANEIRO DE 2022</t>
  </si>
  <si>
    <t>Saúde, Educ, A.Social, E. Elétrica e sentenças</t>
  </si>
  <si>
    <t>Art. 5º, Inc II - Sentenças Judiciais / Art. 5º, Inc IV - Insuficiência dotação nas funções Educação, Saúde, A.Social e En.Elétrica</t>
  </si>
  <si>
    <t>Percentual art. 4o</t>
  </si>
  <si>
    <t>Diferença Anexos</t>
  </si>
  <si>
    <t>Superávit - Salário Família</t>
  </si>
  <si>
    <t>Superávit - PNAE</t>
  </si>
  <si>
    <t>Superávit - PNATE</t>
  </si>
  <si>
    <t>Secr. Assist. Social</t>
  </si>
  <si>
    <t xml:space="preserve"> ANEXO I - DECRETO Nº 6.760, DE 02 DE FEVEREIRO DE 2022</t>
  </si>
  <si>
    <t xml:space="preserve"> ANEXO I - DECRETO Nº 6.752, DE 26 DE JANEIRO DE 2022</t>
  </si>
  <si>
    <t>SES 2566</t>
  </si>
  <si>
    <t>E.P. - PSF TANGARA - REQUAL. UBS - INVEST</t>
  </si>
  <si>
    <t>E.P. - ESF JACARE - REQUAL. UBS - INVEST</t>
  </si>
  <si>
    <t>Excesso de arrecadação</t>
  </si>
  <si>
    <t>C.REP. - QUADRA PÇ. MARIA DE NAZARÉ</t>
  </si>
  <si>
    <t>02.017.08.243.0008.2094</t>
  </si>
  <si>
    <t>Anulação / Excesso</t>
  </si>
  <si>
    <t>Excesso de Arrecadação - Fonte 936</t>
  </si>
  <si>
    <t>Art. 5º, Inc I - Insuficiência dotação Pessoal e Enc.Sociais, Inat. e Pensionistas / Art. 5º, Inc II - Despesas com Sentenças e Precatórios / Art. 5º, Inc IV - Insuficiência dotação nas funções Educação, Saúde e A.Social / Art. 5º, Inc V - Excesso de Arrecadação</t>
  </si>
  <si>
    <t>Saúde, Educ, A.Social, Pessoal, sentenças, precatórios e excesso</t>
  </si>
  <si>
    <t xml:space="preserve"> ANEXO II - DECRETO Nº 6.752, DE 26 DE JANEIRO DE 2022</t>
  </si>
  <si>
    <t xml:space="preserve"> ANEXO I - DECRETO Nº 6.765, DE 08 DE FEVEREIRO DE 2022</t>
  </si>
  <si>
    <t>Diário Oficial Eletrônico - Edição nº 382</t>
  </si>
  <si>
    <t>QUADRO  A.4   -   MODELO 6 - ABERTURA DE CRÉDITO POR FONTE DE RECURSO - SUPERÁVIT</t>
  </si>
  <si>
    <t>VALOR DA ABERTURA DO CRÉDITO 
R$</t>
  </si>
  <si>
    <t>FONTE UTILIZADA 
(Ex: Fundeb, SUS, Royalties, etc)</t>
  </si>
  <si>
    <t>SUPERÁVIT FINANCEIRO APURADO NA FONTE  (EXERCÍCIO ANTERIOR)</t>
  </si>
  <si>
    <t>UNIDADE GESTORA</t>
  </si>
  <si>
    <t>TIPO DE CRÉDITO*</t>
  </si>
  <si>
    <t>ATIVO FINANCEIRO (A)</t>
  </si>
  <si>
    <t>PASSIVO FINANCEIRO (B)</t>
  </si>
  <si>
    <t xml:space="preserve">RESULTADO 
(C) = (A) - (B) </t>
  </si>
  <si>
    <t>S</t>
  </si>
  <si>
    <t>46 - PNAE</t>
  </si>
  <si>
    <t>47 - PNATE</t>
  </si>
  <si>
    <t>937 - BL MAC FNAS</t>
  </si>
  <si>
    <t>* S - Suplementar</t>
  </si>
  <si>
    <t>E - Especial</t>
  </si>
  <si>
    <t>Ex- Extraordinário</t>
  </si>
  <si>
    <r>
      <t xml:space="preserve">Para os créditos adicionais abertos com base em fonte de recurso de </t>
    </r>
    <r>
      <rPr>
        <b/>
        <i/>
        <sz val="11"/>
        <rFont val="Calibri"/>
        <family val="2"/>
      </rPr>
      <t xml:space="preserve">superavit </t>
    </r>
    <r>
      <rPr>
        <b/>
        <sz val="11"/>
        <rFont val="Calibri"/>
        <family val="2"/>
      </rPr>
      <t xml:space="preserve">do exercício anterior, deverão os respectivos decretos estar acompanhados da documentação comprobatória do referido </t>
    </r>
    <r>
      <rPr>
        <b/>
        <i/>
        <sz val="11"/>
        <rFont val="Calibri"/>
        <family val="2"/>
      </rPr>
      <t>superavit</t>
    </r>
    <r>
      <rPr>
        <b/>
        <sz val="11"/>
        <rFont val="Calibri"/>
        <family val="2"/>
      </rPr>
      <t>, ou seja, o balancete contábil registrando o total do ATIVO e do PASSIVO de cada fonte utilizada, nos moldes do QUADRO B - MODELO 9.</t>
    </r>
  </si>
  <si>
    <t>Data:_____/_____/______</t>
  </si>
  <si>
    <t xml:space="preserve"> Prefeito</t>
  </si>
  <si>
    <t xml:space="preserve"> Nome:</t>
  </si>
  <si>
    <t>991 - EP - 202140410008 - Márcio Labre</t>
  </si>
  <si>
    <t>811 - Royalties (Lei 12.858/2013 - Pré Sal)</t>
  </si>
  <si>
    <t>858 - ACESUAS</t>
  </si>
  <si>
    <t xml:space="preserve">859 - BPC Escola </t>
  </si>
  <si>
    <t>860 - AEPETI</t>
  </si>
  <si>
    <t>861 - BL GBF FNAS</t>
  </si>
  <si>
    <t>862 - BL GSUAS FNAS</t>
  </si>
  <si>
    <t>QUADRO  A.5   -   MODELO 7 - ABERTURA DE CRÉDITO POR FONTE DE RECURSO - EXCESSO DE ARRECADAÇÃO</t>
  </si>
  <si>
    <r>
      <t>Município:</t>
    </r>
    <r>
      <rPr>
        <sz val="11"/>
        <rFont val="Calibri"/>
        <family val="2"/>
      </rPr>
      <t xml:space="preserve"> Cabo Frio / RJ</t>
    </r>
  </si>
  <si>
    <t>VALOR DA ABERTURA DO CRÉDITO
R$</t>
  </si>
  <si>
    <t>VALOR DO EXCESSO DE ARRECADAÇÃO COMPROVADO NA FONTE
 (R$)</t>
  </si>
  <si>
    <t>Prefeitura Municipal</t>
  </si>
  <si>
    <t>976 - SES Nº 2194</t>
  </si>
  <si>
    <t>Para os créditos adicionais abertos com base em fonte de recurso de excesso de arrecadação, deverão os respectivos decretos estar acompanhados da documentação comprobatória do referido excesso ou do cálculo de apuração da respectiva tendência de excesso para o exercício.</t>
  </si>
  <si>
    <t>865 - BL PSB FNAS</t>
  </si>
  <si>
    <t>900 - COVID ACO</t>
  </si>
  <si>
    <t>901 - COVID EPI</t>
  </si>
  <si>
    <t>909 - Prot. Social Básica - FEAS</t>
  </si>
  <si>
    <t>910 - Prot. Social Especial - FEAS</t>
  </si>
  <si>
    <t>978 - COVID 19</t>
  </si>
  <si>
    <t>982 - Emenda Parl - MAC - H.M.M. - Inv Port 1180/20</t>
  </si>
  <si>
    <t>19 - Recurso PROCON</t>
  </si>
  <si>
    <t>5 - Salário Educação</t>
  </si>
  <si>
    <t>994 - Emenda Parl - ESF Jacaré - Invest</t>
  </si>
  <si>
    <t>995 - Emenda Parl - ESF Vila Nova - Invest</t>
  </si>
  <si>
    <t>996 - Emenda Parl - Mat. Perm. Unidades Básicas</t>
  </si>
  <si>
    <t>997 - Emenda Parl - Saúde Mental - Invest</t>
  </si>
  <si>
    <t>933 - C.Rep. - Quadra Pç. Maria de Nazaré</t>
  </si>
  <si>
    <t>934 - E. P. - PSF Tangará - Requal. UBS - Invest</t>
  </si>
  <si>
    <t>9345 - E. P. - ESF Jacaré Requal. UBS - Invest</t>
  </si>
  <si>
    <t>936 - SES 2566</t>
  </si>
  <si>
    <r>
      <t>Exercício:</t>
    </r>
    <r>
      <rPr>
        <sz val="11"/>
        <rFont val="Calibri"/>
        <family val="2"/>
      </rPr>
      <t xml:space="preserve"> 2022</t>
    </r>
  </si>
  <si>
    <t>ERRATA PUBLICAÇÃO</t>
  </si>
  <si>
    <t>****</t>
  </si>
  <si>
    <t>08/02/2022                                  e 14/02/2022</t>
  </si>
  <si>
    <t>Diário Oficial Eletrônico - Edição nº 382 e 386</t>
  </si>
  <si>
    <t>F.M.Assistência Social</t>
  </si>
  <si>
    <t>F.M. Dir. Difusos e Coletivos</t>
  </si>
  <si>
    <t>02.003.03.122.0002.2004</t>
  </si>
  <si>
    <t>02.006.12.361.0002.2026</t>
  </si>
  <si>
    <t>06.001.26.125.0009.2030</t>
  </si>
  <si>
    <t>983 - Emenda Parl. - MAC- UPA- Inv. Port. 1370/20</t>
  </si>
  <si>
    <t>966 - COVID-19 - Portaria 3474 – Investimento</t>
  </si>
  <si>
    <t>Valores do sistema</t>
  </si>
  <si>
    <t xml:space="preserve">Art. 5º, Inc I - Insuficiência dotação Pessoal e Enc.Sociais / Art. 5º, Inc IV - Insuficiência dotação nas funções Educação, Saúde e A.Social </t>
  </si>
  <si>
    <t xml:space="preserve"> ANEXO I - DECRETO Nº 6.772, DE 15 DE FEVEREIRO DE 2022</t>
  </si>
  <si>
    <t xml:space="preserve"> ANEXO I - DECRETO Nº 6.771, DE 15 DE FEVEREIRO DE 2022</t>
  </si>
  <si>
    <t>4.4.90.61.00.00</t>
  </si>
  <si>
    <t>Aquisição de Imóveis</t>
  </si>
  <si>
    <t>QUADRO  A.6   -   MODELO 8 - ABERTURA DE CRÉDITO POR FONTE DE RECURSO - CONVÊNIO</t>
  </si>
  <si>
    <r>
      <t>Município:</t>
    </r>
    <r>
      <rPr>
        <sz val="11"/>
        <rFont val="Calibri"/>
        <family val="2"/>
      </rPr>
      <t xml:space="preserve"> Cabo Frio/RJ</t>
    </r>
  </si>
  <si>
    <t>VALOR DA ABERTURA DO CRÉDITO
 (R$)</t>
  </si>
  <si>
    <t>TIPO DE CONVÊNIO</t>
  </si>
  <si>
    <t xml:space="preserve">NÚMERO DO CONVÊNIO </t>
  </si>
  <si>
    <t xml:space="preserve">E - Especial </t>
  </si>
  <si>
    <t>Cargo: Coordenador de Gestão Fiscal</t>
  </si>
  <si>
    <t>Nome: Raphael Texeira dos Santos</t>
  </si>
  <si>
    <t>Data: 21/02/2022</t>
  </si>
  <si>
    <t>Matrícula: 352190</t>
  </si>
  <si>
    <t>IBASCAF/FAMES</t>
  </si>
  <si>
    <t xml:space="preserve"> ANEXO I - DECRETO Nº 6.806, DE 23 DE MARÇO DE 2022</t>
  </si>
  <si>
    <t>3.3.91.41.00.00</t>
  </si>
  <si>
    <t xml:space="preserve">Art. 5º, Inc IV - Insuficiência dotação nas funções Saúde e  Previdência Social </t>
  </si>
  <si>
    <t>Diário Oficial Eletrônico - Edição nº 411</t>
  </si>
  <si>
    <t>Saúde e Previdência</t>
  </si>
  <si>
    <t xml:space="preserve">Art. 5º, Inc I - Insuficiência dotação Pessoal e Enc.Sociais / Art. 5º, Inc II - Despesas com Amortizações e Precatórios / Art. 5º, Inc IV - Insuficiência dotação nas funções Educação, Saúde, A.Social </t>
  </si>
  <si>
    <t>Saúde, Educ, A.Social, Pessoal, Amortização e Precatório</t>
  </si>
  <si>
    <t>Diário Oficial Eletrônico - Edição nº 414</t>
  </si>
  <si>
    <t xml:space="preserve"> ANEXO I - DECRETO Nº 6.8xx, DE 29 DE MARÇO DE 2022</t>
  </si>
  <si>
    <t>23.001.28.843.0000.0007</t>
  </si>
  <si>
    <t>6736, de 03/01/2022</t>
  </si>
  <si>
    <t>6744, de 04/01/2022</t>
  </si>
  <si>
    <t>6745, de 10/01/2022</t>
  </si>
  <si>
    <t>6748, de 17/01/2022</t>
  </si>
  <si>
    <t>6752, de 25/01/2022</t>
  </si>
  <si>
    <t>6755, de 25/01/2022</t>
  </si>
  <si>
    <t>6757, de 31/01/2022</t>
  </si>
  <si>
    <t>6760, de 02/02/2022</t>
  </si>
  <si>
    <t>6761, de 02/02/2022</t>
  </si>
  <si>
    <t>6765, de 08/02/2022</t>
  </si>
  <si>
    <t>6771, de 15/02/2022</t>
  </si>
  <si>
    <t>6772, de 15/02/2022</t>
  </si>
  <si>
    <t>6781, de 24/02/2022</t>
  </si>
  <si>
    <t>6782, de 04/03/2022</t>
  </si>
  <si>
    <t>6785, de 08/03/2022</t>
  </si>
  <si>
    <t>6793, de 15/03/2022</t>
  </si>
  <si>
    <t>6794, de 16/03/2022</t>
  </si>
  <si>
    <t>6801, de 18/03/2022</t>
  </si>
  <si>
    <t>6806, de 23/03/2022</t>
  </si>
  <si>
    <t>Superávit - Incremento MAC</t>
  </si>
  <si>
    <t>Superávit - Doenças Cronicas Não Transm.</t>
  </si>
  <si>
    <t>992 - DCNT - Doenças Crônicas Não Transmi.</t>
  </si>
  <si>
    <t>6812, de 29/03/2022</t>
  </si>
  <si>
    <t>130 - Incremento MAC</t>
  </si>
  <si>
    <t>Superávit - fonte 130 e 992</t>
  </si>
  <si>
    <t>02.012.12.122.0014.2004.001</t>
  </si>
  <si>
    <t>Diário Oficial Eletrônico - Edição nº 418</t>
  </si>
  <si>
    <t>02.012.12,361.0015.2003</t>
  </si>
  <si>
    <t>02.001.04.122.0002.2004.001</t>
  </si>
  <si>
    <t>4.5.90.61.00.00</t>
  </si>
</sst>
</file>

<file path=xl/styles.xml><?xml version="1.0" encoding="utf-8"?>
<styleSheet xmlns="http://schemas.openxmlformats.org/spreadsheetml/2006/main">
  <numFmts count="2">
    <numFmt numFmtId="43" formatCode="_-* #,##0.00_-;\-* #,##0.00_-;_-* &quot;-&quot;??_-;_-@_-"/>
    <numFmt numFmtId="164" formatCode="_-* #,##0.0000_-;\-* #,##0.0000_-;_-* &quot;-&quot;??_-;_-@_-"/>
  </numFmts>
  <fonts count="78">
    <font>
      <sz val="11"/>
      <color theme="1"/>
      <name val="Calibri"/>
      <family val="2"/>
      <scheme val="minor"/>
    </font>
    <font>
      <b/>
      <sz val="11"/>
      <color indexed="8"/>
      <name val="Calibri"/>
      <family val="2"/>
    </font>
    <font>
      <b/>
      <sz val="13"/>
      <color indexed="8"/>
      <name val="Calibri"/>
      <family val="2"/>
    </font>
    <font>
      <sz val="8"/>
      <name val="Calibri"/>
      <family val="2"/>
    </font>
    <font>
      <sz val="11"/>
      <color indexed="8"/>
      <name val="Calibri"/>
      <family val="2"/>
    </font>
    <font>
      <b/>
      <sz val="11"/>
      <color indexed="8"/>
      <name val="Calibri"/>
      <family val="2"/>
    </font>
    <font>
      <b/>
      <sz val="11"/>
      <color indexed="10"/>
      <name val="Calibri"/>
      <family val="2"/>
    </font>
    <font>
      <b/>
      <sz val="11"/>
      <color indexed="62"/>
      <name val="Calibri"/>
      <family val="2"/>
    </font>
    <font>
      <b/>
      <sz val="11"/>
      <name val="Calibri"/>
      <family val="2"/>
    </font>
    <font>
      <b/>
      <sz val="11"/>
      <color indexed="18"/>
      <name val="Calibri"/>
      <family val="2"/>
    </font>
    <font>
      <b/>
      <sz val="11"/>
      <color indexed="56"/>
      <name val="Calibri"/>
      <family val="2"/>
    </font>
    <font>
      <b/>
      <sz val="11"/>
      <color indexed="10"/>
      <name val="Calibri"/>
      <family val="2"/>
    </font>
    <font>
      <b/>
      <sz val="11"/>
      <color indexed="10"/>
      <name val="Calibri"/>
      <family val="2"/>
    </font>
    <font>
      <b/>
      <sz val="11"/>
      <color indexed="10"/>
      <name val="Calibri"/>
      <family val="2"/>
    </font>
    <font>
      <b/>
      <sz val="11"/>
      <color indexed="18"/>
      <name val="Calibri"/>
      <family val="2"/>
    </font>
    <font>
      <b/>
      <sz val="11"/>
      <color indexed="18"/>
      <name val="Calibri"/>
      <family val="2"/>
    </font>
    <font>
      <b/>
      <sz val="10"/>
      <name val="Calibri"/>
      <family val="2"/>
    </font>
    <font>
      <b/>
      <sz val="9"/>
      <name val="Calibri"/>
      <family val="2"/>
    </font>
    <font>
      <b/>
      <sz val="8"/>
      <name val="Calibri"/>
      <family val="2"/>
    </font>
    <font>
      <sz val="8"/>
      <color indexed="8"/>
      <name val="Arial"/>
      <family val="2"/>
    </font>
    <font>
      <sz val="8"/>
      <color indexed="10"/>
      <name val="Calibri"/>
      <family val="2"/>
    </font>
    <font>
      <sz val="8"/>
      <color indexed="8"/>
      <name val="Arial"/>
      <family val="2"/>
    </font>
    <font>
      <b/>
      <sz val="8"/>
      <color indexed="8"/>
      <name val="Arial"/>
      <family val="2"/>
    </font>
    <font>
      <sz val="1"/>
      <color indexed="8"/>
      <name val="Arial"/>
      <family val="2"/>
    </font>
    <font>
      <sz val="11"/>
      <color indexed="10"/>
      <name val="Calibri"/>
      <family val="2"/>
    </font>
    <font>
      <b/>
      <sz val="11"/>
      <color indexed="8"/>
      <name val="Calibri"/>
      <family val="2"/>
    </font>
    <font>
      <sz val="11"/>
      <name val="Calibri"/>
      <family val="2"/>
    </font>
    <font>
      <sz val="10"/>
      <name val="Arial"/>
      <family val="2"/>
    </font>
    <font>
      <sz val="10"/>
      <name val="Calibri"/>
      <family val="2"/>
    </font>
    <font>
      <b/>
      <sz val="8"/>
      <color indexed="10"/>
      <name val="Calibri"/>
      <family val="2"/>
    </font>
    <font>
      <b/>
      <sz val="20"/>
      <name val="Calibri"/>
      <family val="2"/>
    </font>
    <font>
      <b/>
      <sz val="18"/>
      <name val="Calibri"/>
      <family val="2"/>
    </font>
    <font>
      <b/>
      <sz val="14"/>
      <name val="Calibri"/>
      <family val="2"/>
    </font>
    <font>
      <sz val="12"/>
      <name val="Arial"/>
      <family val="2"/>
    </font>
    <font>
      <b/>
      <sz val="12"/>
      <name val="Arial"/>
      <family val="2"/>
    </font>
    <font>
      <b/>
      <i/>
      <sz val="11"/>
      <name val="Calibri"/>
      <family val="2"/>
    </font>
    <font>
      <sz val="7"/>
      <name val="Arial"/>
      <family val="2"/>
    </font>
    <font>
      <sz val="9"/>
      <name val="Arial"/>
      <family val="2"/>
    </font>
    <font>
      <sz val="14"/>
      <name val="Calibri"/>
      <family val="2"/>
    </font>
    <font>
      <sz val="8"/>
      <name val="Verdana"/>
      <family val="2"/>
    </font>
    <font>
      <sz val="8"/>
      <color indexed="8"/>
      <name val="Calibri"/>
      <family val="2"/>
    </font>
    <font>
      <sz val="8"/>
      <name val="Times New Roman"/>
      <family val="1"/>
    </font>
    <font>
      <b/>
      <sz val="8"/>
      <color indexed="8"/>
      <name val="Verdana"/>
      <family val="2"/>
    </font>
    <font>
      <sz val="8"/>
      <color indexed="8"/>
      <name val="Arial"/>
      <family val="2"/>
    </font>
    <font>
      <b/>
      <sz val="7"/>
      <name val="Calibri"/>
      <family val="2"/>
    </font>
    <font>
      <sz val="7"/>
      <name val="Calibri"/>
      <family val="2"/>
    </font>
    <font>
      <b/>
      <sz val="6"/>
      <name val="Calibri"/>
      <family val="2"/>
    </font>
    <font>
      <sz val="6"/>
      <name val="Calibri"/>
      <family val="2"/>
    </font>
    <font>
      <b/>
      <sz val="11"/>
      <color indexed="10"/>
      <name val="Calibri"/>
      <family val="2"/>
    </font>
    <font>
      <sz val="8"/>
      <color indexed="10"/>
      <name val="Calibri"/>
      <family val="2"/>
    </font>
    <font>
      <sz val="11"/>
      <color indexed="10"/>
      <name val="Calibri"/>
      <family val="2"/>
    </font>
    <font>
      <sz val="8"/>
      <color indexed="10"/>
      <name val="Arial"/>
      <family val="2"/>
    </font>
    <font>
      <b/>
      <sz val="11"/>
      <color indexed="10"/>
      <name val="Calibri"/>
      <family val="2"/>
    </font>
    <font>
      <sz val="11"/>
      <color indexed="8"/>
      <name val="Calibri"/>
      <family val="2"/>
    </font>
    <font>
      <sz val="11"/>
      <color indexed="10"/>
      <name val="Calibri"/>
      <family val="2"/>
    </font>
    <font>
      <b/>
      <sz val="18"/>
      <name val="Calibri"/>
      <family val="2"/>
    </font>
    <font>
      <b/>
      <sz val="16"/>
      <name val="Calibri"/>
      <family val="2"/>
    </font>
    <font>
      <b/>
      <sz val="11"/>
      <name val="Calibri"/>
      <family val="2"/>
    </font>
    <font>
      <sz val="10"/>
      <name val="Times New Roman"/>
      <family val="1"/>
    </font>
    <font>
      <b/>
      <sz val="10"/>
      <name val="Times New Roman"/>
      <family val="1"/>
    </font>
    <font>
      <b/>
      <sz val="10"/>
      <color indexed="10"/>
      <name val="Arial"/>
      <family val="2"/>
    </font>
    <font>
      <b/>
      <sz val="10"/>
      <name val="Arial"/>
      <family val="2"/>
    </font>
    <font>
      <sz val="11"/>
      <name val="Calibri"/>
      <family val="2"/>
    </font>
    <font>
      <b/>
      <sz val="9"/>
      <color indexed="10"/>
      <name val="Arial"/>
      <family val="2"/>
    </font>
    <font>
      <b/>
      <sz val="7"/>
      <color indexed="10"/>
      <name val="Arial"/>
      <family val="2"/>
    </font>
    <font>
      <sz val="10"/>
      <color indexed="10"/>
      <name val="Arial"/>
      <family val="2"/>
    </font>
    <font>
      <b/>
      <sz val="8"/>
      <color indexed="10"/>
      <name val="Verdana"/>
      <family val="2"/>
    </font>
    <font>
      <sz val="8"/>
      <color indexed="10"/>
      <name val="Verdana"/>
      <family val="2"/>
    </font>
    <font>
      <sz val="8"/>
      <name val="Arial"/>
      <family val="2"/>
    </font>
    <font>
      <sz val="10"/>
      <color indexed="8"/>
      <name val="Times New Roman"/>
      <family val="1"/>
    </font>
    <font>
      <sz val="11"/>
      <color indexed="10"/>
      <name val="Calibri"/>
      <family val="2"/>
    </font>
    <font>
      <sz val="11"/>
      <color indexed="10"/>
      <name val="Calibri"/>
      <family val="2"/>
    </font>
    <font>
      <b/>
      <sz val="11"/>
      <color indexed="10"/>
      <name val="Calibri"/>
      <family val="2"/>
    </font>
    <font>
      <sz val="10"/>
      <color indexed="8"/>
      <name val="Calibri"/>
      <family val="2"/>
    </font>
    <font>
      <sz val="8"/>
      <color indexed="10"/>
      <name val="Calibri"/>
      <family val="2"/>
    </font>
    <font>
      <sz val="9"/>
      <color indexed="10"/>
      <name val="Calibri"/>
      <family val="2"/>
    </font>
    <font>
      <sz val="8"/>
      <color indexed="10"/>
      <name val="Arial"/>
      <family val="2"/>
    </font>
    <font>
      <sz val="8"/>
      <color rgb="FF000000"/>
      <name val="Arial"/>
      <family val="2"/>
    </font>
  </fonts>
  <fills count="3">
    <fill>
      <patternFill patternType="none"/>
    </fill>
    <fill>
      <patternFill patternType="gray125"/>
    </fill>
    <fill>
      <patternFill patternType="solid">
        <fgColor indexed="9"/>
        <bgColor indexed="64"/>
      </patternFill>
    </fill>
  </fills>
  <borders count="8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top style="medium">
        <color indexed="64"/>
      </top>
      <bottom style="thick">
        <color indexed="64"/>
      </bottom>
      <diagonal/>
    </border>
    <border>
      <left/>
      <right style="thin">
        <color indexed="64"/>
      </right>
      <top/>
      <bottom style="thick">
        <color indexed="64"/>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ck">
        <color indexed="64"/>
      </bottom>
      <diagonal/>
    </border>
    <border>
      <left/>
      <right style="medium">
        <color indexed="64"/>
      </right>
      <top style="medium">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8"/>
      </left>
      <right/>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ck">
        <color indexed="64"/>
      </top>
      <bottom/>
      <diagonal/>
    </border>
    <border>
      <left style="medium">
        <color indexed="64"/>
      </left>
      <right style="thin">
        <color indexed="64"/>
      </right>
      <top/>
      <bottom/>
      <diagonal/>
    </border>
    <border>
      <left style="medium">
        <color indexed="64"/>
      </left>
      <right style="thin">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medium">
        <color indexed="64"/>
      </right>
      <top style="thick">
        <color indexed="64"/>
      </top>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thick">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9">
    <xf numFmtId="0" fontId="0" fillId="0" borderId="0"/>
    <xf numFmtId="0" fontId="21" fillId="0" borderId="0">
      <alignment horizontal="right" vertical="top"/>
    </xf>
    <xf numFmtId="0" fontId="21" fillId="0" borderId="0">
      <alignment horizontal="left" vertical="top"/>
    </xf>
    <xf numFmtId="0" fontId="21" fillId="0" borderId="0">
      <alignment horizontal="left" vertical="top"/>
    </xf>
    <xf numFmtId="0" fontId="23" fillId="0" borderId="0">
      <alignment horizontal="left" vertical="top"/>
    </xf>
    <xf numFmtId="0" fontId="22" fillId="0" borderId="0">
      <alignment horizontal="left" vertical="top"/>
    </xf>
    <xf numFmtId="0" fontId="77" fillId="0" borderId="0">
      <alignment horizontal="left" vertical="center"/>
    </xf>
    <xf numFmtId="0" fontId="19" fillId="0" borderId="0">
      <alignment horizontal="left" vertical="center"/>
    </xf>
    <xf numFmtId="43" fontId="4" fillId="0" borderId="0" applyFont="0" applyFill="0" applyBorder="0" applyAlignment="0" applyProtection="0"/>
  </cellStyleXfs>
  <cellXfs count="553">
    <xf numFmtId="0" fontId="0" fillId="0" borderId="0" xfId="0"/>
    <xf numFmtId="0" fontId="5" fillId="0" borderId="0" xfId="0" applyFont="1" applyAlignment="1">
      <alignment horizontal="center" vertical="center"/>
    </xf>
    <xf numFmtId="0" fontId="5" fillId="0" borderId="1" xfId="0" applyFont="1" applyBorder="1" applyAlignment="1"/>
    <xf numFmtId="0" fontId="5" fillId="0" borderId="0" xfId="0" applyFont="1" applyAlignment="1"/>
    <xf numFmtId="0" fontId="5" fillId="0" borderId="0" xfId="0" applyFont="1"/>
    <xf numFmtId="0" fontId="1" fillId="0" borderId="0" xfId="0" applyFont="1"/>
    <xf numFmtId="0" fontId="1" fillId="0" borderId="0" xfId="0" applyFont="1" applyAlignment="1">
      <alignment horizontal="center"/>
    </xf>
    <xf numFmtId="43" fontId="1" fillId="0" borderId="0" xfId="8"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164" fontId="1" fillId="0" borderId="0" xfId="8" applyNumberFormat="1" applyFont="1"/>
    <xf numFmtId="0" fontId="6" fillId="0" borderId="0" xfId="0" applyFont="1"/>
    <xf numFmtId="0" fontId="13" fillId="0" borderId="0" xfId="0" applyFont="1"/>
    <xf numFmtId="0" fontId="14" fillId="0" borderId="0" xfId="0" applyFont="1"/>
    <xf numFmtId="0" fontId="15" fillId="0" borderId="0" xfId="0" applyFont="1"/>
    <xf numFmtId="0" fontId="3" fillId="0" borderId="0" xfId="0" applyFont="1" applyAlignment="1">
      <alignment horizontal="center" vertical="center"/>
    </xf>
    <xf numFmtId="43" fontId="17" fillId="0" borderId="2" xfId="8" applyFont="1" applyBorder="1" applyAlignment="1">
      <alignment horizontal="center" vertical="center"/>
    </xf>
    <xf numFmtId="0" fontId="3" fillId="0" borderId="2" xfId="6" applyFont="1" applyBorder="1" applyAlignment="1">
      <alignment horizontal="center" vertical="center" wrapText="1"/>
    </xf>
    <xf numFmtId="0" fontId="3" fillId="0" borderId="2" xfId="6" applyFont="1" applyBorder="1" applyAlignment="1">
      <alignment horizontal="center" vertical="center"/>
    </xf>
    <xf numFmtId="43" fontId="3" fillId="0" borderId="2" xfId="8" applyFont="1" applyBorder="1" applyAlignment="1">
      <alignment horizontal="center" vertical="center" wrapText="1"/>
    </xf>
    <xf numFmtId="0" fontId="3" fillId="0" borderId="2" xfId="0" applyFont="1" applyBorder="1" applyAlignment="1">
      <alignment horizontal="center" vertical="center"/>
    </xf>
    <xf numFmtId="43" fontId="3" fillId="0" borderId="2" xfId="8" applyFont="1" applyBorder="1" applyAlignment="1">
      <alignment horizontal="center" vertical="center"/>
    </xf>
    <xf numFmtId="43" fontId="3" fillId="0" borderId="0" xfId="8" applyFont="1" applyAlignment="1">
      <alignment horizontal="center" vertical="center"/>
    </xf>
    <xf numFmtId="3" fontId="3" fillId="0" borderId="2" xfId="6" applyNumberFormat="1" applyFont="1" applyBorder="1" applyAlignment="1">
      <alignment horizontal="center" vertical="center" wrapText="1"/>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43" fontId="18" fillId="0" borderId="2" xfId="8" applyFont="1" applyBorder="1" applyAlignment="1">
      <alignment horizontal="center" vertical="center"/>
    </xf>
    <xf numFmtId="43" fontId="16" fillId="0" borderId="3" xfId="8" applyFont="1" applyBorder="1" applyAlignment="1">
      <alignment horizontal="center" vertical="center"/>
    </xf>
    <xf numFmtId="43" fontId="16" fillId="0" borderId="4" xfId="8" applyFont="1" applyBorder="1" applyAlignment="1">
      <alignment horizontal="center" vertical="center"/>
    </xf>
    <xf numFmtId="0" fontId="18" fillId="0" borderId="2" xfId="0" applyFont="1" applyBorder="1" applyAlignment="1">
      <alignment horizontal="center" vertical="center" shrinkToFit="1"/>
    </xf>
    <xf numFmtId="0" fontId="3" fillId="0" borderId="2" xfId="0" applyFont="1" applyBorder="1" applyAlignment="1">
      <alignment horizontal="left" vertical="center" shrinkToFit="1"/>
    </xf>
    <xf numFmtId="0" fontId="3" fillId="0" borderId="0" xfId="0" applyFont="1" applyAlignment="1">
      <alignment horizontal="left" vertical="center" shrinkToFit="1"/>
    </xf>
    <xf numFmtId="0" fontId="3" fillId="0" borderId="2" xfId="6" applyFont="1" applyBorder="1" applyAlignment="1">
      <alignment horizontal="left" vertical="center" wrapText="1"/>
    </xf>
    <xf numFmtId="0" fontId="3" fillId="0" borderId="0" xfId="0" applyFont="1" applyAlignment="1">
      <alignment horizontal="left" vertical="center"/>
    </xf>
    <xf numFmtId="0" fontId="20" fillId="0" borderId="0" xfId="0" applyFont="1" applyAlignment="1">
      <alignment horizontal="center" vertical="center"/>
    </xf>
    <xf numFmtId="43" fontId="20" fillId="0" borderId="0" xfId="0" applyNumberFormat="1" applyFont="1" applyAlignment="1">
      <alignment horizontal="center" vertical="center"/>
    </xf>
    <xf numFmtId="43" fontId="20" fillId="0" borderId="2" xfId="8" applyFont="1" applyBorder="1" applyAlignment="1">
      <alignment horizontal="center" vertical="center"/>
    </xf>
    <xf numFmtId="43" fontId="3" fillId="0" borderId="0" xfId="0" applyNumberFormat="1" applyFont="1" applyAlignment="1">
      <alignment horizontal="center" vertical="center"/>
    </xf>
    <xf numFmtId="0" fontId="21" fillId="0" borderId="0" xfId="0" applyFont="1" applyBorder="1"/>
    <xf numFmtId="0" fontId="21" fillId="2" borderId="0" xfId="0" applyNumberFormat="1" applyFont="1" applyFill="1" applyBorder="1" applyAlignment="1" applyProtection="1">
      <alignment vertical="top" wrapText="1"/>
    </xf>
    <xf numFmtId="4" fontId="21" fillId="0" borderId="0" xfId="0" applyNumberFormat="1" applyFont="1" applyBorder="1"/>
    <xf numFmtId="0" fontId="21" fillId="0" borderId="0" xfId="0" applyFont="1" applyBorder="1" applyAlignment="1">
      <alignment wrapText="1"/>
    </xf>
    <xf numFmtId="0" fontId="21" fillId="0" borderId="0" xfId="3" quotePrefix="1" applyFont="1" applyFill="1" applyBorder="1" applyAlignment="1">
      <alignment vertical="top" wrapText="1"/>
    </xf>
    <xf numFmtId="0" fontId="21" fillId="0" borderId="0" xfId="6" applyFont="1" applyFill="1" applyBorder="1" applyAlignment="1">
      <alignment vertical="top" wrapText="1"/>
    </xf>
    <xf numFmtId="3" fontId="3" fillId="0" borderId="2" xfId="6" applyNumberFormat="1" applyFont="1" applyBorder="1" applyAlignment="1">
      <alignment horizontal="left" vertical="center" wrapText="1"/>
    </xf>
    <xf numFmtId="0" fontId="19" fillId="0" borderId="0" xfId="5" quotePrefix="1" applyFont="1" applyAlignment="1">
      <alignment vertical="top" wrapText="1"/>
    </xf>
    <xf numFmtId="0" fontId="19" fillId="0" borderId="0" xfId="5" quotePrefix="1" applyFont="1" applyAlignment="1">
      <alignment horizontal="left" vertical="top" wrapText="1"/>
    </xf>
    <xf numFmtId="0" fontId="0" fillId="0" borderId="0" xfId="0" applyAlignment="1">
      <alignment wrapText="1"/>
    </xf>
    <xf numFmtId="0" fontId="19" fillId="0" borderId="0" xfId="5" applyFont="1" applyAlignment="1">
      <alignment horizontal="left" vertical="top" wrapText="1"/>
    </xf>
    <xf numFmtId="43" fontId="20" fillId="0" borderId="0" xfId="8" applyFont="1" applyAlignment="1">
      <alignment horizontal="center" vertical="center"/>
    </xf>
    <xf numFmtId="0" fontId="19" fillId="0" borderId="0" xfId="0" applyFont="1" applyBorder="1" applyAlignment="1">
      <alignment wrapText="1"/>
    </xf>
    <xf numFmtId="0" fontId="0" fillId="0" borderId="0" xfId="0" applyAlignment="1">
      <alignment vertical="top"/>
    </xf>
    <xf numFmtId="0" fontId="26" fillId="0" borderId="2" xfId="0" applyFont="1" applyBorder="1" applyAlignment="1">
      <alignment horizontal="center"/>
    </xf>
    <xf numFmtId="14" fontId="26" fillId="0" borderId="2" xfId="0" applyNumberFormat="1" applyFont="1" applyBorder="1" applyAlignment="1">
      <alignment horizontal="center"/>
    </xf>
    <xf numFmtId="0" fontId="26" fillId="0" borderId="2" xfId="0" applyFont="1" applyBorder="1"/>
    <xf numFmtId="43" fontId="26" fillId="0" borderId="2" xfId="8" applyFont="1" applyBorder="1"/>
    <xf numFmtId="14" fontId="26" fillId="0" borderId="2" xfId="0" applyNumberFormat="1" applyFont="1" applyFill="1" applyBorder="1"/>
    <xf numFmtId="43" fontId="26" fillId="0" borderId="2" xfId="8" applyFont="1" applyBorder="1" applyAlignment="1">
      <alignment horizontal="right"/>
    </xf>
    <xf numFmtId="14" fontId="26" fillId="0" borderId="2" xfId="0" applyNumberFormat="1" applyFont="1" applyBorder="1"/>
    <xf numFmtId="43" fontId="26" fillId="0" borderId="0" xfId="8" applyFont="1" applyAlignment="1">
      <alignment horizontal="right"/>
    </xf>
    <xf numFmtId="43" fontId="27" fillId="0" borderId="0" xfId="8" applyFont="1" applyAlignment="1">
      <alignment horizontal="right"/>
    </xf>
    <xf numFmtId="43" fontId="28" fillId="0" borderId="2" xfId="8" applyFont="1" applyBorder="1" applyAlignment="1">
      <alignment horizontal="right"/>
    </xf>
    <xf numFmtId="0" fontId="18" fillId="0" borderId="3" xfId="0" applyFont="1" applyBorder="1" applyAlignment="1">
      <alignment horizontal="center" vertical="center" shrinkToFit="1"/>
    </xf>
    <xf numFmtId="43" fontId="18" fillId="0" borderId="4" xfId="8" applyFont="1" applyBorder="1" applyAlignment="1">
      <alignment horizontal="center" vertical="center"/>
    </xf>
    <xf numFmtId="0" fontId="16" fillId="0" borderId="5" xfId="0" applyFont="1" applyBorder="1" applyAlignment="1">
      <alignment horizontal="center" vertical="center"/>
    </xf>
    <xf numFmtId="0" fontId="26" fillId="0" borderId="2" xfId="0" applyFont="1" applyBorder="1" applyAlignment="1">
      <alignment horizontal="left"/>
    </xf>
    <xf numFmtId="0" fontId="1" fillId="0" borderId="0" xfId="0" applyFont="1" applyAlignment="1">
      <alignment horizontal="left"/>
    </xf>
    <xf numFmtId="43" fontId="3" fillId="2" borderId="2" xfId="8" applyFont="1" applyFill="1" applyBorder="1" applyAlignment="1">
      <alignment horizontal="center" vertical="center"/>
    </xf>
    <xf numFmtId="43" fontId="29" fillId="0" borderId="0" xfId="0" applyNumberFormat="1" applyFont="1" applyAlignment="1">
      <alignment horizontal="center" vertical="center"/>
    </xf>
    <xf numFmtId="43" fontId="29" fillId="0" borderId="0" xfId="8" applyFont="1" applyAlignment="1">
      <alignment horizontal="center" vertical="center"/>
    </xf>
    <xf numFmtId="0" fontId="33" fillId="0" borderId="6" xfId="0" applyFont="1" applyBorder="1" applyAlignment="1">
      <alignment horizontal="center" vertical="center"/>
    </xf>
    <xf numFmtId="0" fontId="34" fillId="0" borderId="6" xfId="0" applyFont="1" applyBorder="1" applyAlignment="1">
      <alignment horizontal="center" vertical="center"/>
    </xf>
    <xf numFmtId="0" fontId="32" fillId="0" borderId="7" xfId="0" applyFont="1" applyBorder="1" applyAlignment="1">
      <alignment vertical="center"/>
    </xf>
    <xf numFmtId="0" fontId="8" fillId="0" borderId="8" xfId="0" applyFont="1" applyFill="1" applyBorder="1" applyAlignment="1">
      <alignment horizontal="center" vertical="center" wrapText="1"/>
    </xf>
    <xf numFmtId="0" fontId="36" fillId="0" borderId="9" xfId="0" applyFont="1" applyBorder="1"/>
    <xf numFmtId="0" fontId="36" fillId="0" borderId="0" xfId="0" applyFont="1" applyBorder="1"/>
    <xf numFmtId="0" fontId="0" fillId="0" borderId="0" xfId="0" applyBorder="1"/>
    <xf numFmtId="0" fontId="17" fillId="0" borderId="10" xfId="0" applyFont="1" applyBorder="1" applyAlignment="1">
      <alignment vertical="center"/>
    </xf>
    <xf numFmtId="0" fontId="36" fillId="0" borderId="10" xfId="0" applyFont="1" applyBorder="1"/>
    <xf numFmtId="0" fontId="0" fillId="0" borderId="10" xfId="0" applyBorder="1"/>
    <xf numFmtId="0" fontId="37" fillId="0" borderId="9" xfId="0" applyFont="1" applyBorder="1" applyAlignment="1">
      <alignment vertical="center"/>
    </xf>
    <xf numFmtId="0" fontId="37" fillId="0" borderId="0" xfId="0" applyFont="1" applyBorder="1" applyAlignment="1">
      <alignment vertical="center"/>
    </xf>
    <xf numFmtId="0" fontId="37" fillId="0" borderId="0" xfId="0" applyFont="1" applyBorder="1" applyAlignment="1"/>
    <xf numFmtId="0" fontId="37" fillId="0" borderId="0" xfId="0" applyFont="1"/>
    <xf numFmtId="0" fontId="8" fillId="0" borderId="11" xfId="0" applyFont="1" applyFill="1" applyBorder="1" applyAlignment="1">
      <alignment horizontal="center" vertical="center" wrapText="1"/>
    </xf>
    <xf numFmtId="0" fontId="38" fillId="0" borderId="12" xfId="0" applyFont="1" applyBorder="1" applyAlignment="1">
      <alignment horizontal="left" vertical="center"/>
    </xf>
    <xf numFmtId="0" fontId="39" fillId="0" borderId="13" xfId="0" applyFont="1" applyFill="1" applyBorder="1" applyAlignment="1">
      <alignment horizontal="center" vertical="center" wrapText="1"/>
    </xf>
    <xf numFmtId="14" fontId="39" fillId="0" borderId="14" xfId="0" applyNumberFormat="1" applyFont="1" applyFill="1" applyBorder="1" applyAlignment="1">
      <alignment horizontal="center" vertical="center" wrapText="1"/>
    </xf>
    <xf numFmtId="0" fontId="39" fillId="0" borderId="14" xfId="0" applyFont="1" applyFill="1" applyBorder="1" applyAlignment="1">
      <alignment horizontal="center" vertical="center" wrapText="1"/>
    </xf>
    <xf numFmtId="43" fontId="39" fillId="0" borderId="14" xfId="0" applyNumberFormat="1" applyFont="1" applyFill="1" applyBorder="1" applyAlignment="1">
      <alignment horizontal="center" vertical="center" wrapText="1"/>
    </xf>
    <xf numFmtId="43" fontId="39" fillId="0" borderId="14" xfId="8" applyFont="1" applyFill="1" applyBorder="1" applyAlignment="1">
      <alignment horizontal="center" vertical="center" wrapText="1"/>
    </xf>
    <xf numFmtId="0" fontId="40" fillId="0" borderId="0" xfId="0" applyFont="1" applyFill="1"/>
    <xf numFmtId="0" fontId="41" fillId="0" borderId="15" xfId="0" applyFont="1" applyFill="1" applyBorder="1" applyAlignment="1">
      <alignment horizontal="center" vertical="top" wrapText="1"/>
    </xf>
    <xf numFmtId="0" fontId="41" fillId="0" borderId="2" xfId="0" applyFont="1" applyFill="1" applyBorder="1" applyAlignment="1">
      <alignment horizontal="center" vertical="top" wrapText="1"/>
    </xf>
    <xf numFmtId="43" fontId="41" fillId="0" borderId="2" xfId="8" applyFont="1" applyFill="1" applyBorder="1" applyAlignment="1">
      <alignment horizontal="center" vertical="top" wrapText="1"/>
    </xf>
    <xf numFmtId="0" fontId="41" fillId="0" borderId="16" xfId="0" applyFont="1" applyFill="1" applyBorder="1" applyAlignment="1">
      <alignment horizontal="center" vertical="top" wrapText="1"/>
    </xf>
    <xf numFmtId="0" fontId="41" fillId="0" borderId="17" xfId="0" applyFont="1" applyFill="1" applyBorder="1" applyAlignment="1">
      <alignment horizontal="center" vertical="top" wrapText="1"/>
    </xf>
    <xf numFmtId="43" fontId="41" fillId="0" borderId="17" xfId="8" applyFont="1" applyFill="1" applyBorder="1" applyAlignment="1">
      <alignment horizontal="center" vertical="top" wrapText="1"/>
    </xf>
    <xf numFmtId="0" fontId="40" fillId="0" borderId="0" xfId="0" applyFont="1"/>
    <xf numFmtId="43" fontId="39" fillId="0" borderId="18" xfId="8" applyFont="1" applyFill="1" applyBorder="1" applyAlignment="1">
      <alignment horizontal="left" vertical="center" wrapText="1"/>
    </xf>
    <xf numFmtId="43" fontId="41" fillId="0" borderId="19" xfId="8" applyFont="1" applyFill="1" applyBorder="1" applyAlignment="1">
      <alignment horizontal="left" vertical="top" wrapText="1"/>
    </xf>
    <xf numFmtId="43" fontId="41" fillId="0" borderId="20" xfId="8" applyFont="1" applyFill="1" applyBorder="1" applyAlignment="1">
      <alignment horizontal="left" vertical="top" wrapText="1"/>
    </xf>
    <xf numFmtId="43" fontId="39" fillId="0" borderId="2" xfId="0" applyNumberFormat="1" applyFont="1" applyFill="1" applyBorder="1" applyAlignment="1">
      <alignment horizontal="center" vertical="center" wrapText="1"/>
    </xf>
    <xf numFmtId="43" fontId="39" fillId="0" borderId="19" xfId="8" applyFont="1" applyFill="1" applyBorder="1" applyAlignment="1">
      <alignment horizontal="left" vertical="center" wrapText="1"/>
    </xf>
    <xf numFmtId="0" fontId="25" fillId="0" borderId="21" xfId="0" applyFont="1" applyBorder="1" applyAlignment="1">
      <alignment horizontal="left"/>
    </xf>
    <xf numFmtId="0" fontId="0" fillId="0" borderId="0" xfId="0" applyFont="1" applyAlignment="1">
      <alignment horizontal="left"/>
    </xf>
    <xf numFmtId="0" fontId="0" fillId="0" borderId="22" xfId="0" applyFont="1" applyBorder="1" applyAlignment="1">
      <alignment horizontal="left"/>
    </xf>
    <xf numFmtId="0" fontId="0" fillId="0" borderId="10" xfId="0" applyFont="1" applyBorder="1" applyAlignment="1">
      <alignment horizontal="left"/>
    </xf>
    <xf numFmtId="0" fontId="39" fillId="0" borderId="2" xfId="0" applyFont="1" applyFill="1" applyBorder="1" applyAlignment="1">
      <alignment horizontal="center" vertical="center" wrapText="1"/>
    </xf>
    <xf numFmtId="43" fontId="39" fillId="0" borderId="2" xfId="8" applyFont="1" applyFill="1" applyBorder="1" applyAlignment="1">
      <alignment horizontal="center" vertical="center" wrapText="1"/>
    </xf>
    <xf numFmtId="0" fontId="39" fillId="0" borderId="15" xfId="0" applyFont="1" applyFill="1" applyBorder="1" applyAlignment="1">
      <alignment horizontal="center" vertical="center" wrapText="1"/>
    </xf>
    <xf numFmtId="4" fontId="42" fillId="0" borderId="23" xfId="0" applyNumberFormat="1" applyFont="1" applyBorder="1"/>
    <xf numFmtId="0" fontId="25" fillId="0" borderId="0" xfId="0" applyFont="1"/>
    <xf numFmtId="4" fontId="24" fillId="0" borderId="10" xfId="0" applyNumberFormat="1" applyFont="1" applyBorder="1"/>
    <xf numFmtId="0" fontId="19" fillId="0" borderId="0" xfId="3" quotePrefix="1" applyFont="1" applyFill="1" applyBorder="1" applyAlignment="1">
      <alignment vertical="top" wrapText="1"/>
    </xf>
    <xf numFmtId="0" fontId="21" fillId="0" borderId="0" xfId="2" quotePrefix="1" applyFont="1" applyFill="1" applyBorder="1" applyAlignment="1">
      <alignment horizontal="center" vertical="top" wrapText="1"/>
    </xf>
    <xf numFmtId="0" fontId="21" fillId="0" borderId="0" xfId="0" applyFont="1" applyBorder="1" applyAlignment="1">
      <alignment horizontal="center" wrapText="1"/>
    </xf>
    <xf numFmtId="0" fontId="21" fillId="0" borderId="0" xfId="0" applyFont="1" applyBorder="1" applyAlignment="1">
      <alignment horizontal="center"/>
    </xf>
    <xf numFmtId="0" fontId="3" fillId="2" borderId="2" xfId="6" applyFont="1" applyFill="1" applyBorder="1" applyAlignment="1">
      <alignment horizontal="center" vertical="center" wrapText="1"/>
    </xf>
    <xf numFmtId="43" fontId="3" fillId="2" borderId="2" xfId="8" applyFont="1" applyFill="1" applyBorder="1" applyAlignment="1">
      <alignment horizontal="center" vertical="center" wrapText="1"/>
    </xf>
    <xf numFmtId="0" fontId="3" fillId="2" borderId="0" xfId="0" applyFont="1" applyFill="1" applyAlignment="1">
      <alignment horizontal="center" vertical="center"/>
    </xf>
    <xf numFmtId="0" fontId="3" fillId="2" borderId="2" xfId="0" applyFont="1" applyFill="1" applyBorder="1" applyAlignment="1">
      <alignment horizontal="center" vertical="center"/>
    </xf>
    <xf numFmtId="0" fontId="3" fillId="0" borderId="0" xfId="0" applyFont="1" applyAlignment="1">
      <alignment horizontal="right" vertical="center"/>
    </xf>
    <xf numFmtId="0" fontId="43" fillId="0" borderId="0" xfId="3" quotePrefix="1" applyFont="1" applyAlignment="1">
      <alignment horizontal="left" vertical="top" wrapText="1"/>
    </xf>
    <xf numFmtId="0" fontId="43" fillId="0" borderId="0" xfId="3" quotePrefix="1" applyFont="1" applyAlignment="1">
      <alignment vertical="top" wrapText="1"/>
    </xf>
    <xf numFmtId="0" fontId="19" fillId="0" borderId="0" xfId="5" quotePrefix="1" applyFont="1" applyAlignment="1">
      <alignment horizontal="right" vertical="top" wrapText="1"/>
    </xf>
    <xf numFmtId="43" fontId="3" fillId="0" borderId="2" xfId="0" applyNumberFormat="1" applyFont="1" applyBorder="1" applyAlignment="1">
      <alignment horizontal="center" vertical="center"/>
    </xf>
    <xf numFmtId="3" fontId="3" fillId="0" borderId="0" xfId="6" applyNumberFormat="1" applyFont="1" applyBorder="1" applyAlignment="1">
      <alignment horizontal="left" vertical="center"/>
    </xf>
    <xf numFmtId="0" fontId="16" fillId="0" borderId="0" xfId="0" applyFont="1" applyBorder="1" applyAlignment="1">
      <alignment horizontal="center" vertical="center"/>
    </xf>
    <xf numFmtId="0" fontId="16" fillId="0" borderId="5" xfId="0" applyFont="1" applyBorder="1" applyAlignment="1">
      <alignment horizontal="left" vertical="center"/>
    </xf>
    <xf numFmtId="43" fontId="18" fillId="0" borderId="0" xfId="0" applyNumberFormat="1" applyFont="1" applyAlignment="1">
      <alignment horizontal="center" vertical="center"/>
    </xf>
    <xf numFmtId="43" fontId="18" fillId="0" borderId="0" xfId="8" applyFont="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xf>
    <xf numFmtId="0" fontId="44" fillId="0" borderId="2" xfId="0" applyFont="1" applyBorder="1" applyAlignment="1">
      <alignment horizontal="center" vertical="center"/>
    </xf>
    <xf numFmtId="0" fontId="44" fillId="0" borderId="2" xfId="0" applyFont="1" applyBorder="1" applyAlignment="1">
      <alignment horizontal="center" vertical="center" wrapText="1"/>
    </xf>
    <xf numFmtId="0" fontId="44" fillId="0" borderId="2" xfId="0" applyFont="1" applyBorder="1" applyAlignment="1">
      <alignment horizontal="center" vertical="center" shrinkToFit="1"/>
    </xf>
    <xf numFmtId="43" fontId="44" fillId="0" borderId="2" xfId="8" applyFont="1" applyBorder="1" applyAlignment="1">
      <alignment horizontal="center" vertical="center"/>
    </xf>
    <xf numFmtId="3" fontId="45" fillId="0" borderId="2" xfId="6" applyNumberFormat="1" applyFont="1" applyBorder="1" applyAlignment="1">
      <alignment horizontal="left" vertical="center" wrapText="1"/>
    </xf>
    <xf numFmtId="0" fontId="45" fillId="0" borderId="2" xfId="6" applyFont="1" applyBorder="1" applyAlignment="1">
      <alignment horizontal="center" vertical="center"/>
    </xf>
    <xf numFmtId="0" fontId="45" fillId="0" borderId="2" xfId="6" applyFont="1" applyBorder="1" applyAlignment="1">
      <alignment horizontal="left" vertical="center" wrapText="1"/>
    </xf>
    <xf numFmtId="0" fontId="45" fillId="0" borderId="2" xfId="6" applyFont="1" applyBorder="1" applyAlignment="1">
      <alignment horizontal="center" vertical="center" wrapText="1"/>
    </xf>
    <xf numFmtId="43" fontId="45" fillId="0" borderId="2" xfId="8" applyFont="1" applyBorder="1" applyAlignment="1">
      <alignment horizontal="center" vertical="center" wrapText="1"/>
    </xf>
    <xf numFmtId="0" fontId="45" fillId="0" borderId="2" xfId="0" applyFont="1" applyBorder="1" applyAlignment="1">
      <alignment horizontal="center" vertical="center"/>
    </xf>
    <xf numFmtId="43" fontId="45" fillId="0" borderId="2" xfId="8" applyFont="1" applyBorder="1" applyAlignment="1">
      <alignment horizontal="center" vertical="center"/>
    </xf>
    <xf numFmtId="3" fontId="45" fillId="2" borderId="2" xfId="6" applyNumberFormat="1" applyFont="1" applyFill="1" applyBorder="1" applyAlignment="1">
      <alignment horizontal="left" vertical="center" wrapText="1"/>
    </xf>
    <xf numFmtId="0" fontId="45" fillId="2" borderId="2" xfId="6" applyFont="1" applyFill="1" applyBorder="1" applyAlignment="1">
      <alignment horizontal="center" vertical="center"/>
    </xf>
    <xf numFmtId="0" fontId="45" fillId="2" borderId="2" xfId="6" applyFont="1" applyFill="1" applyBorder="1" applyAlignment="1">
      <alignment horizontal="left" vertical="center" wrapText="1"/>
    </xf>
    <xf numFmtId="0" fontId="45" fillId="2" borderId="2" xfId="0" applyFont="1" applyFill="1" applyBorder="1" applyAlignment="1">
      <alignment horizontal="center" vertical="center"/>
    </xf>
    <xf numFmtId="0" fontId="45" fillId="2" borderId="2" xfId="6" applyFont="1" applyFill="1" applyBorder="1" applyAlignment="1">
      <alignment horizontal="center" vertical="center" wrapText="1"/>
    </xf>
    <xf numFmtId="43" fontId="45" fillId="2" borderId="2" xfId="8" applyFont="1" applyFill="1" applyBorder="1" applyAlignment="1">
      <alignment horizontal="center" vertical="center"/>
    </xf>
    <xf numFmtId="0" fontId="45" fillId="2" borderId="0" xfId="0" applyFont="1" applyFill="1" applyAlignment="1">
      <alignment horizontal="center" vertical="center"/>
    </xf>
    <xf numFmtId="0" fontId="46" fillId="0" borderId="2" xfId="0" applyFont="1" applyBorder="1" applyAlignment="1">
      <alignment horizontal="center" vertical="center" wrapText="1"/>
    </xf>
    <xf numFmtId="0" fontId="46" fillId="0" borderId="2" xfId="0" applyFont="1" applyBorder="1" applyAlignment="1">
      <alignment horizontal="center" vertical="center" wrapText="1" shrinkToFit="1"/>
    </xf>
    <xf numFmtId="43" fontId="46" fillId="0" borderId="2" xfId="8" applyFont="1" applyBorder="1" applyAlignment="1">
      <alignment horizontal="center" vertical="center" wrapText="1"/>
    </xf>
    <xf numFmtId="0" fontId="47" fillId="0" borderId="0" xfId="0" applyFont="1" applyAlignment="1">
      <alignment horizontal="center" vertical="center" wrapText="1"/>
    </xf>
    <xf numFmtId="0" fontId="47" fillId="0" borderId="0" xfId="0" applyFont="1" applyAlignment="1">
      <alignment horizontal="left" vertical="center" wrapText="1"/>
    </xf>
    <xf numFmtId="43" fontId="45" fillId="2" borderId="2" xfId="8" applyFont="1" applyFill="1" applyBorder="1" applyAlignment="1">
      <alignment horizontal="center" vertical="center" wrapText="1"/>
    </xf>
    <xf numFmtId="43" fontId="45" fillId="0" borderId="2" xfId="0" applyNumberFormat="1" applyFont="1" applyBorder="1" applyAlignment="1">
      <alignment horizontal="center" vertical="center"/>
    </xf>
    <xf numFmtId="3" fontId="45" fillId="0" borderId="2" xfId="6" applyNumberFormat="1" applyFont="1" applyBorder="1" applyAlignment="1">
      <alignment horizontal="center" vertical="center" wrapText="1"/>
    </xf>
    <xf numFmtId="0" fontId="48" fillId="0" borderId="0" xfId="0" applyFont="1"/>
    <xf numFmtId="0" fontId="48" fillId="0" borderId="0" xfId="0" applyFont="1" applyAlignment="1">
      <alignment vertical="top"/>
    </xf>
    <xf numFmtId="0" fontId="18" fillId="0" borderId="3" xfId="0" applyFont="1" applyBorder="1" applyAlignment="1">
      <alignment horizontal="center" vertical="center" wrapText="1" shrinkToFit="1"/>
    </xf>
    <xf numFmtId="43" fontId="18" fillId="0" borderId="4" xfId="8" applyFont="1" applyBorder="1" applyAlignment="1">
      <alignment horizontal="center" vertical="center" wrapText="1"/>
    </xf>
    <xf numFmtId="43" fontId="18" fillId="0" borderId="2" xfId="8" applyFont="1" applyBorder="1" applyAlignment="1">
      <alignment horizontal="center" vertical="center" wrapText="1"/>
    </xf>
    <xf numFmtId="0" fontId="20" fillId="0" borderId="0" xfId="0" applyFont="1" applyAlignment="1">
      <alignment horizontal="center" vertical="center" wrapText="1"/>
    </xf>
    <xf numFmtId="0" fontId="3" fillId="0" borderId="4" xfId="6" applyFont="1" applyBorder="1" applyAlignment="1">
      <alignment horizontal="left" vertical="center" wrapText="1"/>
    </xf>
    <xf numFmtId="0" fontId="16" fillId="0" borderId="0" xfId="0" applyFont="1" applyFill="1" applyBorder="1" applyAlignment="1">
      <alignment horizontal="center" vertical="center"/>
    </xf>
    <xf numFmtId="0" fontId="3" fillId="0" borderId="0" xfId="0" applyFont="1" applyFill="1" applyBorder="1" applyAlignment="1">
      <alignment horizontal="center" vertical="center"/>
    </xf>
    <xf numFmtId="43" fontId="16" fillId="0" borderId="2" xfId="8" applyFont="1" applyBorder="1" applyAlignment="1">
      <alignment horizontal="center" vertical="center"/>
    </xf>
    <xf numFmtId="10" fontId="48" fillId="0" borderId="0" xfId="0" applyNumberFormat="1" applyFont="1" applyBorder="1" applyAlignment="1">
      <alignment horizontal="left"/>
    </xf>
    <xf numFmtId="0" fontId="48" fillId="0" borderId="0" xfId="0" applyFont="1" applyBorder="1" applyAlignment="1">
      <alignment horizontal="right"/>
    </xf>
    <xf numFmtId="4" fontId="48" fillId="0" borderId="0" xfId="0" applyNumberFormat="1" applyFont="1" applyBorder="1" applyAlignment="1">
      <alignment horizontal="left"/>
    </xf>
    <xf numFmtId="0" fontId="19" fillId="0" borderId="0" xfId="0" applyFont="1" applyBorder="1"/>
    <xf numFmtId="0" fontId="51" fillId="0" borderId="0" xfId="5" quotePrefix="1" applyFont="1" applyAlignment="1">
      <alignment vertical="top" wrapText="1"/>
    </xf>
    <xf numFmtId="0" fontId="50" fillId="0" borderId="0" xfId="0" applyFont="1"/>
    <xf numFmtId="0" fontId="51" fillId="0" borderId="0" xfId="5" applyFont="1" applyAlignment="1">
      <alignment horizontal="left" vertical="top" wrapText="1"/>
    </xf>
    <xf numFmtId="0" fontId="39" fillId="0" borderId="18" xfId="8" applyNumberFormat="1" applyFont="1" applyFill="1" applyBorder="1" applyAlignment="1">
      <alignment horizontal="left" vertical="center" wrapText="1"/>
    </xf>
    <xf numFmtId="0" fontId="3" fillId="0" borderId="0" xfId="0" applyFont="1" applyFill="1"/>
    <xf numFmtId="0" fontId="3" fillId="0" borderId="2" xfId="6" quotePrefix="1" applyFont="1" applyBorder="1" applyAlignment="1">
      <alignment horizontal="center" vertical="center" wrapText="1"/>
    </xf>
    <xf numFmtId="0" fontId="49" fillId="0" borderId="0" xfId="0" applyFont="1"/>
    <xf numFmtId="0" fontId="52" fillId="0" borderId="0" xfId="0" applyFont="1"/>
    <xf numFmtId="43" fontId="49" fillId="0" borderId="0" xfId="0" applyNumberFormat="1" applyFont="1" applyFill="1"/>
    <xf numFmtId="0" fontId="0" fillId="0" borderId="0" xfId="0" applyFill="1"/>
    <xf numFmtId="0" fontId="58" fillId="0" borderId="15" xfId="0" applyFont="1" applyFill="1" applyBorder="1" applyAlignment="1">
      <alignment horizontal="center" vertical="top" wrapText="1"/>
    </xf>
    <xf numFmtId="0" fontId="58" fillId="0" borderId="19" xfId="0" applyFont="1" applyFill="1" applyBorder="1" applyAlignment="1">
      <alignment horizontal="center" vertical="top" wrapText="1"/>
    </xf>
    <xf numFmtId="4" fontId="58" fillId="0" borderId="2" xfId="0" applyNumberFormat="1" applyFont="1" applyFill="1" applyBorder="1" applyAlignment="1">
      <alignment horizontal="right" vertical="top" wrapText="1"/>
    </xf>
    <xf numFmtId="0" fontId="58" fillId="0" borderId="2" xfId="0" applyFont="1" applyFill="1" applyBorder="1" applyAlignment="1">
      <alignment horizontal="left" vertical="top" wrapText="1"/>
    </xf>
    <xf numFmtId="0" fontId="58" fillId="0" borderId="2" xfId="0" applyFont="1" applyBorder="1" applyAlignment="1">
      <alignment horizontal="left" vertical="top" wrapText="1"/>
    </xf>
    <xf numFmtId="4" fontId="58" fillId="0" borderId="2" xfId="0" applyNumberFormat="1" applyFont="1" applyBorder="1" applyAlignment="1">
      <alignment horizontal="right" vertical="top" wrapText="1"/>
    </xf>
    <xf numFmtId="4" fontId="58" fillId="0" borderId="2" xfId="0" applyNumberFormat="1" applyFont="1" applyFill="1" applyBorder="1" applyAlignment="1">
      <alignment horizontal="right" vertical="center" wrapText="1"/>
    </xf>
    <xf numFmtId="0" fontId="57" fillId="0" borderId="25" xfId="0" applyFont="1" applyBorder="1" applyAlignment="1">
      <alignment horizontal="center"/>
    </xf>
    <xf numFmtId="4" fontId="59" fillId="0" borderId="26" xfId="0" applyNumberFormat="1" applyFont="1" applyBorder="1" applyAlignment="1">
      <alignment horizontal="right"/>
    </xf>
    <xf numFmtId="0" fontId="59" fillId="0" borderId="26" xfId="0" applyFont="1" applyBorder="1"/>
    <xf numFmtId="0" fontId="59" fillId="0" borderId="27" xfId="0" applyFont="1" applyBorder="1"/>
    <xf numFmtId="4" fontId="60" fillId="0" borderId="0" xfId="0" applyNumberFormat="1" applyFont="1"/>
    <xf numFmtId="0" fontId="61" fillId="0" borderId="0" xfId="0" applyFont="1"/>
    <xf numFmtId="0" fontId="0" fillId="0" borderId="22" xfId="0" applyBorder="1"/>
    <xf numFmtId="0" fontId="37" fillId="0" borderId="22" xfId="0" applyFont="1" applyBorder="1"/>
    <xf numFmtId="0" fontId="63" fillId="0" borderId="9" xfId="0" applyFont="1" applyBorder="1" applyAlignment="1">
      <alignment vertical="center"/>
    </xf>
    <xf numFmtId="0" fontId="63" fillId="0" borderId="0" xfId="0" applyFont="1" applyBorder="1" applyAlignment="1">
      <alignment vertical="center"/>
    </xf>
    <xf numFmtId="0" fontId="63" fillId="0" borderId="0" xfId="0" applyFont="1" applyBorder="1" applyAlignment="1"/>
    <xf numFmtId="0" fontId="63" fillId="0" borderId="22" xfId="0" applyFont="1" applyBorder="1"/>
    <xf numFmtId="0" fontId="63" fillId="0" borderId="0" xfId="0" applyFont="1"/>
    <xf numFmtId="0" fontId="64" fillId="0" borderId="9" xfId="0" applyFont="1" applyBorder="1"/>
    <xf numFmtId="0" fontId="64" fillId="0" borderId="0" xfId="0" applyFont="1" applyBorder="1"/>
    <xf numFmtId="0" fontId="48" fillId="0" borderId="0" xfId="0" applyFont="1" applyBorder="1"/>
    <xf numFmtId="0" fontId="48" fillId="0" borderId="22" xfId="0" applyFont="1" applyBorder="1"/>
    <xf numFmtId="4" fontId="63" fillId="0" borderId="0" xfId="0" applyNumberFormat="1" applyFont="1" applyBorder="1" applyAlignment="1">
      <alignment vertical="center"/>
    </xf>
    <xf numFmtId="4" fontId="63" fillId="0" borderId="0" xfId="0" applyNumberFormat="1" applyFont="1" applyBorder="1" applyAlignment="1"/>
    <xf numFmtId="0" fontId="58" fillId="0" borderId="14" xfId="0" applyFont="1" applyFill="1" applyBorder="1" applyAlignment="1">
      <alignment horizontal="left" vertical="center" wrapText="1"/>
    </xf>
    <xf numFmtId="0" fontId="58" fillId="0" borderId="16" xfId="0" applyFont="1" applyFill="1" applyBorder="1" applyAlignment="1">
      <alignment horizontal="center" vertical="center" wrapText="1"/>
    </xf>
    <xf numFmtId="0" fontId="58" fillId="0" borderId="2" xfId="0" applyFont="1" applyFill="1" applyBorder="1" applyAlignment="1">
      <alignment horizontal="left" vertical="center" wrapText="1"/>
    </xf>
    <xf numFmtId="0" fontId="58" fillId="0" borderId="15" xfId="0" applyFont="1" applyFill="1" applyBorder="1" applyAlignment="1">
      <alignment horizontal="center" vertical="center" wrapText="1"/>
    </xf>
    <xf numFmtId="4" fontId="58" fillId="0" borderId="17" xfId="0" applyNumberFormat="1" applyFont="1" applyFill="1" applyBorder="1" applyAlignment="1">
      <alignment horizontal="right" vertical="center" wrapText="1"/>
    </xf>
    <xf numFmtId="0" fontId="58" fillId="0" borderId="17" xfId="0" applyFont="1" applyFill="1" applyBorder="1" applyAlignment="1">
      <alignment horizontal="left" vertical="center" wrapText="1"/>
    </xf>
    <xf numFmtId="0" fontId="0" fillId="0" borderId="26" xfId="0" applyBorder="1" applyAlignment="1">
      <alignment horizontal="left"/>
    </xf>
    <xf numFmtId="0" fontId="0" fillId="0" borderId="26" xfId="0" applyBorder="1"/>
    <xf numFmtId="4" fontId="65" fillId="0" borderId="0" xfId="0" applyNumberFormat="1" applyFont="1"/>
    <xf numFmtId="4" fontId="64" fillId="0" borderId="0" xfId="0" applyNumberFormat="1" applyFont="1" applyBorder="1"/>
    <xf numFmtId="0" fontId="58" fillId="0" borderId="28" xfId="0" applyFont="1" applyFill="1" applyBorder="1" applyAlignment="1">
      <alignment horizontal="center" vertical="center" wrapText="1"/>
    </xf>
    <xf numFmtId="4" fontId="58" fillId="0" borderId="24" xfId="0" applyNumberFormat="1" applyFont="1" applyFill="1" applyBorder="1" applyAlignment="1">
      <alignment horizontal="right" vertical="center" wrapText="1"/>
    </xf>
    <xf numFmtId="0" fontId="58" fillId="0" borderId="24" xfId="0" applyFont="1" applyFill="1" applyBorder="1" applyAlignment="1">
      <alignment horizontal="left" vertical="center" wrapText="1"/>
    </xf>
    <xf numFmtId="0" fontId="58" fillId="0" borderId="29" xfId="0" applyFont="1" applyFill="1" applyBorder="1" applyAlignment="1">
      <alignment horizontal="center" vertical="top" wrapText="1"/>
    </xf>
    <xf numFmtId="14" fontId="26" fillId="0" borderId="2" xfId="0" applyNumberFormat="1" applyFont="1" applyFill="1" applyBorder="1" applyAlignment="1">
      <alignment horizontal="center"/>
    </xf>
    <xf numFmtId="0" fontId="52" fillId="0" borderId="9" xfId="0" applyFont="1" applyBorder="1" applyAlignment="1">
      <alignment horizontal="center"/>
    </xf>
    <xf numFmtId="0" fontId="52" fillId="0" borderId="0" xfId="0" applyFont="1" applyBorder="1" applyAlignment="1">
      <alignment horizontal="center"/>
    </xf>
    <xf numFmtId="4" fontId="66" fillId="0" borderId="0" xfId="0" applyNumberFormat="1" applyFont="1" applyBorder="1"/>
    <xf numFmtId="0" fontId="52" fillId="0" borderId="22" xfId="0" applyFont="1" applyBorder="1" applyAlignment="1">
      <alignment horizontal="left"/>
    </xf>
    <xf numFmtId="4" fontId="66" fillId="0" borderId="6" xfId="0" applyNumberFormat="1" applyFont="1" applyBorder="1"/>
    <xf numFmtId="0" fontId="54" fillId="0" borderId="9" xfId="0" applyFont="1" applyBorder="1" applyAlignment="1">
      <alignment horizontal="center"/>
    </xf>
    <xf numFmtId="0" fontId="54" fillId="0" borderId="0" xfId="0" applyFont="1" applyBorder="1" applyAlignment="1">
      <alignment horizontal="center"/>
    </xf>
    <xf numFmtId="4" fontId="67" fillId="0" borderId="0" xfId="0" applyNumberFormat="1" applyFont="1" applyBorder="1"/>
    <xf numFmtId="0" fontId="54" fillId="0" borderId="22" xfId="0" applyFont="1" applyBorder="1" applyAlignment="1">
      <alignment horizontal="left"/>
    </xf>
    <xf numFmtId="0" fontId="54" fillId="0" borderId="0" xfId="0" applyFont="1"/>
    <xf numFmtId="4" fontId="50" fillId="0" borderId="0" xfId="0" applyNumberFormat="1" applyFont="1"/>
    <xf numFmtId="4" fontId="49" fillId="0" borderId="0" xfId="0" applyNumberFormat="1" applyFont="1" applyFill="1"/>
    <xf numFmtId="4" fontId="49" fillId="0" borderId="0" xfId="0" applyNumberFormat="1" applyFont="1"/>
    <xf numFmtId="4" fontId="52" fillId="0" borderId="0" xfId="0" applyNumberFormat="1" applyFont="1"/>
    <xf numFmtId="4" fontId="54" fillId="0" borderId="0" xfId="0" applyNumberFormat="1" applyFont="1"/>
    <xf numFmtId="0" fontId="3" fillId="2" borderId="2" xfId="0" quotePrefix="1" applyFont="1" applyFill="1" applyBorder="1" applyAlignment="1">
      <alignment horizontal="center" vertical="center"/>
    </xf>
    <xf numFmtId="0" fontId="62" fillId="0" borderId="0" xfId="0" applyFont="1"/>
    <xf numFmtId="0" fontId="68" fillId="2" borderId="30" xfId="0" applyNumberFormat="1" applyFont="1" applyFill="1" applyBorder="1" applyAlignment="1" applyProtection="1">
      <alignment vertical="top" wrapText="1"/>
    </xf>
    <xf numFmtId="0" fontId="68" fillId="2" borderId="0" xfId="0" applyNumberFormat="1" applyFont="1" applyFill="1" applyBorder="1" applyAlignment="1" applyProtection="1">
      <alignment vertical="top" wrapText="1"/>
    </xf>
    <xf numFmtId="0" fontId="68" fillId="2" borderId="0" xfId="0" applyNumberFormat="1" applyFont="1" applyFill="1" applyBorder="1" applyAlignment="1" applyProtection="1">
      <alignment horizontal="center" vertical="top" wrapText="1"/>
    </xf>
    <xf numFmtId="0" fontId="68" fillId="0" borderId="0" xfId="0" applyFont="1" applyBorder="1"/>
    <xf numFmtId="4" fontId="68" fillId="0" borderId="0" xfId="0" applyNumberFormat="1" applyFont="1" applyBorder="1"/>
    <xf numFmtId="0" fontId="68" fillId="0" borderId="31" xfId="5" applyFont="1" applyFill="1" applyBorder="1" applyAlignment="1">
      <alignment vertical="top" wrapText="1"/>
    </xf>
    <xf numFmtId="0" fontId="68" fillId="0" borderId="0" xfId="3" quotePrefix="1" applyFont="1" applyFill="1" applyBorder="1" applyAlignment="1">
      <alignment vertical="top" wrapText="1"/>
    </xf>
    <xf numFmtId="0" fontId="68" fillId="0" borderId="0" xfId="2" quotePrefix="1" applyFont="1" applyFill="1" applyBorder="1" applyAlignment="1">
      <alignment horizontal="center" vertical="top" wrapText="1"/>
    </xf>
    <xf numFmtId="0" fontId="68" fillId="0" borderId="0" xfId="0" applyFont="1" applyBorder="1" applyAlignment="1">
      <alignment wrapText="1"/>
    </xf>
    <xf numFmtId="0" fontId="68" fillId="0" borderId="0" xfId="5" applyFont="1" applyFill="1" applyBorder="1" applyAlignment="1">
      <alignment vertical="top" wrapText="1"/>
    </xf>
    <xf numFmtId="0" fontId="68" fillId="0" borderId="30" xfId="5" applyFont="1" applyFill="1" applyBorder="1" applyAlignment="1">
      <alignment vertical="top" wrapText="1"/>
    </xf>
    <xf numFmtId="0" fontId="68" fillId="0" borderId="30" xfId="5" applyFont="1" applyFill="1" applyBorder="1" applyAlignment="1">
      <alignment horizontal="left" vertical="top" wrapText="1"/>
    </xf>
    <xf numFmtId="0" fontId="68" fillId="0" borderId="0" xfId="3" quotePrefix="1" applyFont="1" applyFill="1" applyBorder="1" applyAlignment="1">
      <alignment horizontal="left" vertical="top" wrapText="1"/>
    </xf>
    <xf numFmtId="0" fontId="68" fillId="0" borderId="0" xfId="0" applyFont="1" applyBorder="1" applyAlignment="1">
      <alignment horizontal="center" wrapText="1"/>
    </xf>
    <xf numFmtId="0" fontId="68" fillId="0" borderId="0" xfId="3" quotePrefix="1" applyFont="1" applyAlignment="1">
      <alignment horizontal="left" vertical="top" wrapText="1"/>
    </xf>
    <xf numFmtId="0" fontId="68" fillId="0" borderId="0" xfId="3" quotePrefix="1" applyFont="1" applyAlignment="1">
      <alignment vertical="top" wrapText="1"/>
    </xf>
    <xf numFmtId="0" fontId="43" fillId="0" borderId="0" xfId="3" applyFont="1" applyAlignment="1">
      <alignment horizontal="left" vertical="top" wrapText="1"/>
    </xf>
    <xf numFmtId="0" fontId="43" fillId="0" borderId="0" xfId="3" applyFont="1" applyAlignment="1">
      <alignment vertical="top" wrapText="1"/>
    </xf>
    <xf numFmtId="0" fontId="43" fillId="0" borderId="0" xfId="3" quotePrefix="1" applyFont="1" applyAlignment="1">
      <alignment horizontal="center" vertical="top" wrapText="1"/>
    </xf>
    <xf numFmtId="0" fontId="56" fillId="0" borderId="0" xfId="0" applyFont="1" applyBorder="1" applyAlignment="1">
      <alignment horizontal="center" vertical="center"/>
    </xf>
    <xf numFmtId="4" fontId="58" fillId="0" borderId="14" xfId="0" applyNumberFormat="1" applyFont="1" applyFill="1" applyBorder="1" applyAlignment="1">
      <alignment horizontal="right" vertical="center" wrapText="1"/>
    </xf>
    <xf numFmtId="0" fontId="58" fillId="0" borderId="2" xfId="0" applyFont="1" applyFill="1" applyBorder="1" applyAlignment="1">
      <alignment horizontal="center" vertical="top" wrapText="1"/>
    </xf>
    <xf numFmtId="4" fontId="0" fillId="0" borderId="26" xfId="0" applyNumberFormat="1" applyBorder="1" applyAlignment="1">
      <alignment horizontal="right"/>
    </xf>
    <xf numFmtId="0" fontId="0" fillId="0" borderId="27" xfId="0" applyBorder="1"/>
    <xf numFmtId="0" fontId="58" fillId="0" borderId="14" xfId="0" applyFont="1" applyFill="1" applyBorder="1" applyAlignment="1">
      <alignment horizontal="center" vertical="center" wrapText="1"/>
    </xf>
    <xf numFmtId="0" fontId="58" fillId="0" borderId="18" xfId="0" applyFont="1" applyFill="1" applyBorder="1" applyAlignment="1">
      <alignment horizontal="center" vertical="center" wrapText="1"/>
    </xf>
    <xf numFmtId="0" fontId="69" fillId="0" borderId="0" xfId="0" applyFont="1" applyFill="1"/>
    <xf numFmtId="0" fontId="58" fillId="0" borderId="2"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58" fillId="0" borderId="0" xfId="0" applyFont="1" applyFill="1"/>
    <xf numFmtId="0" fontId="69" fillId="0" borderId="19" xfId="0" applyFont="1" applyBorder="1"/>
    <xf numFmtId="0" fontId="69" fillId="0" borderId="0" xfId="0" applyFont="1"/>
    <xf numFmtId="4" fontId="58" fillId="0" borderId="2" xfId="0" applyNumberFormat="1" applyFont="1" applyFill="1" applyBorder="1" applyAlignment="1">
      <alignment vertical="center" wrapText="1"/>
    </xf>
    <xf numFmtId="4" fontId="58" fillId="0" borderId="24" xfId="0" applyNumberFormat="1" applyFont="1" applyFill="1" applyBorder="1" applyAlignment="1">
      <alignment vertical="center" wrapText="1"/>
    </xf>
    <xf numFmtId="4" fontId="50" fillId="0" borderId="0" xfId="0" applyNumberFormat="1" applyFont="1" applyFill="1"/>
    <xf numFmtId="0" fontId="0" fillId="0" borderId="2" xfId="0" applyBorder="1" applyAlignment="1">
      <alignment horizontal="center"/>
    </xf>
    <xf numFmtId="3" fontId="21" fillId="0" borderId="0" xfId="0" applyNumberFormat="1" applyFont="1" applyBorder="1" applyAlignment="1">
      <alignment wrapText="1"/>
    </xf>
    <xf numFmtId="0" fontId="24" fillId="0" borderId="0" xfId="0" applyFont="1"/>
    <xf numFmtId="0" fontId="51" fillId="0" borderId="0" xfId="0" applyFont="1" applyBorder="1" applyAlignment="1">
      <alignment wrapText="1"/>
    </xf>
    <xf numFmtId="0" fontId="51" fillId="0" borderId="0" xfId="0" applyFont="1" applyBorder="1" applyAlignment="1">
      <alignment horizontal="center" wrapText="1"/>
    </xf>
    <xf numFmtId="3" fontId="19" fillId="0" borderId="0" xfId="0" applyNumberFormat="1" applyFont="1" applyBorder="1" applyAlignment="1">
      <alignment wrapText="1"/>
    </xf>
    <xf numFmtId="0" fontId="73" fillId="0" borderId="0" xfId="0" applyFont="1"/>
    <xf numFmtId="0" fontId="73" fillId="0" borderId="0" xfId="0" applyFont="1" applyAlignment="1">
      <alignment horizontal="center"/>
    </xf>
    <xf numFmtId="4" fontId="73" fillId="0" borderId="0" xfId="0" applyNumberFormat="1" applyFont="1"/>
    <xf numFmtId="3" fontId="73" fillId="0" borderId="0" xfId="0" applyNumberFormat="1" applyFont="1"/>
    <xf numFmtId="3" fontId="73" fillId="0" borderId="0" xfId="0" applyNumberFormat="1" applyFont="1" applyAlignment="1">
      <alignment horizontal="center"/>
    </xf>
    <xf numFmtId="4" fontId="24" fillId="0" borderId="0" xfId="0" applyNumberFormat="1" applyFont="1"/>
    <xf numFmtId="4" fontId="74" fillId="0" borderId="0" xfId="0" applyNumberFormat="1" applyFont="1" applyFill="1"/>
    <xf numFmtId="4" fontId="72" fillId="0" borderId="0" xfId="0" applyNumberFormat="1" applyFont="1"/>
    <xf numFmtId="4" fontId="74" fillId="0" borderId="0" xfId="0" applyNumberFormat="1" applyFont="1"/>
    <xf numFmtId="4" fontId="70" fillId="0" borderId="0" xfId="0" applyNumberFormat="1" applyFont="1"/>
    <xf numFmtId="4" fontId="71" fillId="0" borderId="0" xfId="0" applyNumberFormat="1" applyFont="1"/>
    <xf numFmtId="4" fontId="75" fillId="0" borderId="0" xfId="0" applyNumberFormat="1" applyFont="1"/>
    <xf numFmtId="0" fontId="76" fillId="0" borderId="0" xfId="5" quotePrefix="1" applyFont="1" applyAlignment="1">
      <alignment vertical="top" wrapText="1"/>
    </xf>
    <xf numFmtId="0" fontId="76" fillId="0" borderId="0" xfId="5" applyFont="1" applyAlignment="1">
      <alignment horizontal="left" vertical="top" wrapText="1"/>
    </xf>
    <xf numFmtId="0" fontId="70" fillId="0" borderId="0" xfId="0" applyFont="1"/>
    <xf numFmtId="0" fontId="26" fillId="0" borderId="2" xfId="0" applyFont="1" applyBorder="1" applyAlignment="1">
      <alignment horizontal="center"/>
    </xf>
    <xf numFmtId="14" fontId="26" fillId="0" borderId="2" xfId="0" applyNumberFormat="1" applyFont="1" applyBorder="1" applyAlignment="1">
      <alignment horizontal="center"/>
    </xf>
    <xf numFmtId="0" fontId="26" fillId="0" borderId="2" xfId="0" applyFont="1" applyBorder="1" applyAlignment="1">
      <alignment horizontal="left"/>
    </xf>
    <xf numFmtId="0" fontId="26" fillId="0" borderId="2" xfId="0" applyFont="1" applyBorder="1"/>
    <xf numFmtId="43" fontId="26" fillId="0" borderId="2" xfId="8" applyFont="1" applyBorder="1" applyAlignment="1">
      <alignment horizontal="right"/>
    </xf>
    <xf numFmtId="14" fontId="26" fillId="0" borderId="2" xfId="0" applyNumberFormat="1" applyFont="1" applyBorder="1"/>
    <xf numFmtId="0" fontId="57" fillId="0" borderId="0" xfId="0" applyFont="1"/>
    <xf numFmtId="14" fontId="62" fillId="0" borderId="2" xfId="0" applyNumberFormat="1" applyFont="1" applyBorder="1" applyAlignment="1">
      <alignment horizontal="center"/>
    </xf>
    <xf numFmtId="0" fontId="62" fillId="0" borderId="2" xfId="0" applyFont="1" applyBorder="1" applyAlignment="1">
      <alignment horizontal="left"/>
    </xf>
    <xf numFmtId="0" fontId="62" fillId="0" borderId="2" xfId="0" applyFont="1" applyBorder="1"/>
    <xf numFmtId="43" fontId="62" fillId="0" borderId="2" xfId="8" applyFont="1" applyBorder="1" applyAlignment="1">
      <alignment horizontal="right"/>
    </xf>
    <xf numFmtId="14" fontId="62" fillId="0" borderId="2" xfId="0" applyNumberFormat="1" applyFont="1" applyBorder="1"/>
    <xf numFmtId="14" fontId="62" fillId="0" borderId="2" xfId="0" applyNumberFormat="1" applyFont="1" applyFill="1" applyBorder="1" applyAlignment="1">
      <alignment horizontal="center"/>
    </xf>
    <xf numFmtId="0" fontId="8" fillId="0" borderId="0" xfId="0" applyFont="1"/>
    <xf numFmtId="3" fontId="3" fillId="0" borderId="2" xfId="7" applyNumberFormat="1" applyFont="1" applyBorder="1" applyAlignment="1">
      <alignment horizontal="left" vertical="center" wrapText="1"/>
    </xf>
    <xf numFmtId="0" fontId="3" fillId="0" borderId="2" xfId="7" applyFont="1" applyBorder="1" applyAlignment="1">
      <alignment horizontal="center" vertical="center"/>
    </xf>
    <xf numFmtId="0" fontId="3" fillId="0" borderId="2" xfId="7" applyFont="1" applyBorder="1" applyAlignment="1">
      <alignment horizontal="left" vertical="center" wrapText="1"/>
    </xf>
    <xf numFmtId="0" fontId="3" fillId="0" borderId="2" xfId="7" applyFont="1" applyBorder="1" applyAlignment="1">
      <alignment horizontal="center" vertical="center" wrapText="1"/>
    </xf>
    <xf numFmtId="43" fontId="16" fillId="0" borderId="3" xfId="8" applyFont="1" applyBorder="1" applyAlignment="1">
      <alignment horizontal="center" vertical="center"/>
    </xf>
    <xf numFmtId="43" fontId="16" fillId="0" borderId="4" xfId="8" applyFont="1" applyBorder="1" applyAlignment="1">
      <alignment horizontal="center" vertical="center"/>
    </xf>
    <xf numFmtId="3" fontId="3" fillId="0" borderId="0" xfId="7" applyNumberFormat="1" applyFont="1" applyBorder="1" applyAlignment="1">
      <alignment horizontal="left" vertical="center"/>
    </xf>
    <xf numFmtId="43" fontId="16" fillId="0" borderId="3" xfId="8" applyFont="1" applyBorder="1" applyAlignment="1">
      <alignment horizontal="center" vertical="center"/>
    </xf>
    <xf numFmtId="3" fontId="3" fillId="0" borderId="0" xfId="6" applyNumberFormat="1" applyFont="1" applyBorder="1" applyAlignment="1">
      <alignment vertical="center"/>
    </xf>
    <xf numFmtId="0" fontId="16" fillId="0" borderId="0" xfId="0" applyFont="1" applyBorder="1" applyAlignment="1">
      <alignment vertical="center"/>
    </xf>
    <xf numFmtId="0" fontId="16" fillId="0" borderId="3" xfId="0" applyFont="1" applyBorder="1" applyAlignment="1">
      <alignment vertical="center"/>
    </xf>
    <xf numFmtId="0" fontId="16" fillId="0" borderId="32" xfId="0" applyFont="1" applyBorder="1" applyAlignment="1">
      <alignment vertical="center"/>
    </xf>
    <xf numFmtId="0" fontId="16" fillId="0" borderId="4" xfId="0" applyFont="1" applyBorder="1" applyAlignment="1">
      <alignment vertical="center"/>
    </xf>
    <xf numFmtId="0" fontId="3" fillId="0" borderId="0" xfId="0" applyFont="1" applyAlignment="1">
      <alignment vertical="center" shrinkToFit="1"/>
    </xf>
    <xf numFmtId="0" fontId="18" fillId="0" borderId="0" xfId="0" applyFont="1" applyAlignment="1">
      <alignment vertical="center" shrinkToFit="1"/>
    </xf>
    <xf numFmtId="0" fontId="16" fillId="0" borderId="0" xfId="0" applyFont="1" applyBorder="1" applyAlignment="1">
      <alignment horizontal="center" vertical="center"/>
    </xf>
    <xf numFmtId="0" fontId="5" fillId="0" borderId="1" xfId="0" applyFont="1" applyBorder="1" applyAlignment="1">
      <alignment horizontal="center"/>
    </xf>
    <xf numFmtId="14" fontId="39" fillId="0" borderId="2" xfId="0" applyNumberFormat="1" applyFont="1" applyFill="1" applyBorder="1" applyAlignment="1">
      <alignment horizontal="center" vertical="center" wrapText="1"/>
    </xf>
    <xf numFmtId="0" fontId="19" fillId="0" borderId="0" xfId="3" quotePrefix="1" applyFont="1" applyAlignment="1">
      <alignment vertical="top" wrapText="1"/>
    </xf>
    <xf numFmtId="0" fontId="3" fillId="0" borderId="0" xfId="0" applyFont="1" applyAlignment="1">
      <alignment horizontal="right"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32" xfId="0" applyFont="1" applyBorder="1" applyAlignment="1">
      <alignment horizontal="center" vertical="center"/>
    </xf>
    <xf numFmtId="0" fontId="16" fillId="0" borderId="4" xfId="0" applyFont="1" applyBorder="1" applyAlignment="1">
      <alignment horizontal="center" vertical="center"/>
    </xf>
    <xf numFmtId="0" fontId="20" fillId="0" borderId="0" xfId="0" applyFont="1" applyAlignment="1">
      <alignment horizontal="right" vertical="center" shrinkToFit="1"/>
    </xf>
    <xf numFmtId="3" fontId="3" fillId="0" borderId="0" xfId="6" applyNumberFormat="1" applyFont="1" applyBorder="1" applyAlignment="1">
      <alignment horizontal="left" vertical="center"/>
    </xf>
    <xf numFmtId="0" fontId="18" fillId="0" borderId="0" xfId="0" applyFont="1" applyAlignment="1">
      <alignment horizontal="right" vertical="center" shrinkToFit="1"/>
    </xf>
    <xf numFmtId="0" fontId="1" fillId="0" borderId="17"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0" borderId="17" xfId="0" applyFont="1" applyBorder="1" applyAlignment="1">
      <alignment horizontal="center" vertical="center" wrapText="1"/>
    </xf>
    <xf numFmtId="43" fontId="5" fillId="0" borderId="17" xfId="8" applyFont="1" applyBorder="1" applyAlignment="1">
      <alignment horizontal="center" vertical="center"/>
    </xf>
    <xf numFmtId="43" fontId="5" fillId="0" borderId="14" xfId="8" applyFont="1" applyBorder="1" applyAlignment="1">
      <alignment horizontal="center" vertical="center"/>
    </xf>
    <xf numFmtId="0" fontId="5" fillId="0" borderId="17" xfId="0" applyFont="1" applyBorder="1" applyAlignment="1">
      <alignment horizontal="center" vertical="center"/>
    </xf>
    <xf numFmtId="0" fontId="5" fillId="0" borderId="14" xfId="0" applyFont="1" applyBorder="1" applyAlignment="1">
      <alignment horizontal="center" vertical="center"/>
    </xf>
    <xf numFmtId="3" fontId="3" fillId="0" borderId="3" xfId="6" applyNumberFormat="1" applyFont="1" applyBorder="1" applyAlignment="1">
      <alignment horizontal="left" vertical="center" wrapText="1"/>
    </xf>
    <xf numFmtId="3" fontId="3" fillId="0" borderId="32" xfId="6" applyNumberFormat="1" applyFont="1" applyBorder="1" applyAlignment="1">
      <alignment horizontal="left" vertical="center" wrapText="1"/>
    </xf>
    <xf numFmtId="3" fontId="3" fillId="0" borderId="4" xfId="6" applyNumberFormat="1" applyFont="1" applyBorder="1" applyAlignment="1">
      <alignment horizontal="left" vertical="center" wrapText="1"/>
    </xf>
    <xf numFmtId="0" fontId="18" fillId="0" borderId="17" xfId="0" applyFont="1" applyBorder="1" applyAlignment="1">
      <alignment horizontal="center" vertical="center"/>
    </xf>
    <xf numFmtId="0" fontId="18" fillId="0" borderId="14" xfId="0" applyFont="1" applyBorder="1" applyAlignment="1">
      <alignment horizontal="center" vertical="center"/>
    </xf>
    <xf numFmtId="0" fontId="18" fillId="0" borderId="17" xfId="0" applyFont="1" applyBorder="1" applyAlignment="1">
      <alignment horizontal="center" vertical="center" wrapText="1"/>
    </xf>
    <xf numFmtId="0" fontId="18" fillId="0" borderId="14" xfId="0" applyFont="1" applyBorder="1" applyAlignment="1">
      <alignment horizontal="center" vertical="center" wrapText="1"/>
    </xf>
    <xf numFmtId="43" fontId="16" fillId="0" borderId="3" xfId="8" applyFont="1" applyBorder="1" applyAlignment="1">
      <alignment horizontal="center" vertical="center"/>
    </xf>
    <xf numFmtId="43" fontId="16" fillId="0" borderId="4" xfId="8" applyFont="1" applyBorder="1" applyAlignment="1">
      <alignment horizontal="center" vertical="center"/>
    </xf>
    <xf numFmtId="0" fontId="3" fillId="0" borderId="0" xfId="0" applyFont="1" applyAlignment="1">
      <alignment horizontal="right" vertical="center" shrinkToFit="1"/>
    </xf>
    <xf numFmtId="3" fontId="3" fillId="0" borderId="0" xfId="7" applyNumberFormat="1" applyFont="1" applyBorder="1" applyAlignment="1">
      <alignment horizontal="left" vertical="center"/>
    </xf>
    <xf numFmtId="0" fontId="16" fillId="0" borderId="2" xfId="0" applyFont="1" applyBorder="1" applyAlignment="1">
      <alignment horizontal="center" vertical="center"/>
    </xf>
    <xf numFmtId="43" fontId="16" fillId="0" borderId="2" xfId="8" applyFont="1" applyBorder="1" applyAlignment="1">
      <alignment horizontal="center" vertical="center"/>
    </xf>
    <xf numFmtId="0" fontId="44" fillId="0" borderId="3" xfId="0" applyFont="1" applyBorder="1" applyAlignment="1">
      <alignment horizontal="center" vertical="center"/>
    </xf>
    <xf numFmtId="0" fontId="44" fillId="0" borderId="32" xfId="0" applyFont="1" applyBorder="1" applyAlignment="1">
      <alignment horizontal="center" vertical="center"/>
    </xf>
    <xf numFmtId="0" fontId="44" fillId="0" borderId="4" xfId="0" applyFont="1" applyBorder="1" applyAlignment="1">
      <alignment horizontal="center" vertical="center"/>
    </xf>
    <xf numFmtId="43" fontId="44" fillId="0" borderId="3" xfId="8" applyFont="1" applyBorder="1" applyAlignment="1">
      <alignment horizontal="center" vertical="center"/>
    </xf>
    <xf numFmtId="43" fontId="44" fillId="0" borderId="4" xfId="8" applyFont="1" applyBorder="1" applyAlignment="1">
      <alignment horizontal="center" vertical="center"/>
    </xf>
    <xf numFmtId="0" fontId="18" fillId="0" borderId="3" xfId="0" applyFont="1" applyBorder="1" applyAlignment="1">
      <alignment horizontal="center" vertical="center"/>
    </xf>
    <xf numFmtId="0" fontId="18" fillId="0" borderId="32" xfId="0" applyFont="1" applyBorder="1" applyAlignment="1">
      <alignment horizontal="center" vertical="center"/>
    </xf>
    <xf numFmtId="0" fontId="18" fillId="0" borderId="4" xfId="0" applyFont="1" applyBorder="1" applyAlignment="1">
      <alignment horizontal="center" vertical="center"/>
    </xf>
    <xf numFmtId="3" fontId="45" fillId="0" borderId="3" xfId="6" applyNumberFormat="1" applyFont="1" applyBorder="1" applyAlignment="1">
      <alignment horizontal="center" vertical="center" wrapText="1"/>
    </xf>
    <xf numFmtId="3" fontId="45" fillId="0" borderId="32" xfId="6" applyNumberFormat="1" applyFont="1" applyBorder="1" applyAlignment="1">
      <alignment horizontal="center" vertical="center" wrapText="1"/>
    </xf>
    <xf numFmtId="3" fontId="45" fillId="0" borderId="4" xfId="6" applyNumberFormat="1" applyFont="1" applyBorder="1" applyAlignment="1">
      <alignment horizontal="center" vertical="center" wrapText="1"/>
    </xf>
    <xf numFmtId="0" fontId="30" fillId="0" borderId="0" xfId="0" applyFont="1" applyAlignment="1">
      <alignment horizontal="center"/>
    </xf>
    <xf numFmtId="0" fontId="31" fillId="0" borderId="0" xfId="0" applyFont="1" applyAlignment="1">
      <alignment horizontal="center"/>
    </xf>
    <xf numFmtId="0" fontId="31" fillId="0" borderId="0" xfId="0" applyFont="1" applyBorder="1" applyAlignment="1">
      <alignment horizontal="center" vertical="center"/>
    </xf>
    <xf numFmtId="0" fontId="32" fillId="0" borderId="62" xfId="0" applyFont="1" applyBorder="1" applyAlignment="1">
      <alignment horizontal="left" vertical="center"/>
    </xf>
    <xf numFmtId="0" fontId="32" fillId="0" borderId="7" xfId="0" applyFont="1" applyBorder="1" applyAlignment="1">
      <alignment horizontal="left"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3" xfId="0" applyFont="1" applyFill="1" applyBorder="1" applyAlignment="1">
      <alignment horizontal="center" vertical="center" wrapText="1"/>
    </xf>
    <xf numFmtId="43" fontId="4" fillId="0" borderId="45" xfId="8" applyFont="1" applyBorder="1" applyAlignment="1">
      <alignment horizontal="left" vertical="center"/>
    </xf>
    <xf numFmtId="43" fontId="4" fillId="0" borderId="10" xfId="8" applyFont="1" applyBorder="1" applyAlignment="1">
      <alignment horizontal="left" vertical="center"/>
    </xf>
    <xf numFmtId="43" fontId="4" fillId="0" borderId="46" xfId="8" applyFont="1" applyBorder="1" applyAlignment="1">
      <alignment horizontal="left" vertical="center"/>
    </xf>
    <xf numFmtId="43" fontId="4" fillId="0" borderId="47" xfId="8" applyFont="1" applyBorder="1" applyAlignment="1">
      <alignment horizontal="left" vertical="center"/>
    </xf>
    <xf numFmtId="0" fontId="8" fillId="0" borderId="48"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0" borderId="52" xfId="0" applyFont="1" applyFill="1" applyBorder="1" applyAlignment="1">
      <alignment horizontal="center" vertical="center" wrapText="1"/>
    </xf>
    <xf numFmtId="0" fontId="8" fillId="0" borderId="54"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0" borderId="61"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48" fillId="0" borderId="0" xfId="0" applyFont="1" applyBorder="1" applyAlignment="1">
      <alignment horizontal="right"/>
    </xf>
    <xf numFmtId="0" fontId="8" fillId="0" borderId="45" xfId="0" applyFont="1" applyBorder="1" applyAlignment="1">
      <alignment horizontal="center"/>
    </xf>
    <xf numFmtId="0" fontId="8" fillId="0" borderId="10" xfId="0" applyFont="1" applyBorder="1" applyAlignment="1">
      <alignment horizontal="center"/>
    </xf>
    <xf numFmtId="0" fontId="8" fillId="0" borderId="46" xfId="0" applyFont="1" applyBorder="1" applyAlignment="1">
      <alignment horizontal="center"/>
    </xf>
    <xf numFmtId="0" fontId="26" fillId="0" borderId="38" xfId="0" applyFont="1" applyBorder="1" applyAlignment="1">
      <alignment horizontal="left" vertical="center"/>
    </xf>
    <xf numFmtId="0" fontId="26" fillId="0" borderId="39" xfId="0" applyFont="1" applyBorder="1" applyAlignment="1">
      <alignment horizontal="left" vertical="center"/>
    </xf>
    <xf numFmtId="0" fontId="26" fillId="0" borderId="42" xfId="0" applyFont="1" applyBorder="1" applyAlignment="1">
      <alignment horizontal="left" vertical="center"/>
    </xf>
    <xf numFmtId="43" fontId="4" fillId="0" borderId="15" xfId="8" applyFont="1" applyBorder="1" applyAlignment="1">
      <alignment horizontal="left" vertical="center"/>
    </xf>
    <xf numFmtId="43" fontId="4" fillId="0" borderId="2" xfId="8" applyFont="1" applyBorder="1" applyAlignment="1">
      <alignment horizontal="left" vertical="center"/>
    </xf>
    <xf numFmtId="0" fontId="4" fillId="0" borderId="2" xfId="0" applyFont="1" applyBorder="1" applyAlignment="1">
      <alignment horizontal="left" vertical="center"/>
    </xf>
    <xf numFmtId="0" fontId="4" fillId="0" borderId="19" xfId="0" applyFont="1" applyBorder="1" applyAlignment="1">
      <alignment horizontal="left" vertical="center"/>
    </xf>
    <xf numFmtId="43" fontId="4" fillId="0" borderId="25" xfId="8" applyFont="1" applyBorder="1" applyAlignment="1">
      <alignment horizontal="left" vertical="center"/>
    </xf>
    <xf numFmtId="43" fontId="4" fillId="0" borderId="26" xfId="8"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26" fillId="0" borderId="36" xfId="0" applyFont="1" applyBorder="1" applyAlignment="1">
      <alignment horizontal="left" vertical="center"/>
    </xf>
    <xf numFmtId="0" fontId="26" fillId="0" borderId="34" xfId="0" applyFont="1" applyBorder="1" applyAlignment="1">
      <alignment horizontal="left" vertical="center"/>
    </xf>
    <xf numFmtId="0" fontId="26" fillId="0" borderId="35" xfId="0" applyFont="1" applyBorder="1" applyAlignment="1">
      <alignment horizontal="left" vertical="center"/>
    </xf>
    <xf numFmtId="0" fontId="26" fillId="0" borderId="43" xfId="0" applyFont="1" applyBorder="1" applyAlignment="1">
      <alignment horizontal="left" vertical="center"/>
    </xf>
    <xf numFmtId="0" fontId="26" fillId="0" borderId="32" xfId="0" applyFont="1" applyBorder="1" applyAlignment="1">
      <alignment horizontal="left" vertical="center"/>
    </xf>
    <xf numFmtId="0" fontId="26" fillId="0" borderId="4" xfId="0" applyFont="1" applyBorder="1" applyAlignment="1">
      <alignment horizontal="left" vertical="center"/>
    </xf>
    <xf numFmtId="0" fontId="4" fillId="0" borderId="3" xfId="0" applyFont="1" applyBorder="1" applyAlignment="1">
      <alignment horizontal="left" vertical="center"/>
    </xf>
    <xf numFmtId="0" fontId="4" fillId="0" borderId="32" xfId="0" applyFont="1" applyBorder="1" applyAlignment="1">
      <alignment horizontal="left" vertical="center"/>
    </xf>
    <xf numFmtId="0" fontId="4" fillId="0" borderId="44" xfId="0" applyFont="1" applyBorder="1" applyAlignment="1">
      <alignment horizontal="left" vertical="center"/>
    </xf>
    <xf numFmtId="43" fontId="4" fillId="0" borderId="28" xfId="8" applyFont="1" applyBorder="1" applyAlignment="1">
      <alignment horizontal="left" vertical="center"/>
    </xf>
    <xf numFmtId="43" fontId="4" fillId="0" borderId="24" xfId="8" applyFont="1" applyBorder="1" applyAlignment="1">
      <alignment horizontal="lef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43" fontId="4" fillId="0" borderId="36" xfId="8" applyFont="1" applyBorder="1" applyAlignment="1">
      <alignment horizontal="left" vertical="top" wrapText="1"/>
    </xf>
    <xf numFmtId="43" fontId="4" fillId="0" borderId="34" xfId="8" applyFont="1" applyBorder="1" applyAlignment="1">
      <alignment horizontal="left" vertical="top" wrapText="1"/>
    </xf>
    <xf numFmtId="43" fontId="4" fillId="0" borderId="37" xfId="8" applyFont="1" applyBorder="1" applyAlignment="1">
      <alignment horizontal="left" vertical="top" wrapText="1"/>
    </xf>
    <xf numFmtId="43" fontId="4" fillId="0" borderId="34" xfId="8" applyFont="1" applyBorder="1" applyAlignment="1">
      <alignment horizontal="left" vertical="center" wrapText="1"/>
    </xf>
    <xf numFmtId="43" fontId="4" fillId="0" borderId="35" xfId="8" applyFont="1" applyBorder="1" applyAlignment="1">
      <alignment horizontal="left" vertical="center" wrapText="1"/>
    </xf>
    <xf numFmtId="43" fontId="4" fillId="0" borderId="38" xfId="8" applyFont="1" applyBorder="1" applyAlignment="1">
      <alignment vertical="center" wrapText="1"/>
    </xf>
    <xf numFmtId="43" fontId="4" fillId="0" borderId="39" xfId="8" applyFont="1" applyBorder="1" applyAlignment="1">
      <alignment vertical="center" wrapText="1"/>
    </xf>
    <xf numFmtId="43" fontId="4" fillId="0" borderId="40" xfId="8" applyFont="1" applyBorder="1" applyAlignment="1">
      <alignment vertical="center" wrapText="1"/>
    </xf>
    <xf numFmtId="43" fontId="4" fillId="0" borderId="41" xfId="8" applyFont="1" applyBorder="1" applyAlignment="1">
      <alignment horizontal="left" vertical="center" wrapText="1"/>
    </xf>
    <xf numFmtId="43" fontId="4" fillId="0" borderId="39" xfId="8" applyFont="1" applyBorder="1" applyAlignment="1">
      <alignment horizontal="left" vertical="center" wrapText="1"/>
    </xf>
    <xf numFmtId="43" fontId="4" fillId="0" borderId="42" xfId="8" applyFont="1" applyBorder="1" applyAlignment="1">
      <alignment horizontal="left" vertical="center" wrapText="1"/>
    </xf>
    <xf numFmtId="0" fontId="62" fillId="0" borderId="25" xfId="0" applyFont="1" applyBorder="1" applyAlignment="1">
      <alignment horizontal="left" vertical="center"/>
    </xf>
    <xf numFmtId="0" fontId="62" fillId="0" borderId="26" xfId="0" applyFont="1" applyBorder="1" applyAlignment="1">
      <alignment horizontal="left" vertical="center"/>
    </xf>
    <xf numFmtId="0" fontId="62" fillId="0" borderId="27" xfId="0" applyFont="1" applyBorder="1" applyAlignment="1">
      <alignment horizontal="left" vertical="center"/>
    </xf>
    <xf numFmtId="43" fontId="53" fillId="0" borderId="76" xfId="8" applyFont="1" applyBorder="1" applyAlignment="1">
      <alignment horizontal="left" vertical="center"/>
    </xf>
    <xf numFmtId="43" fontId="53" fillId="0" borderId="77" xfId="8" applyFont="1" applyBorder="1" applyAlignment="1">
      <alignment horizontal="left" vertical="center"/>
    </xf>
    <xf numFmtId="43" fontId="53" fillId="0" borderId="61" xfId="8" applyFont="1" applyBorder="1" applyAlignment="1">
      <alignment horizontal="left" vertical="center"/>
    </xf>
    <xf numFmtId="43" fontId="53" fillId="0" borderId="78" xfId="8" applyFont="1" applyBorder="1" applyAlignment="1">
      <alignment horizontal="left" vertical="center"/>
    </xf>
    <xf numFmtId="43" fontId="53" fillId="0" borderId="5" xfId="8" applyFont="1" applyBorder="1" applyAlignment="1">
      <alignment horizontal="left" vertical="center"/>
    </xf>
    <xf numFmtId="43" fontId="53" fillId="0" borderId="79" xfId="8" applyFont="1" applyBorder="1" applyAlignment="1">
      <alignment horizontal="left" vertical="center"/>
    </xf>
    <xf numFmtId="0" fontId="53" fillId="0" borderId="60" xfId="0" applyFont="1" applyBorder="1" applyAlignment="1">
      <alignment horizontal="left" vertical="center"/>
    </xf>
    <xf numFmtId="0" fontId="53" fillId="0" borderId="77" xfId="0" applyFont="1" applyBorder="1" applyAlignment="1">
      <alignment horizontal="left" vertical="center"/>
    </xf>
    <xf numFmtId="0" fontId="53" fillId="0" borderId="80" xfId="0" applyFont="1" applyBorder="1" applyAlignment="1">
      <alignment horizontal="left" vertical="center"/>
    </xf>
    <xf numFmtId="0" fontId="53" fillId="0" borderId="81" xfId="0" applyFont="1" applyBorder="1" applyAlignment="1">
      <alignment horizontal="left" vertical="center"/>
    </xf>
    <xf numFmtId="0" fontId="53" fillId="0" borderId="5" xfId="0" applyFont="1" applyBorder="1" applyAlignment="1">
      <alignment horizontal="left" vertical="center"/>
    </xf>
    <xf numFmtId="0" fontId="53" fillId="0" borderId="82" xfId="0" applyFont="1" applyBorder="1" applyAlignment="1">
      <alignment horizontal="left" vertical="center"/>
    </xf>
    <xf numFmtId="43" fontId="53" fillId="0" borderId="83" xfId="8" applyFont="1" applyBorder="1" applyAlignment="1">
      <alignment horizontal="left" vertical="center"/>
    </xf>
    <xf numFmtId="43" fontId="53" fillId="0" borderId="84" xfId="8" applyFont="1" applyBorder="1" applyAlignment="1">
      <alignment horizontal="left" vertical="center"/>
    </xf>
    <xf numFmtId="43" fontId="53" fillId="0" borderId="73" xfId="8" applyFont="1" applyBorder="1" applyAlignment="1">
      <alignment horizontal="left" vertical="center"/>
    </xf>
    <xf numFmtId="0" fontId="53" fillId="0" borderId="66" xfId="0" applyFont="1" applyBorder="1" applyAlignment="1">
      <alignment horizontal="left" vertical="center"/>
    </xf>
    <xf numFmtId="0" fontId="53" fillId="0" borderId="84" xfId="0" applyFont="1" applyBorder="1" applyAlignment="1">
      <alignment horizontal="left" vertical="center"/>
    </xf>
    <xf numFmtId="0" fontId="53" fillId="0" borderId="71" xfId="0" applyFont="1" applyBorder="1" applyAlignment="1">
      <alignment horizontal="left" vertical="center"/>
    </xf>
    <xf numFmtId="0" fontId="62" fillId="0" borderId="28" xfId="0" applyFont="1" applyBorder="1" applyAlignment="1">
      <alignment horizontal="left" vertical="center"/>
    </xf>
    <xf numFmtId="0" fontId="62" fillId="0" borderId="24" xfId="0" applyFont="1" applyBorder="1" applyAlignment="1">
      <alignment horizontal="left" vertical="center"/>
    </xf>
    <xf numFmtId="0" fontId="62" fillId="0" borderId="29" xfId="0" applyFont="1" applyBorder="1" applyAlignment="1">
      <alignment horizontal="left" vertical="center"/>
    </xf>
    <xf numFmtId="0" fontId="62" fillId="0" borderId="15" xfId="0" applyFont="1" applyBorder="1" applyAlignment="1">
      <alignment horizontal="left" vertical="center"/>
    </xf>
    <xf numFmtId="0" fontId="62" fillId="0" borderId="2" xfId="0" applyFont="1" applyBorder="1" applyAlignment="1">
      <alignment horizontal="left" vertical="center"/>
    </xf>
    <xf numFmtId="0" fontId="53" fillId="0" borderId="3" xfId="0" applyFont="1" applyBorder="1" applyAlignment="1">
      <alignment horizontal="left" vertical="center"/>
    </xf>
    <xf numFmtId="0" fontId="53" fillId="0" borderId="32" xfId="0" applyFont="1" applyBorder="1" applyAlignment="1">
      <alignment horizontal="left" vertical="center"/>
    </xf>
    <xf numFmtId="0" fontId="53" fillId="0" borderId="44" xfId="0" applyFont="1" applyBorder="1" applyAlignment="1">
      <alignment horizontal="left" vertical="center"/>
    </xf>
    <xf numFmtId="0" fontId="58" fillId="0" borderId="16" xfId="0" applyFont="1" applyFill="1" applyBorder="1" applyAlignment="1">
      <alignment horizontal="center" vertical="center" wrapText="1"/>
    </xf>
    <xf numFmtId="0" fontId="58" fillId="0" borderId="49" xfId="0" applyFont="1" applyFill="1" applyBorder="1" applyAlignment="1">
      <alignment horizontal="center" vertical="center" wrapText="1"/>
    </xf>
    <xf numFmtId="0" fontId="58" fillId="0" borderId="13" xfId="0" applyFont="1" applyFill="1" applyBorder="1" applyAlignment="1">
      <alignment horizontal="center" vertical="center" wrapText="1"/>
    </xf>
    <xf numFmtId="43" fontId="53" fillId="0" borderId="28" xfId="8" applyFont="1" applyBorder="1" applyAlignment="1">
      <alignment horizontal="left" vertical="center"/>
    </xf>
    <xf numFmtId="43" fontId="53" fillId="0" borderId="24" xfId="8" applyFont="1" applyBorder="1" applyAlignment="1">
      <alignment horizontal="left" vertical="center"/>
    </xf>
    <xf numFmtId="0" fontId="53" fillId="0" borderId="33" xfId="0" applyFont="1" applyBorder="1" applyAlignment="1">
      <alignment horizontal="left" vertical="center"/>
    </xf>
    <xf numFmtId="0" fontId="53" fillId="0" borderId="34" xfId="0" applyFont="1" applyBorder="1" applyAlignment="1">
      <alignment horizontal="left" vertical="center"/>
    </xf>
    <xf numFmtId="0" fontId="53" fillId="0" borderId="35" xfId="0" applyFont="1" applyBorder="1" applyAlignment="1">
      <alignment horizontal="left" vertical="center"/>
    </xf>
    <xf numFmtId="43" fontId="53" fillId="0" borderId="38" xfId="8" applyFont="1" applyBorder="1" applyAlignment="1">
      <alignment horizontal="left" vertical="top" wrapText="1"/>
    </xf>
    <xf numFmtId="43" fontId="53" fillId="0" borderId="39" xfId="8" applyFont="1" applyBorder="1" applyAlignment="1">
      <alignment horizontal="left" vertical="top" wrapText="1"/>
    </xf>
    <xf numFmtId="43" fontId="53" fillId="0" borderId="40" xfId="8" applyFont="1" applyBorder="1" applyAlignment="1">
      <alignment horizontal="left" vertical="top" wrapText="1"/>
    </xf>
    <xf numFmtId="43" fontId="53" fillId="0" borderId="41" xfId="8" applyFont="1" applyBorder="1" applyAlignment="1">
      <alignment horizontal="left" vertical="top" wrapText="1"/>
    </xf>
    <xf numFmtId="43" fontId="53" fillId="0" borderId="42" xfId="8" applyFont="1" applyBorder="1" applyAlignment="1">
      <alignment horizontal="left" vertical="top" wrapText="1"/>
    </xf>
    <xf numFmtId="0" fontId="57" fillId="0" borderId="63" xfId="0" applyFont="1" applyFill="1" applyBorder="1" applyAlignment="1">
      <alignment horizontal="center" vertical="center" wrapText="1"/>
    </xf>
    <xf numFmtId="0" fontId="57" fillId="0" borderId="49" xfId="0" applyFont="1" applyFill="1" applyBorder="1" applyAlignment="1">
      <alignment horizontal="center" vertical="center" wrapText="1"/>
    </xf>
    <xf numFmtId="0" fontId="57" fillId="0" borderId="64" xfId="0" applyFont="1" applyFill="1" applyBorder="1" applyAlignment="1">
      <alignment horizontal="center" vertical="center" wrapText="1"/>
    </xf>
    <xf numFmtId="0" fontId="57" fillId="0" borderId="65" xfId="0" applyFont="1" applyFill="1" applyBorder="1" applyAlignment="1">
      <alignment horizontal="center" vertical="center" wrapText="1"/>
    </xf>
    <xf numFmtId="0" fontId="57" fillId="0" borderId="30" xfId="0" applyFont="1" applyFill="1" applyBorder="1" applyAlignment="1">
      <alignment horizontal="center" vertical="center" wrapText="1"/>
    </xf>
    <xf numFmtId="0" fontId="57" fillId="0" borderId="66" xfId="0" applyFont="1" applyFill="1" applyBorder="1" applyAlignment="1">
      <alignment horizontal="center" vertical="center" wrapText="1"/>
    </xf>
    <xf numFmtId="0" fontId="57" fillId="0" borderId="67" xfId="0" applyFont="1" applyFill="1" applyBorder="1" applyAlignment="1">
      <alignment horizontal="center" vertical="center" wrapText="1"/>
    </xf>
    <xf numFmtId="0" fontId="57" fillId="0" borderId="68" xfId="0" applyFont="1" applyFill="1" applyBorder="1" applyAlignment="1">
      <alignment horizontal="center" vertical="center" wrapText="1"/>
    </xf>
    <xf numFmtId="0" fontId="57" fillId="0" borderId="69" xfId="0" applyFont="1" applyFill="1" applyBorder="1" applyAlignment="1">
      <alignment horizontal="center" vertical="center" wrapText="1"/>
    </xf>
    <xf numFmtId="0" fontId="57" fillId="0" borderId="10" xfId="0" applyFont="1" applyBorder="1" applyAlignment="1">
      <alignment horizontal="center" vertical="center" wrapText="1"/>
    </xf>
    <xf numFmtId="43" fontId="53" fillId="0" borderId="43" xfId="8" applyFont="1" applyBorder="1" applyAlignment="1">
      <alignment horizontal="left" vertical="top" wrapText="1"/>
    </xf>
    <xf numFmtId="43" fontId="53" fillId="0" borderId="32" xfId="8" applyFont="1" applyBorder="1" applyAlignment="1">
      <alignment horizontal="left" vertical="top" wrapText="1"/>
    </xf>
    <xf numFmtId="43" fontId="53" fillId="0" borderId="4" xfId="8" applyFont="1" applyBorder="1" applyAlignment="1">
      <alignment horizontal="left" vertical="top" wrapText="1"/>
    </xf>
    <xf numFmtId="43" fontId="53" fillId="0" borderId="3" xfId="8" applyFont="1" applyBorder="1" applyAlignment="1">
      <alignment horizontal="left" vertical="top" wrapText="1"/>
    </xf>
    <xf numFmtId="43" fontId="53" fillId="0" borderId="44" xfId="8" applyFont="1" applyBorder="1" applyAlignment="1">
      <alignment horizontal="left" vertical="top" wrapText="1"/>
    </xf>
    <xf numFmtId="0" fontId="57" fillId="0" borderId="10" xfId="0" applyFont="1" applyBorder="1" applyAlignment="1">
      <alignment horizontal="justify" vertical="center" wrapText="1"/>
    </xf>
    <xf numFmtId="43" fontId="53" fillId="0" borderId="36" xfId="8" applyFont="1" applyBorder="1" applyAlignment="1">
      <alignment horizontal="left"/>
    </xf>
    <xf numFmtId="43" fontId="53" fillId="0" borderId="34" xfId="8" applyFont="1" applyBorder="1" applyAlignment="1">
      <alignment horizontal="left"/>
    </xf>
    <xf numFmtId="43" fontId="53" fillId="0" borderId="37" xfId="8" applyFont="1" applyBorder="1" applyAlignment="1">
      <alignment horizontal="left"/>
    </xf>
    <xf numFmtId="43" fontId="53" fillId="0" borderId="33" xfId="8" applyFont="1" applyBorder="1" applyAlignment="1">
      <alignment horizontal="left" vertical="center"/>
    </xf>
    <xf numFmtId="43" fontId="53" fillId="0" borderId="34" xfId="8" applyFont="1" applyBorder="1" applyAlignment="1">
      <alignment horizontal="left" vertical="center"/>
    </xf>
    <xf numFmtId="43" fontId="53" fillId="0" borderId="35" xfId="8" applyFont="1" applyBorder="1" applyAlignment="1">
      <alignment horizontal="left" vertical="center"/>
    </xf>
    <xf numFmtId="0" fontId="57" fillId="0" borderId="67" xfId="0" applyFont="1" applyFill="1" applyBorder="1" applyAlignment="1">
      <alignment horizontal="center" vertical="center"/>
    </xf>
    <xf numFmtId="0" fontId="57" fillId="0" borderId="68" xfId="0" applyFont="1" applyFill="1" applyBorder="1" applyAlignment="1">
      <alignment horizontal="center" vertical="center"/>
    </xf>
    <xf numFmtId="0" fontId="57" fillId="0" borderId="69" xfId="0" applyFont="1" applyFill="1" applyBorder="1" applyAlignment="1">
      <alignment horizontal="center" vertical="center"/>
    </xf>
    <xf numFmtId="0" fontId="57" fillId="0" borderId="70" xfId="0" applyFont="1" applyFill="1" applyBorder="1" applyAlignment="1">
      <alignment horizontal="center" vertical="center" wrapText="1"/>
    </xf>
    <xf numFmtId="0" fontId="57" fillId="0" borderId="22" xfId="0" applyFont="1" applyFill="1" applyBorder="1" applyAlignment="1">
      <alignment horizontal="center" vertical="center" wrapText="1"/>
    </xf>
    <xf numFmtId="0" fontId="57" fillId="0" borderId="71" xfId="0" applyFont="1" applyFill="1" applyBorder="1" applyAlignment="1">
      <alignment horizontal="center" vertical="center" wrapText="1"/>
    </xf>
    <xf numFmtId="0" fontId="57" fillId="0" borderId="72" xfId="0" applyFont="1" applyFill="1" applyBorder="1" applyAlignment="1">
      <alignment horizontal="center" vertical="center" wrapText="1"/>
    </xf>
    <xf numFmtId="0" fontId="57" fillId="0" borderId="1" xfId="0" applyFont="1" applyFill="1" applyBorder="1" applyAlignment="1">
      <alignment horizontal="center" vertical="center" wrapText="1"/>
    </xf>
    <xf numFmtId="0" fontId="57" fillId="0" borderId="73" xfId="0" applyFont="1" applyFill="1" applyBorder="1" applyAlignment="1">
      <alignment horizontal="center" vertical="center" wrapText="1"/>
    </xf>
    <xf numFmtId="0" fontId="57" fillId="0" borderId="74" xfId="0" applyFont="1" applyFill="1" applyBorder="1" applyAlignment="1">
      <alignment horizontal="center" vertical="center" wrapText="1"/>
    </xf>
    <xf numFmtId="0" fontId="57" fillId="0" borderId="52" xfId="0" applyFont="1" applyFill="1" applyBorder="1" applyAlignment="1">
      <alignment horizontal="center" vertical="center" wrapText="1"/>
    </xf>
    <xf numFmtId="0" fontId="57" fillId="0" borderId="75" xfId="0" applyFont="1" applyFill="1" applyBorder="1" applyAlignment="1">
      <alignment horizontal="center" vertical="center" wrapText="1"/>
    </xf>
    <xf numFmtId="0" fontId="58" fillId="0" borderId="63" xfId="0" applyFont="1" applyFill="1" applyBorder="1" applyAlignment="1">
      <alignment horizontal="center" vertical="center" wrapText="1"/>
    </xf>
    <xf numFmtId="0" fontId="55" fillId="0" borderId="0" xfId="0" applyFont="1" applyAlignment="1">
      <alignment horizontal="center"/>
    </xf>
    <xf numFmtId="0" fontId="56" fillId="0" borderId="0" xfId="0" applyFont="1" applyAlignment="1">
      <alignment horizontal="center"/>
    </xf>
    <xf numFmtId="0" fontId="56" fillId="0" borderId="0" xfId="0" applyFont="1" applyBorder="1" applyAlignment="1">
      <alignment horizontal="center" vertical="center"/>
    </xf>
    <xf numFmtId="0" fontId="57" fillId="0" borderId="45" xfId="0" applyFont="1" applyBorder="1" applyAlignment="1">
      <alignment horizontal="left" vertical="center"/>
    </xf>
    <xf numFmtId="0" fontId="57" fillId="0" borderId="10" xfId="0" applyFont="1" applyBorder="1" applyAlignment="1">
      <alignment horizontal="left" vertical="center"/>
    </xf>
    <xf numFmtId="0" fontId="57" fillId="0" borderId="47" xfId="0" applyFont="1" applyBorder="1" applyAlignment="1">
      <alignment horizontal="left" vertical="center"/>
    </xf>
    <xf numFmtId="0" fontId="53" fillId="0" borderId="2" xfId="0" applyFont="1" applyBorder="1" applyAlignment="1">
      <alignment horizontal="left" vertical="center"/>
    </xf>
    <xf numFmtId="0" fontId="53" fillId="0" borderId="19" xfId="0" applyFont="1" applyBorder="1" applyAlignment="1">
      <alignment horizontal="left" vertical="center"/>
    </xf>
    <xf numFmtId="0" fontId="53" fillId="0" borderId="24" xfId="0" applyFont="1" applyBorder="1" applyAlignment="1">
      <alignment horizontal="left" vertical="center"/>
    </xf>
    <xf numFmtId="0" fontId="53" fillId="0" borderId="29" xfId="0" applyFont="1" applyBorder="1" applyAlignment="1">
      <alignment horizontal="left" vertical="center"/>
    </xf>
    <xf numFmtId="0" fontId="53" fillId="0" borderId="26" xfId="0" applyFont="1" applyBorder="1" applyAlignment="1">
      <alignment horizontal="left" vertical="center"/>
    </xf>
    <xf numFmtId="0" fontId="53" fillId="0" borderId="27" xfId="0" applyFont="1" applyBorder="1" applyAlignment="1">
      <alignment horizontal="left" vertical="center"/>
    </xf>
    <xf numFmtId="0" fontId="58" fillId="0" borderId="15" xfId="0" applyFont="1" applyFill="1" applyBorder="1" applyAlignment="1">
      <alignment horizontal="center" vertical="center" wrapText="1"/>
    </xf>
    <xf numFmtId="0" fontId="57" fillId="0" borderId="86" xfId="0" applyFont="1" applyFill="1" applyBorder="1" applyAlignment="1">
      <alignment horizontal="center" vertical="center" wrapText="1"/>
    </xf>
    <xf numFmtId="0" fontId="57" fillId="0" borderId="58" xfId="0" applyFont="1" applyFill="1" applyBorder="1" applyAlignment="1">
      <alignment horizontal="center" vertical="center" wrapText="1"/>
    </xf>
    <xf numFmtId="0" fontId="57" fillId="0" borderId="87" xfId="0" applyFont="1" applyFill="1" applyBorder="1" applyAlignment="1">
      <alignment horizontal="center" vertical="center" wrapText="1"/>
    </xf>
    <xf numFmtId="43" fontId="53" fillId="0" borderId="36" xfId="8" applyFont="1" applyBorder="1" applyAlignment="1">
      <alignment horizontal="left" vertical="center"/>
    </xf>
    <xf numFmtId="43" fontId="53" fillId="0" borderId="37" xfId="8" applyFont="1" applyBorder="1" applyAlignment="1">
      <alignment horizontal="left" vertical="center"/>
    </xf>
    <xf numFmtId="0" fontId="57" fillId="0" borderId="28" xfId="0"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7" fillId="0" borderId="25" xfId="0" applyFont="1" applyFill="1" applyBorder="1" applyAlignment="1">
      <alignment horizontal="center" vertical="center" wrapText="1"/>
    </xf>
    <xf numFmtId="0" fontId="57" fillId="0" borderId="74" xfId="0" applyFont="1" applyFill="1" applyBorder="1" applyAlignment="1">
      <alignment horizontal="center" vertical="center"/>
    </xf>
    <xf numFmtId="0" fontId="57" fillId="0" borderId="52" xfId="0" applyFont="1" applyFill="1" applyBorder="1" applyAlignment="1">
      <alignment horizontal="center" vertical="center"/>
    </xf>
    <xf numFmtId="0" fontId="57" fillId="0" borderId="75" xfId="0" applyFont="1" applyFill="1" applyBorder="1" applyAlignment="1">
      <alignment horizontal="center" vertical="center"/>
    </xf>
    <xf numFmtId="0" fontId="57" fillId="0" borderId="46" xfId="0" applyFont="1" applyBorder="1" applyAlignment="1">
      <alignment horizontal="left" vertical="center"/>
    </xf>
    <xf numFmtId="0" fontId="57" fillId="0" borderId="85" xfId="0" applyFont="1" applyBorder="1" applyAlignment="1">
      <alignment horizontal="left" vertical="center"/>
    </xf>
    <xf numFmtId="0" fontId="57" fillId="0" borderId="10" xfId="0" applyFont="1" applyBorder="1" applyAlignment="1">
      <alignment horizontal="left" vertical="center" wrapText="1"/>
    </xf>
    <xf numFmtId="43" fontId="53" fillId="0" borderId="78" xfId="8" applyFont="1" applyBorder="1" applyAlignment="1">
      <alignment horizontal="left"/>
    </xf>
    <xf numFmtId="43" fontId="53" fillId="0" borderId="5" xfId="8" applyFont="1" applyBorder="1" applyAlignment="1">
      <alignment horizontal="left"/>
    </xf>
    <xf numFmtId="43" fontId="53" fillId="0" borderId="79" xfId="8" applyFont="1" applyBorder="1" applyAlignment="1">
      <alignment horizontal="left"/>
    </xf>
    <xf numFmtId="43" fontId="53" fillId="0" borderId="82" xfId="8" applyFont="1" applyBorder="1" applyAlignment="1">
      <alignment horizontal="left" vertical="center"/>
    </xf>
    <xf numFmtId="0" fontId="48" fillId="0" borderId="0" xfId="0" applyFont="1" applyAlignment="1">
      <alignment horizontal="left" vertical="top" wrapText="1"/>
    </xf>
    <xf numFmtId="0" fontId="6" fillId="0" borderId="0" xfId="0" applyFont="1" applyAlignment="1">
      <alignment horizontal="left" vertical="top" wrapText="1"/>
    </xf>
  </cellXfs>
  <cellStyles count="9">
    <cellStyle name="Normal" xfId="0" builtinId="0"/>
    <cellStyle name="S11" xfId="1"/>
    <cellStyle name="S12" xfId="2"/>
    <cellStyle name="S5" xfId="3"/>
    <cellStyle name="S6" xfId="4"/>
    <cellStyle name="S7" xfId="5"/>
    <cellStyle name="S8" xfId="6"/>
    <cellStyle name="S8_1-RELAÇÃO DE DECRETOS 2022" xfId="7"/>
    <cellStyle name="Separador de milhares" xfId="8" builtinId="3"/>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lvana/C&#243;pia%20de%201-RELA&#199;&#195;O%20DE%20DECRETOS%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022-02-10%20-%20Quadros%20A.1%20a%20A.6%20-%20TC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odelo"/>
      <sheetName val="RELAÇÃO DECRETOS"/>
      <sheetName val="6736"/>
      <sheetName val="6745"/>
      <sheetName val="6746"/>
      <sheetName val="6748"/>
      <sheetName val="Fichas"/>
      <sheetName val="Fontes"/>
      <sheetName val="Excessões"/>
      <sheetName val="A.1"/>
    </sheetNames>
    <sheetDataSet>
      <sheetData sheetId="0"/>
      <sheetData sheetId="1"/>
      <sheetData sheetId="2"/>
      <sheetData sheetId="3"/>
      <sheetData sheetId="4"/>
      <sheetData sheetId="5"/>
      <sheetData sheetId="6"/>
      <sheetData sheetId="7">
        <row r="1">
          <cell r="A1">
            <v>0</v>
          </cell>
          <cell r="B1" t="str">
            <v>ORDINÁRIO</v>
          </cell>
        </row>
        <row r="2">
          <cell r="A2">
            <v>1</v>
          </cell>
          <cell r="B2" t="str">
            <v>ORDINÁRIO</v>
          </cell>
        </row>
        <row r="3">
          <cell r="A3">
            <v>2</v>
          </cell>
          <cell r="B3" t="str">
            <v>REDE CEGONHA</v>
          </cell>
        </row>
        <row r="4">
          <cell r="A4">
            <v>3</v>
          </cell>
          <cell r="B4" t="str">
            <v>BLOCO CUSTEIO SUS</v>
          </cell>
        </row>
        <row r="5">
          <cell r="A5">
            <v>4</v>
          </cell>
          <cell r="B5" t="str">
            <v>BLOCO INVESTIMENTO SUS</v>
          </cell>
        </row>
        <row r="6">
          <cell r="A6">
            <v>5</v>
          </cell>
          <cell r="B6" t="str">
            <v>SALARIO EDUCAÇÃO</v>
          </cell>
        </row>
        <row r="7">
          <cell r="A7">
            <v>10</v>
          </cell>
          <cell r="B7" t="str">
            <v>DIRETAMENTE ARRECADADO</v>
          </cell>
        </row>
        <row r="8">
          <cell r="A8">
            <v>11</v>
          </cell>
          <cell r="B8" t="str">
            <v>OPERAÇÃO DE CRÉDITOS</v>
          </cell>
        </row>
        <row r="9">
          <cell r="A9">
            <v>12</v>
          </cell>
          <cell r="B9" t="str">
            <v>CONVENIOS</v>
          </cell>
        </row>
        <row r="10">
          <cell r="A10">
            <v>13</v>
          </cell>
          <cell r="B10" t="str">
            <v>PAB FIXO</v>
          </cell>
        </row>
        <row r="11">
          <cell r="A11">
            <v>14</v>
          </cell>
          <cell r="B11" t="str">
            <v>PAB VARIÁVEL</v>
          </cell>
        </row>
        <row r="12">
          <cell r="A12">
            <v>15</v>
          </cell>
          <cell r="B12" t="str">
            <v>FUNDEB</v>
          </cell>
        </row>
        <row r="13">
          <cell r="A13">
            <v>16</v>
          </cell>
          <cell r="B13" t="str">
            <v>FONTE FMS</v>
          </cell>
        </row>
        <row r="14">
          <cell r="A14">
            <v>18</v>
          </cell>
          <cell r="B14" t="str">
            <v>FUS</v>
          </cell>
        </row>
        <row r="15">
          <cell r="A15">
            <v>19</v>
          </cell>
          <cell r="B15" t="str">
            <v>RECURSO PROCON</v>
          </cell>
        </row>
        <row r="16">
          <cell r="A16">
            <v>20</v>
          </cell>
          <cell r="B16" t="str">
            <v>SUS</v>
          </cell>
        </row>
        <row r="17">
          <cell r="A17">
            <v>21</v>
          </cell>
          <cell r="B17" t="str">
            <v>F.A.E</v>
          </cell>
        </row>
        <row r="18">
          <cell r="A18">
            <v>22</v>
          </cell>
          <cell r="B18" t="str">
            <v>A.I.H</v>
          </cell>
        </row>
        <row r="19">
          <cell r="A19">
            <v>24</v>
          </cell>
          <cell r="B19" t="str">
            <v>ROYALTIES DO PETROLEO</v>
          </cell>
        </row>
        <row r="20">
          <cell r="A20">
            <v>25</v>
          </cell>
          <cell r="B20" t="str">
            <v>CRAS - JD ESPERANÇA</v>
          </cell>
        </row>
        <row r="21">
          <cell r="A21">
            <v>28</v>
          </cell>
          <cell r="B21" t="str">
            <v>RECURSOS DO RPPS</v>
          </cell>
        </row>
        <row r="22">
          <cell r="A22">
            <v>29</v>
          </cell>
          <cell r="B22" t="str">
            <v>RECURSOS DO PASMH</v>
          </cell>
        </row>
        <row r="23">
          <cell r="A23">
            <v>30</v>
          </cell>
          <cell r="B23" t="str">
            <v>REPASSE FES - SAUDE</v>
          </cell>
        </row>
        <row r="24">
          <cell r="A24">
            <v>31</v>
          </cell>
          <cell r="B24" t="str">
            <v>FEX</v>
          </cell>
        </row>
        <row r="25">
          <cell r="A25">
            <v>32</v>
          </cell>
          <cell r="B25" t="str">
            <v>CIDE</v>
          </cell>
        </row>
        <row r="26">
          <cell r="A26">
            <v>33</v>
          </cell>
          <cell r="B26" t="str">
            <v>CONTRIBUIÇÃO DE ILUMINAÇÃO PÚBLICA</v>
          </cell>
        </row>
        <row r="27">
          <cell r="A27">
            <v>34</v>
          </cell>
          <cell r="B27" t="str">
            <v>CRAS FEDERAL</v>
          </cell>
        </row>
        <row r="28">
          <cell r="A28">
            <v>35</v>
          </cell>
          <cell r="B28" t="str">
            <v>P.P.D</v>
          </cell>
        </row>
        <row r="29">
          <cell r="A29">
            <v>36</v>
          </cell>
          <cell r="B29" t="str">
            <v>PFMC-PRO SENTINELA</v>
          </cell>
        </row>
        <row r="30">
          <cell r="A30">
            <v>37</v>
          </cell>
          <cell r="B30" t="str">
            <v>PRO JOVEM</v>
          </cell>
        </row>
        <row r="31">
          <cell r="A31">
            <v>38</v>
          </cell>
          <cell r="B31" t="str">
            <v>P.B.T - BRINQUEDOTECA</v>
          </cell>
        </row>
        <row r="32">
          <cell r="A32">
            <v>39</v>
          </cell>
          <cell r="B32" t="str">
            <v>P.E.T.I</v>
          </cell>
        </row>
        <row r="33">
          <cell r="A33">
            <v>40</v>
          </cell>
          <cell r="B33" t="str">
            <v>PAIF ESTADUAL</v>
          </cell>
        </row>
        <row r="34">
          <cell r="A34">
            <v>41</v>
          </cell>
          <cell r="B34" t="str">
            <v>C.P.B.F - BOLSA FAMILIA</v>
          </cell>
        </row>
        <row r="35">
          <cell r="A35">
            <v>42</v>
          </cell>
          <cell r="B35" t="str">
            <v>P.F.M.C-3 - CREAS</v>
          </cell>
        </row>
        <row r="36">
          <cell r="A36">
            <v>43</v>
          </cell>
          <cell r="B36" t="str">
            <v>B.P.C</v>
          </cell>
        </row>
        <row r="37">
          <cell r="A37">
            <v>44</v>
          </cell>
          <cell r="B37" t="str">
            <v>PNAQ</v>
          </cell>
        </row>
        <row r="38">
          <cell r="A38">
            <v>45</v>
          </cell>
          <cell r="B38" t="str">
            <v>PDDE</v>
          </cell>
        </row>
        <row r="39">
          <cell r="A39">
            <v>46</v>
          </cell>
          <cell r="B39" t="str">
            <v>PNAE</v>
          </cell>
        </row>
        <row r="40">
          <cell r="A40">
            <v>47</v>
          </cell>
          <cell r="B40" t="str">
            <v>PNATE</v>
          </cell>
        </row>
        <row r="41">
          <cell r="A41">
            <v>48</v>
          </cell>
          <cell r="B41" t="str">
            <v>PNAC</v>
          </cell>
        </row>
        <row r="42">
          <cell r="A42">
            <v>50</v>
          </cell>
          <cell r="B42" t="str">
            <v>ALIENAÇÃO DE BENS MOVEIS</v>
          </cell>
        </row>
        <row r="43">
          <cell r="A43">
            <v>51</v>
          </cell>
          <cell r="B43" t="str">
            <v>ALIENAÇÃO DE BENS IMÓVEIS</v>
          </cell>
        </row>
        <row r="44">
          <cell r="A44">
            <v>52</v>
          </cell>
          <cell r="B44" t="str">
            <v>PEJA</v>
          </cell>
        </row>
        <row r="45">
          <cell r="A45">
            <v>53</v>
          </cell>
          <cell r="B45" t="str">
            <v>PNAP</v>
          </cell>
        </row>
        <row r="46">
          <cell r="A46">
            <v>54</v>
          </cell>
          <cell r="B46" t="str">
            <v>PISO DE TRANSIÇÃO ALTA COMPLEXIDADE</v>
          </cell>
        </row>
        <row r="47">
          <cell r="A47">
            <v>55</v>
          </cell>
          <cell r="B47" t="str">
            <v>PBV - INSTRUTOR</v>
          </cell>
        </row>
        <row r="48">
          <cell r="A48">
            <v>56</v>
          </cell>
          <cell r="B48" t="str">
            <v>BASICO DE ASSISTENCIA FARMACEUTICA</v>
          </cell>
        </row>
        <row r="49">
          <cell r="A49">
            <v>57</v>
          </cell>
          <cell r="B49" t="str">
            <v>PROGRAMA DE FARMACIA POPULAR</v>
          </cell>
        </row>
        <row r="50">
          <cell r="A50">
            <v>58</v>
          </cell>
          <cell r="B50" t="str">
            <v>PROGRAMA AGENTES COMUNITÁRIOS DE SAUDE</v>
          </cell>
        </row>
        <row r="51">
          <cell r="A51">
            <v>59</v>
          </cell>
          <cell r="B51" t="str">
            <v>COMPENSAÇÃO DE ESPECIFIDADES REGIONAIS</v>
          </cell>
        </row>
        <row r="52">
          <cell r="A52">
            <v>60</v>
          </cell>
          <cell r="B52" t="str">
            <v>SAUDE BUCAL</v>
          </cell>
        </row>
        <row r="53">
          <cell r="A53">
            <v>61</v>
          </cell>
          <cell r="B53" t="str">
            <v>CAMPANHA NACIONAL DE VACINAÇÃO</v>
          </cell>
        </row>
        <row r="54">
          <cell r="A54">
            <v>62</v>
          </cell>
          <cell r="B54" t="str">
            <v>CEREST</v>
          </cell>
        </row>
        <row r="55">
          <cell r="A55">
            <v>63</v>
          </cell>
          <cell r="B55" t="str">
            <v>VIGILANCIA SANITÁRIA</v>
          </cell>
        </row>
        <row r="56">
          <cell r="A56">
            <v>64</v>
          </cell>
          <cell r="B56" t="str">
            <v>VIGILANCIA EPIDEM. E AMBIENTAL EM SAUDE</v>
          </cell>
        </row>
        <row r="57">
          <cell r="A57">
            <v>65</v>
          </cell>
          <cell r="B57" t="str">
            <v>SAUDE FAMILIA</v>
          </cell>
        </row>
        <row r="58">
          <cell r="A58">
            <v>66</v>
          </cell>
          <cell r="B58" t="str">
            <v>GESTÃO DO SUS</v>
          </cell>
        </row>
        <row r="59">
          <cell r="A59">
            <v>67</v>
          </cell>
          <cell r="B59" t="str">
            <v>PACTO PELA VIDA</v>
          </cell>
        </row>
        <row r="60">
          <cell r="A60">
            <v>68</v>
          </cell>
          <cell r="B60" t="str">
            <v>PLANEJA SUS</v>
          </cell>
        </row>
        <row r="61">
          <cell r="A61">
            <v>69</v>
          </cell>
          <cell r="B61" t="str">
            <v>I.G.D</v>
          </cell>
        </row>
        <row r="62">
          <cell r="A62">
            <v>99</v>
          </cell>
          <cell r="B62" t="str">
            <v>DIVERSAS</v>
          </cell>
        </row>
        <row r="63">
          <cell r="A63">
            <v>100</v>
          </cell>
          <cell r="B63" t="str">
            <v>Recursos Não Vinculados de Impostos</v>
          </cell>
        </row>
        <row r="64">
          <cell r="A64">
            <v>101</v>
          </cell>
          <cell r="B64" t="str">
            <v>ORDINÁRIO</v>
          </cell>
        </row>
        <row r="65">
          <cell r="A65">
            <v>102</v>
          </cell>
          <cell r="B65" t="str">
            <v>QUALIGEST</v>
          </cell>
        </row>
        <row r="66">
          <cell r="A66">
            <v>103</v>
          </cell>
          <cell r="B66" t="str">
            <v>Recursos Vinculados ao RPPS - Fundo em C</v>
          </cell>
        </row>
        <row r="67">
          <cell r="A67">
            <v>104</v>
          </cell>
          <cell r="B67" t="str">
            <v>HIV/DST</v>
          </cell>
        </row>
        <row r="68">
          <cell r="A68">
            <v>105</v>
          </cell>
          <cell r="B68" t="str">
            <v>PADEM</v>
          </cell>
        </row>
        <row r="69">
          <cell r="A69">
            <v>106</v>
          </cell>
          <cell r="B69" t="str">
            <v>DER</v>
          </cell>
        </row>
        <row r="70">
          <cell r="A70">
            <v>107</v>
          </cell>
          <cell r="B70" t="str">
            <v>PRODETUR</v>
          </cell>
        </row>
        <row r="71">
          <cell r="A71">
            <v>108</v>
          </cell>
          <cell r="B71" t="str">
            <v>BINF</v>
          </cell>
        </row>
        <row r="72">
          <cell r="A72">
            <v>109</v>
          </cell>
          <cell r="B72" t="str">
            <v>TRANSFERENCIA - UPA</v>
          </cell>
        </row>
        <row r="73">
          <cell r="A73">
            <v>110</v>
          </cell>
          <cell r="B73" t="str">
            <v>RECURSO CAPS</v>
          </cell>
        </row>
        <row r="74">
          <cell r="A74">
            <v>111</v>
          </cell>
          <cell r="B74" t="str">
            <v>REPASSE FES</v>
          </cell>
        </row>
        <row r="75">
          <cell r="A75">
            <v>112</v>
          </cell>
          <cell r="B75" t="str">
            <v>CONVENIO - BANCO DE ALIMENTO</v>
          </cell>
        </row>
        <row r="76">
          <cell r="A76">
            <v>113</v>
          </cell>
          <cell r="B76" t="str">
            <v>PROGRAMA  DE ALIMENTAÇÃO E NUTRIÇÃO</v>
          </cell>
        </row>
        <row r="77">
          <cell r="A77">
            <v>114</v>
          </cell>
          <cell r="B77" t="str">
            <v>CONVENIO - RESTAURANTE POPULAR</v>
          </cell>
        </row>
        <row r="78">
          <cell r="A78">
            <v>115</v>
          </cell>
          <cell r="B78" t="str">
            <v>PRONASCI</v>
          </cell>
        </row>
        <row r="79">
          <cell r="A79">
            <v>116</v>
          </cell>
          <cell r="B79" t="str">
            <v>PLHIS</v>
          </cell>
        </row>
        <row r="80">
          <cell r="A80">
            <v>117</v>
          </cell>
          <cell r="B80" t="str">
            <v>UBS</v>
          </cell>
        </row>
        <row r="81">
          <cell r="A81">
            <v>118</v>
          </cell>
          <cell r="B81" t="str">
            <v>PROINFANCIA</v>
          </cell>
        </row>
        <row r="82">
          <cell r="A82">
            <v>119</v>
          </cell>
          <cell r="B82" t="str">
            <v>CENTRO DE ESPECIALIDADE ODONTOLOGICA</v>
          </cell>
        </row>
        <row r="83">
          <cell r="A83">
            <v>120</v>
          </cell>
          <cell r="B83" t="str">
            <v>PAC II - QUADRAS</v>
          </cell>
        </row>
        <row r="84">
          <cell r="A84">
            <v>121</v>
          </cell>
          <cell r="B84" t="str">
            <v>CRAS - M.A.</v>
          </cell>
        </row>
        <row r="85">
          <cell r="A85">
            <v>122</v>
          </cell>
          <cell r="B85" t="str">
            <v>Transferências do Governo Federal refere</v>
          </cell>
        </row>
        <row r="86">
          <cell r="A86">
            <v>123</v>
          </cell>
          <cell r="B86" t="str">
            <v>Transferências do Governo Federal refere</v>
          </cell>
        </row>
        <row r="87">
          <cell r="A87">
            <v>124</v>
          </cell>
          <cell r="B87" t="str">
            <v>Outras Transferências de Convênios ou Re</v>
          </cell>
        </row>
        <row r="88">
          <cell r="A88">
            <v>125</v>
          </cell>
          <cell r="B88" t="str">
            <v>ACESSUAS</v>
          </cell>
        </row>
        <row r="89">
          <cell r="A89">
            <v>126</v>
          </cell>
          <cell r="B89" t="str">
            <v>126</v>
          </cell>
        </row>
        <row r="90">
          <cell r="A90">
            <v>127</v>
          </cell>
          <cell r="B90" t="str">
            <v>EMENDAS PARLAMENTARES - FNDE</v>
          </cell>
        </row>
        <row r="91">
          <cell r="A91">
            <v>128</v>
          </cell>
          <cell r="B91" t="str">
            <v>EMENDAS PARLAMENTARES - SUS/FMS</v>
          </cell>
        </row>
        <row r="92">
          <cell r="A92">
            <v>129</v>
          </cell>
          <cell r="B92" t="str">
            <v>REDE DE ONCOLOGIA</v>
          </cell>
        </row>
        <row r="93">
          <cell r="A93">
            <v>130</v>
          </cell>
          <cell r="B93" t="str">
            <v>INCREMENTO MAC</v>
          </cell>
        </row>
        <row r="94">
          <cell r="A94">
            <v>131</v>
          </cell>
          <cell r="B94" t="str">
            <v>ESTRUT REDE SERVIÇOS SUAS CONV 888371-19</v>
          </cell>
        </row>
        <row r="95">
          <cell r="A95">
            <v>142</v>
          </cell>
          <cell r="B95" t="str">
            <v>ORDINÁRIO</v>
          </cell>
        </row>
        <row r="96">
          <cell r="A96">
            <v>144</v>
          </cell>
          <cell r="B96" t="str">
            <v>ORDINÁRIO</v>
          </cell>
        </row>
        <row r="97">
          <cell r="A97">
            <v>145</v>
          </cell>
          <cell r="B97" t="str">
            <v>ORDINÁRIO</v>
          </cell>
        </row>
        <row r="98">
          <cell r="A98">
            <v>146</v>
          </cell>
          <cell r="B98" t="str">
            <v>ORDINÁRIO</v>
          </cell>
        </row>
        <row r="99">
          <cell r="A99">
            <v>147</v>
          </cell>
          <cell r="B99" t="str">
            <v>ORDINÁRIO</v>
          </cell>
        </row>
        <row r="100">
          <cell r="A100">
            <v>148</v>
          </cell>
          <cell r="B100" t="str">
            <v>ORDINÁRIO</v>
          </cell>
        </row>
        <row r="101">
          <cell r="A101">
            <v>149</v>
          </cell>
          <cell r="B101" t="str">
            <v>ORDINÁRIO</v>
          </cell>
        </row>
        <row r="102">
          <cell r="A102">
            <v>150</v>
          </cell>
          <cell r="B102" t="str">
            <v>C.A.B. - CO-FINANCIAMENTO DA ATENÇÃO BAS</v>
          </cell>
        </row>
        <row r="103">
          <cell r="A103">
            <v>151</v>
          </cell>
          <cell r="B103" t="str">
            <v>ORDINÁRIO</v>
          </cell>
        </row>
        <row r="104">
          <cell r="A104">
            <v>152</v>
          </cell>
          <cell r="B104" t="str">
            <v>ORDINÁRIO</v>
          </cell>
        </row>
        <row r="105">
          <cell r="A105">
            <v>153</v>
          </cell>
          <cell r="B105" t="str">
            <v>ORDINÁRIO</v>
          </cell>
        </row>
        <row r="106">
          <cell r="A106">
            <v>154</v>
          </cell>
          <cell r="B106" t="str">
            <v>ORDINÁRIO</v>
          </cell>
        </row>
        <row r="107">
          <cell r="A107">
            <v>155</v>
          </cell>
          <cell r="B107" t="str">
            <v>TETO MUNICIPAL REDE CEGONHA</v>
          </cell>
        </row>
        <row r="108">
          <cell r="A108">
            <v>156</v>
          </cell>
          <cell r="B108" t="str">
            <v>CONSTRUÇÃO DOS CATS</v>
          </cell>
        </row>
        <row r="109">
          <cell r="A109">
            <v>157</v>
          </cell>
          <cell r="B109" t="str">
            <v>REFORMA TERMINAL TERMINAL FLUVIAL</v>
          </cell>
        </row>
        <row r="110">
          <cell r="A110">
            <v>158</v>
          </cell>
          <cell r="B110" t="str">
            <v>CRAS JARDIM ESPERANÇA</v>
          </cell>
        </row>
        <row r="111">
          <cell r="A111">
            <v>159</v>
          </cell>
          <cell r="B111" t="str">
            <v>CONSTRUÇÃO CREAS</v>
          </cell>
        </row>
        <row r="112">
          <cell r="A112">
            <v>160</v>
          </cell>
          <cell r="B112" t="str">
            <v>INSUMOS DIABETES</v>
          </cell>
        </row>
        <row r="113">
          <cell r="A113">
            <v>161</v>
          </cell>
          <cell r="B113" t="str">
            <v>CONV VIVALDO BARRETO</v>
          </cell>
        </row>
        <row r="114">
          <cell r="A114">
            <v>162</v>
          </cell>
          <cell r="B114" t="str">
            <v>REABILITAÇÃO DO ALMIRANTE BARROSO</v>
          </cell>
        </row>
        <row r="115">
          <cell r="A115">
            <v>169</v>
          </cell>
          <cell r="B115" t="str">
            <v>Transferência Especial dos Estados</v>
          </cell>
        </row>
        <row r="116">
          <cell r="A116">
            <v>170</v>
          </cell>
          <cell r="B116" t="str">
            <v>Outros Recursos Não Vinculados</v>
          </cell>
        </row>
        <row r="117">
          <cell r="A117">
            <v>171</v>
          </cell>
          <cell r="B117" t="str">
            <v>Transferências do Estado referentes a Co</v>
          </cell>
        </row>
        <row r="118">
          <cell r="A118">
            <v>172</v>
          </cell>
          <cell r="B118" t="str">
            <v>Transferências de Municípios referentes</v>
          </cell>
        </row>
        <row r="119">
          <cell r="A119">
            <v>173</v>
          </cell>
          <cell r="B119" t="str">
            <v>Transferências de Outras Entidades refer</v>
          </cell>
        </row>
        <row r="120">
          <cell r="A120">
            <v>174</v>
          </cell>
          <cell r="B120" t="str">
            <v>Operações de Crédito Vinculadas à Educaç</v>
          </cell>
        </row>
        <row r="121">
          <cell r="A121">
            <v>175</v>
          </cell>
          <cell r="B121" t="str">
            <v>Royalties do Petróleo e Gás Natural Vinc</v>
          </cell>
        </row>
        <row r="122">
          <cell r="A122">
            <v>176</v>
          </cell>
          <cell r="B122" t="str">
            <v>Transferências do Estado referentes a Co</v>
          </cell>
        </row>
        <row r="123">
          <cell r="A123">
            <v>177</v>
          </cell>
          <cell r="B123" t="str">
            <v>Transferências de Municípios referentes</v>
          </cell>
        </row>
        <row r="124">
          <cell r="A124">
            <v>178</v>
          </cell>
          <cell r="B124" t="str">
            <v>Transferências de Outras Entidades refer</v>
          </cell>
        </row>
        <row r="125">
          <cell r="A125">
            <v>179</v>
          </cell>
          <cell r="B125" t="str">
            <v>Operações de Crédito Vinculadas à Saúde</v>
          </cell>
        </row>
        <row r="126">
          <cell r="A126">
            <v>180</v>
          </cell>
          <cell r="B126" t="str">
            <v>Royalties do Petróleo e Gás Natural Vinc</v>
          </cell>
        </row>
        <row r="127">
          <cell r="A127">
            <v>181</v>
          </cell>
          <cell r="B127" t="str">
            <v>Outras Transferências de Convênios ou Co</v>
          </cell>
        </row>
        <row r="128">
          <cell r="A128">
            <v>182</v>
          </cell>
          <cell r="B128" t="str">
            <v>Outras Transferências de Convênios ou Co</v>
          </cell>
        </row>
        <row r="129">
          <cell r="A129">
            <v>183</v>
          </cell>
          <cell r="B129" t="str">
            <v>Outras Transferências de Convênios ou Co</v>
          </cell>
        </row>
        <row r="130">
          <cell r="A130">
            <v>184</v>
          </cell>
          <cell r="B130" t="str">
            <v>Transferência da União referente à Compe</v>
          </cell>
        </row>
        <row r="131">
          <cell r="A131">
            <v>185</v>
          </cell>
          <cell r="B131" t="str">
            <v>Recursos Provenientes de Taxas e Contrib</v>
          </cell>
        </row>
        <row r="132">
          <cell r="A132">
            <v>186</v>
          </cell>
          <cell r="B132" t="str">
            <v>Transferência da União referente a Royal</v>
          </cell>
        </row>
        <row r="133">
          <cell r="A133">
            <v>187</v>
          </cell>
          <cell r="B133" t="str">
            <v>Transferência dos Estados referente a Ro</v>
          </cell>
        </row>
        <row r="134">
          <cell r="A134">
            <v>191</v>
          </cell>
          <cell r="B134" t="str">
            <v>Operações de Crédito Externas</v>
          </cell>
        </row>
        <row r="135">
          <cell r="A135">
            <v>193</v>
          </cell>
          <cell r="B135" t="str">
            <v>ORDINÁRIO</v>
          </cell>
        </row>
        <row r="136">
          <cell r="A136">
            <v>200</v>
          </cell>
          <cell r="B136" t="str">
            <v>ORDINÁRIO - EDUCAÇÃO</v>
          </cell>
        </row>
        <row r="137">
          <cell r="A137">
            <v>204</v>
          </cell>
          <cell r="B137" t="str">
            <v>Recursos Vinculados ao RPPS - Fundo em R</v>
          </cell>
        </row>
        <row r="138">
          <cell r="A138">
            <v>216</v>
          </cell>
          <cell r="B138" t="str">
            <v>CEU TC 36346920/2012</v>
          </cell>
        </row>
        <row r="139">
          <cell r="A139">
            <v>220</v>
          </cell>
          <cell r="B139" t="str">
            <v>Transferências de Recursos dos Estados p</v>
          </cell>
        </row>
        <row r="140">
          <cell r="A140">
            <v>221</v>
          </cell>
          <cell r="B140" t="str">
            <v>Transferências Fundo a Fundo de Recursos</v>
          </cell>
        </row>
        <row r="141">
          <cell r="A141">
            <v>250</v>
          </cell>
          <cell r="B141" t="str">
            <v>TRANSFERENCIA CONV. CRAS JD</v>
          </cell>
        </row>
        <row r="142">
          <cell r="A142">
            <v>262</v>
          </cell>
          <cell r="B142" t="str">
            <v>ORDINÁRIO</v>
          </cell>
        </row>
        <row r="143">
          <cell r="A143">
            <v>269</v>
          </cell>
          <cell r="B143" t="str">
            <v>Transferência Especial dos Estados</v>
          </cell>
        </row>
        <row r="144">
          <cell r="A144">
            <v>270</v>
          </cell>
          <cell r="B144" t="str">
            <v>Outros Recursos Não Vinculados</v>
          </cell>
        </row>
        <row r="145">
          <cell r="A145">
            <v>271</v>
          </cell>
          <cell r="B145" t="str">
            <v>Transferências do Estado referentes a Co</v>
          </cell>
        </row>
        <row r="146">
          <cell r="A146">
            <v>272</v>
          </cell>
          <cell r="B146" t="str">
            <v>Transferências de Municípios referentes</v>
          </cell>
        </row>
        <row r="147">
          <cell r="A147">
            <v>273</v>
          </cell>
          <cell r="B147" t="str">
            <v>Transferências de Outras Entidades refer</v>
          </cell>
        </row>
        <row r="148">
          <cell r="A148">
            <v>274</v>
          </cell>
          <cell r="B148" t="str">
            <v>Operações de Crédito Vinculadas à Educaç</v>
          </cell>
        </row>
        <row r="149">
          <cell r="A149">
            <v>275</v>
          </cell>
          <cell r="B149" t="str">
            <v>Royalties do Petróleo e Gás Natural Vinc</v>
          </cell>
        </row>
        <row r="150">
          <cell r="A150">
            <v>276</v>
          </cell>
          <cell r="B150" t="str">
            <v>Transferências do Estado referentes a Co</v>
          </cell>
        </row>
        <row r="151">
          <cell r="A151">
            <v>277</v>
          </cell>
          <cell r="B151" t="str">
            <v>Transferências de Municípios referentes</v>
          </cell>
        </row>
        <row r="152">
          <cell r="A152">
            <v>278</v>
          </cell>
          <cell r="B152" t="str">
            <v>Transferências de Outras Entidades refer</v>
          </cell>
        </row>
        <row r="153">
          <cell r="A153">
            <v>279</v>
          </cell>
          <cell r="B153" t="str">
            <v>Operações de Crédito Vinculadas à Saúde</v>
          </cell>
        </row>
        <row r="154">
          <cell r="A154">
            <v>280</v>
          </cell>
          <cell r="B154" t="str">
            <v>Royalties do Petróleo e Gás Natural Vinc</v>
          </cell>
        </row>
        <row r="155">
          <cell r="A155">
            <v>281</v>
          </cell>
          <cell r="B155" t="str">
            <v>Outras Transferências de Convênios ou Co</v>
          </cell>
        </row>
        <row r="156">
          <cell r="A156">
            <v>282</v>
          </cell>
          <cell r="B156" t="str">
            <v>Outras Transferências de Convênios ou Co</v>
          </cell>
        </row>
        <row r="157">
          <cell r="A157">
            <v>283</v>
          </cell>
          <cell r="B157" t="str">
            <v>Outras Transferências de Convênios ou Co</v>
          </cell>
        </row>
        <row r="158">
          <cell r="A158">
            <v>284</v>
          </cell>
          <cell r="B158" t="str">
            <v>Transferência da União referente à Compe</v>
          </cell>
        </row>
        <row r="159">
          <cell r="A159">
            <v>285</v>
          </cell>
          <cell r="B159" t="str">
            <v>Recursos Provenientes de Taxas e Contrib</v>
          </cell>
        </row>
        <row r="160">
          <cell r="A160">
            <v>286</v>
          </cell>
          <cell r="B160" t="str">
            <v>Transferência da União referente a Royal</v>
          </cell>
        </row>
        <row r="161">
          <cell r="A161">
            <v>287</v>
          </cell>
          <cell r="B161" t="str">
            <v>Transferência dos Estados referente a Ro</v>
          </cell>
        </row>
        <row r="162">
          <cell r="A162">
            <v>300</v>
          </cell>
          <cell r="B162" t="str">
            <v>ORDINÁRIO - SAÚDE</v>
          </cell>
        </row>
        <row r="163">
          <cell r="A163">
            <v>400</v>
          </cell>
          <cell r="B163" t="str">
            <v>FUNDEB - 30%</v>
          </cell>
        </row>
        <row r="164">
          <cell r="A164">
            <v>401</v>
          </cell>
          <cell r="B164" t="str">
            <v>TRANSF. FUNDEB 30% - COMPLEM. UNIÃO VAAF</v>
          </cell>
        </row>
        <row r="165">
          <cell r="A165">
            <v>402</v>
          </cell>
          <cell r="B165" t="str">
            <v>TRANSF. FUNDEB 30% - COMPLEM. UNIÃO VAAT</v>
          </cell>
        </row>
        <row r="166">
          <cell r="A166">
            <v>500</v>
          </cell>
          <cell r="B166" t="str">
            <v>PCE</v>
          </cell>
        </row>
        <row r="167">
          <cell r="A167">
            <v>600</v>
          </cell>
          <cell r="B167" t="str">
            <v>FUNDEB - 70%</v>
          </cell>
        </row>
        <row r="168">
          <cell r="A168">
            <v>601</v>
          </cell>
          <cell r="B168" t="str">
            <v>TRANSF. FUNDEB 70% - COMPLEM. UNIÃO VAAF</v>
          </cell>
        </row>
        <row r="169">
          <cell r="A169">
            <v>602</v>
          </cell>
          <cell r="B169" t="str">
            <v>TRANSF. FUNDEB 70% - COMPLEM. UNIÃO VAAT</v>
          </cell>
        </row>
        <row r="170">
          <cell r="A170">
            <v>700</v>
          </cell>
          <cell r="B170" t="str">
            <v>PROINFO</v>
          </cell>
        </row>
        <row r="171">
          <cell r="A171">
            <v>800</v>
          </cell>
          <cell r="B171" t="str">
            <v>INFRAESCOLAR</v>
          </cell>
        </row>
        <row r="172">
          <cell r="A172">
            <v>801</v>
          </cell>
          <cell r="B172" t="str">
            <v>TETO FINANCEIRO MAC</v>
          </cell>
        </row>
        <row r="173">
          <cell r="A173">
            <v>802</v>
          </cell>
          <cell r="B173" t="str">
            <v>CONV. UNID. BÁS. PESCA</v>
          </cell>
        </row>
        <row r="174">
          <cell r="A174">
            <v>803</v>
          </cell>
          <cell r="B174" t="str">
            <v>MAC - MUNICIPAL</v>
          </cell>
        </row>
        <row r="175">
          <cell r="A175">
            <v>804</v>
          </cell>
          <cell r="B175" t="str">
            <v>SOMANDO FORÇAS - PAVIMENTAÇÃO</v>
          </cell>
        </row>
        <row r="176">
          <cell r="A176">
            <v>805</v>
          </cell>
          <cell r="B176" t="str">
            <v>805</v>
          </cell>
        </row>
        <row r="177">
          <cell r="A177">
            <v>806</v>
          </cell>
          <cell r="B177" t="str">
            <v>COM. FIN.DOS ROYALTIES PELA PRODUÇAO</v>
          </cell>
        </row>
        <row r="178">
          <cell r="A178">
            <v>807</v>
          </cell>
          <cell r="B178" t="str">
            <v>ROYALTIES PELO EXCEDENTE DA PRODUÇÃO</v>
          </cell>
        </row>
        <row r="179">
          <cell r="A179">
            <v>808</v>
          </cell>
          <cell r="B179" t="str">
            <v>ROYALTIES PELA PARTICIPAÇÃO ESPECIAL</v>
          </cell>
        </row>
        <row r="180">
          <cell r="A180">
            <v>809</v>
          </cell>
          <cell r="B180" t="str">
            <v>FUNDO ESPECIAL DE PETROLEO</v>
          </cell>
        </row>
        <row r="181">
          <cell r="A181">
            <v>810</v>
          </cell>
          <cell r="B181" t="str">
            <v>ROYALTIES DO ESTADO</v>
          </cell>
        </row>
        <row r="182">
          <cell r="A182">
            <v>811</v>
          </cell>
          <cell r="B182" t="str">
            <v>ROYALTIES(LEI 12.858/2013-PRÉ SAL)</v>
          </cell>
        </row>
        <row r="183">
          <cell r="A183">
            <v>812</v>
          </cell>
          <cell r="B183" t="str">
            <v>COMPENSAÇÃO FINANCEIRA DE RECURSOS MINER</v>
          </cell>
        </row>
        <row r="184">
          <cell r="A184">
            <v>813</v>
          </cell>
          <cell r="B184" t="str">
            <v>PNAE - ESTADO</v>
          </cell>
        </row>
        <row r="185">
          <cell r="A185">
            <v>814</v>
          </cell>
          <cell r="B185" t="str">
            <v>PAHI - PROG. ATENÇÃO HOSP. DO INTERIOR</v>
          </cell>
        </row>
        <row r="186">
          <cell r="A186">
            <v>815</v>
          </cell>
          <cell r="B186" t="str">
            <v>BRASIL CARINHOSO</v>
          </cell>
        </row>
        <row r="187">
          <cell r="A187">
            <v>816</v>
          </cell>
          <cell r="B187" t="str">
            <v>SCFV</v>
          </cell>
        </row>
        <row r="188">
          <cell r="A188">
            <v>817</v>
          </cell>
          <cell r="B188" t="str">
            <v>ACEPETI</v>
          </cell>
        </row>
        <row r="189">
          <cell r="A189">
            <v>818</v>
          </cell>
          <cell r="B189" t="str">
            <v>BPC</v>
          </cell>
        </row>
        <row r="190">
          <cell r="A190">
            <v>819</v>
          </cell>
          <cell r="B190" t="str">
            <v>CRAS Mª JOAQUINA</v>
          </cell>
        </row>
        <row r="191">
          <cell r="A191">
            <v>820</v>
          </cell>
          <cell r="B191" t="str">
            <v>CONVENIO - CREAS</v>
          </cell>
        </row>
        <row r="192">
          <cell r="A192">
            <v>821</v>
          </cell>
          <cell r="B192" t="str">
            <v>RECUPERAÇÃO DE ÁREAS DEGRADADAS</v>
          </cell>
        </row>
        <row r="193">
          <cell r="A193">
            <v>822</v>
          </cell>
          <cell r="B193" t="str">
            <v>MINISTÉRIO DO ESPORTE</v>
          </cell>
        </row>
        <row r="194">
          <cell r="A194">
            <v>823</v>
          </cell>
          <cell r="B194" t="str">
            <v>FUNDO ESPECIAL DIVIDA ATIVA</v>
          </cell>
        </row>
        <row r="195">
          <cell r="A195">
            <v>824</v>
          </cell>
          <cell r="B195" t="str">
            <v>COMPLEXO ESPORTIVO VIVALDO BARRETO</v>
          </cell>
        </row>
        <row r="196">
          <cell r="A196">
            <v>825</v>
          </cell>
          <cell r="B196" t="str">
            <v>PROG.MELHORIA ATENÇÃO BASICA</v>
          </cell>
        </row>
        <row r="197">
          <cell r="A197">
            <v>826</v>
          </cell>
          <cell r="B197" t="str">
            <v>FNS-UBS II</v>
          </cell>
        </row>
        <row r="198">
          <cell r="A198">
            <v>827</v>
          </cell>
          <cell r="B198" t="str">
            <v>FNS - UBS III</v>
          </cell>
        </row>
        <row r="199">
          <cell r="A199">
            <v>828</v>
          </cell>
          <cell r="B199" t="str">
            <v>PROGRAMA SAUDE NA ESCOLA</v>
          </cell>
        </row>
        <row r="200">
          <cell r="A200">
            <v>829</v>
          </cell>
          <cell r="B200" t="str">
            <v>MULTAS MEIO AMBIENTE</v>
          </cell>
        </row>
        <row r="201">
          <cell r="A201">
            <v>830</v>
          </cell>
          <cell r="B201" t="str">
            <v>ESTRUT. UNIDADE DE ATENÇÃO ESPECIALIZADA</v>
          </cell>
        </row>
        <row r="202">
          <cell r="A202">
            <v>831</v>
          </cell>
          <cell r="B202" t="str">
            <v>ESTRUTURAÇÃO REDE DE SERVIÇOS DE ATENÇÃO</v>
          </cell>
        </row>
        <row r="203">
          <cell r="A203">
            <v>832</v>
          </cell>
          <cell r="B203" t="str">
            <v>INVESTIMENTO VIGILANCIA SANITARIA</v>
          </cell>
        </row>
        <row r="204">
          <cell r="A204">
            <v>833</v>
          </cell>
          <cell r="B204" t="str">
            <v>PROG. MELHORIA DE QUALIDADE - PMQ</v>
          </cell>
        </row>
        <row r="205">
          <cell r="A205">
            <v>834</v>
          </cell>
          <cell r="B205" t="str">
            <v>MULTAS DESCUMPRIMENTO ECA- FUNCRIA</v>
          </cell>
        </row>
        <row r="206">
          <cell r="A206">
            <v>835</v>
          </cell>
          <cell r="B206" t="str">
            <v>ROYALTIES - EDUCAÇÃO (LEI 12.858/13)</v>
          </cell>
        </row>
        <row r="207">
          <cell r="A207">
            <v>836</v>
          </cell>
          <cell r="B207" t="str">
            <v>ROYALTIES - SAÚDE (LEI 12.858/13)</v>
          </cell>
        </row>
        <row r="208">
          <cell r="A208">
            <v>858</v>
          </cell>
          <cell r="B208" t="str">
            <v>ACESUASTRAB 691534</v>
          </cell>
        </row>
        <row r="209">
          <cell r="A209">
            <v>859</v>
          </cell>
          <cell r="B209" t="str">
            <v>BPC ESCOLA 691542</v>
          </cell>
        </row>
        <row r="210">
          <cell r="A210">
            <v>860</v>
          </cell>
          <cell r="B210" t="str">
            <v>AEPETI 691550</v>
          </cell>
        </row>
        <row r="211">
          <cell r="A211">
            <v>861</v>
          </cell>
          <cell r="B211" t="str">
            <v>BL GBF FNAS 691569</v>
          </cell>
        </row>
        <row r="212">
          <cell r="A212">
            <v>862</v>
          </cell>
          <cell r="B212" t="str">
            <v>BL GSUAS FNAS 691577</v>
          </cell>
        </row>
        <row r="213">
          <cell r="A213">
            <v>863</v>
          </cell>
          <cell r="B213" t="str">
            <v>BL PSEAC FNAS 691585</v>
          </cell>
        </row>
        <row r="214">
          <cell r="A214">
            <v>864</v>
          </cell>
          <cell r="B214" t="str">
            <v>BL PSEMC FNAS 691593</v>
          </cell>
        </row>
        <row r="215">
          <cell r="A215">
            <v>865</v>
          </cell>
          <cell r="B215" t="str">
            <v>BL PSB FNAS 691607</v>
          </cell>
        </row>
        <row r="216">
          <cell r="A216">
            <v>866</v>
          </cell>
          <cell r="B216" t="str">
            <v>DOAÇÕES - FUNCRIA</v>
          </cell>
        </row>
        <row r="217">
          <cell r="A217">
            <v>867</v>
          </cell>
          <cell r="B217" t="str">
            <v>FNDE ONIBUS RURAL ESCOLAR</v>
          </cell>
        </row>
        <row r="218">
          <cell r="A218">
            <v>868</v>
          </cell>
          <cell r="B218" t="str">
            <v>PMCMV FAR</v>
          </cell>
        </row>
        <row r="219">
          <cell r="A219">
            <v>869</v>
          </cell>
          <cell r="B219" t="str">
            <v>EST. DE SERV. HEMATOLOGIA E HEMOTERAPIA</v>
          </cell>
        </row>
        <row r="220">
          <cell r="A220">
            <v>870</v>
          </cell>
          <cell r="B220" t="str">
            <v>EST. REDE SERVIÇOS ATENÇÃO BÁSICA SAÚDE</v>
          </cell>
        </row>
        <row r="221">
          <cell r="A221">
            <v>871</v>
          </cell>
          <cell r="B221" t="str">
            <v>CREAS Mª JOAQUINA</v>
          </cell>
        </row>
        <row r="222">
          <cell r="A222">
            <v>900</v>
          </cell>
          <cell r="B222" t="str">
            <v>COVID ACO 76229-6</v>
          </cell>
        </row>
        <row r="223">
          <cell r="A223">
            <v>901</v>
          </cell>
          <cell r="B223" t="str">
            <v>COVID EPI 76231-8</v>
          </cell>
        </row>
        <row r="224">
          <cell r="A224">
            <v>902</v>
          </cell>
          <cell r="B224" t="str">
            <v>COVID ALI 76230-X</v>
          </cell>
        </row>
        <row r="225">
          <cell r="A225">
            <v>909</v>
          </cell>
          <cell r="B225" t="str">
            <v>BL PSB ESTADUAL 67.801-5</v>
          </cell>
        </row>
        <row r="226">
          <cell r="A226">
            <v>910</v>
          </cell>
          <cell r="B226" t="str">
            <v>BL PSE ESTADUAL 67.802-3</v>
          </cell>
        </row>
        <row r="227">
          <cell r="A227">
            <v>911</v>
          </cell>
          <cell r="B227" t="str">
            <v>INCREMENTO TEMPORARIO DE CUSTEIO DO PAB</v>
          </cell>
        </row>
        <row r="228">
          <cell r="A228">
            <v>912</v>
          </cell>
          <cell r="B228" t="str">
            <v>ESTACIONAMENTO ROTATIVO (FMMA)</v>
          </cell>
        </row>
        <row r="229">
          <cell r="A229">
            <v>913</v>
          </cell>
          <cell r="B229" t="str">
            <v>ESTACIONAMENTO ROTATIVO (FUNTRANS)</v>
          </cell>
        </row>
        <row r="230">
          <cell r="A230">
            <v>937</v>
          </cell>
          <cell r="B230" t="str">
            <v>CABO FRIO BL MAC FNAS</v>
          </cell>
        </row>
        <row r="231">
          <cell r="A231">
            <v>938</v>
          </cell>
          <cell r="B231" t="str">
            <v>INFRAESTRUTURA ESCOLAR - BRINQ PROINFAN</v>
          </cell>
        </row>
        <row r="232">
          <cell r="A232">
            <v>939</v>
          </cell>
          <cell r="B232" t="str">
            <v>LEI N1562, DE 29/06/2001 - APREENS ANIMA</v>
          </cell>
        </row>
        <row r="233">
          <cell r="A233">
            <v>940</v>
          </cell>
          <cell r="B233" t="str">
            <v>REABIL. E REQUAL. URB. AV. ALMTE BARROSO</v>
          </cell>
        </row>
        <row r="234">
          <cell r="A234">
            <v>941</v>
          </cell>
          <cell r="B234" t="str">
            <v>TOT 60% - FUNTRANS</v>
          </cell>
        </row>
        <row r="235">
          <cell r="A235">
            <v>942</v>
          </cell>
          <cell r="B235" t="str">
            <v>RECURSOS DO FMMA</v>
          </cell>
        </row>
        <row r="236">
          <cell r="A236">
            <v>943</v>
          </cell>
          <cell r="B236" t="str">
            <v>CO-FINANCIAMENTO</v>
          </cell>
        </row>
        <row r="237">
          <cell r="A237">
            <v>944</v>
          </cell>
          <cell r="B237" t="str">
            <v>CUSTEIO ESTADO</v>
          </cell>
        </row>
        <row r="238">
          <cell r="A238">
            <v>945</v>
          </cell>
          <cell r="B238" t="str">
            <v>COFIRAPS</v>
          </cell>
        </row>
        <row r="239">
          <cell r="A239">
            <v>946</v>
          </cell>
          <cell r="B239" t="str">
            <v>UBS-CUSTEIO</v>
          </cell>
        </row>
        <row r="240">
          <cell r="A240">
            <v>947</v>
          </cell>
          <cell r="B240" t="str">
            <v>ICMS VERDE</v>
          </cell>
        </row>
        <row r="241">
          <cell r="A241">
            <v>948</v>
          </cell>
          <cell r="B241" t="str">
            <v>TTP-TARIFA TRANSITO PASSAGEIROS-FUNTUR</v>
          </cell>
        </row>
        <row r="242">
          <cell r="A242">
            <v>949</v>
          </cell>
          <cell r="B242" t="str">
            <v>ESPAÇO CULTURAL FORTE SÃO MATEUS</v>
          </cell>
        </row>
        <row r="243">
          <cell r="A243">
            <v>950</v>
          </cell>
          <cell r="B243" t="str">
            <v>CESSÃO ONEROSA DO BÔNUS PRÉ-SAL</v>
          </cell>
        </row>
        <row r="244">
          <cell r="A244">
            <v>951</v>
          </cell>
          <cell r="B244" t="str">
            <v>FINANSUS ESTADO</v>
          </cell>
        </row>
        <row r="245">
          <cell r="A245">
            <v>952</v>
          </cell>
          <cell r="B245" t="str">
            <v>TTP - TAXA FISC. TRANSPORTE PASSAGEIROS</v>
          </cell>
        </row>
        <row r="246">
          <cell r="A246">
            <v>953</v>
          </cell>
          <cell r="B246" t="str">
            <v>DEP. JUDICIAIS - LC 151/15</v>
          </cell>
        </row>
        <row r="247">
          <cell r="A247">
            <v>954</v>
          </cell>
          <cell r="B247" t="str">
            <v>INVEST. ESTADO</v>
          </cell>
        </row>
        <row r="248">
          <cell r="A248">
            <v>955</v>
          </cell>
          <cell r="B248" t="str">
            <v>COVID-19 SUS</v>
          </cell>
        </row>
        <row r="249">
          <cell r="A249">
            <v>956</v>
          </cell>
          <cell r="B249" t="str">
            <v>COVID-19 ESTADO</v>
          </cell>
        </row>
        <row r="250">
          <cell r="A250">
            <v>957</v>
          </cell>
          <cell r="B250" t="str">
            <v>MP Nº 1666/2020 - COVID-SUS</v>
          </cell>
        </row>
        <row r="251">
          <cell r="A251">
            <v>958</v>
          </cell>
          <cell r="B251" t="str">
            <v>COF-VS TRANSF. SUS</v>
          </cell>
        </row>
        <row r="252">
          <cell r="A252">
            <v>959</v>
          </cell>
          <cell r="B252" t="str">
            <v>PROJETO APAE HOME CARE</v>
          </cell>
        </row>
        <row r="253">
          <cell r="A253">
            <v>960</v>
          </cell>
          <cell r="B253" t="str">
            <v>LEI ALDIR BLANC LAB 14017/2020</v>
          </cell>
        </row>
        <row r="254">
          <cell r="A254">
            <v>961</v>
          </cell>
          <cell r="B254" t="str">
            <v>CUSTEIO DA TAXA DE ADMINISTRAÇÃO</v>
          </cell>
        </row>
        <row r="255">
          <cell r="A255">
            <v>962</v>
          </cell>
          <cell r="B255" t="str">
            <v>RECURSOS RPPS - PLANO PREVIDENCIÁRIO</v>
          </cell>
        </row>
        <row r="256">
          <cell r="A256">
            <v>963</v>
          </cell>
          <cell r="B256" t="str">
            <v>COV-2 SARS ESTADO</v>
          </cell>
        </row>
        <row r="257">
          <cell r="A257">
            <v>964</v>
          </cell>
          <cell r="B257" t="str">
            <v>COVID 19 SAUDE MENTAL (SUS)</v>
          </cell>
        </row>
        <row r="258">
          <cell r="A258">
            <v>965</v>
          </cell>
          <cell r="B258" t="str">
            <v>COVID-19 - PORTARIA 3473 - INVESTIMENTO</v>
          </cell>
        </row>
        <row r="259">
          <cell r="A259">
            <v>966</v>
          </cell>
          <cell r="B259" t="str">
            <v>COVID-19 - PORTARIA 3474 - INVESTIMENTO</v>
          </cell>
        </row>
        <row r="260">
          <cell r="A260">
            <v>967</v>
          </cell>
          <cell r="B260" t="str">
            <v>SAUDE BUCAL - PORTARIA 3073</v>
          </cell>
        </row>
        <row r="261">
          <cell r="A261">
            <v>968</v>
          </cell>
          <cell r="B261" t="str">
            <v>COVID ESTADO - RES. SES Nº 2192</v>
          </cell>
        </row>
        <row r="262">
          <cell r="A262">
            <v>969</v>
          </cell>
          <cell r="B262" t="str">
            <v>VIG.SAÚDE (ESTADO) - RES.SES Nº 2194</v>
          </cell>
        </row>
        <row r="263">
          <cell r="A263">
            <v>970</v>
          </cell>
          <cell r="B263" t="str">
            <v>PREFAPS - RES. Nº 2146</v>
          </cell>
        </row>
        <row r="264">
          <cell r="A264">
            <v>971</v>
          </cell>
          <cell r="B264" t="str">
            <v>REDE CEGONHA (ESTADO)  - RES.SES Nº 2197</v>
          </cell>
        </row>
        <row r="265">
          <cell r="A265">
            <v>972</v>
          </cell>
          <cell r="B265" t="str">
            <v>RES.SES 2195 - COVID-19 ESTADO</v>
          </cell>
        </row>
        <row r="266">
          <cell r="A266">
            <v>973</v>
          </cell>
          <cell r="B266" t="str">
            <v>RES.SES Nº 1920 -ESTAD CIRURGIA ELETIVA</v>
          </cell>
        </row>
        <row r="267">
          <cell r="A267">
            <v>974</v>
          </cell>
          <cell r="B267" t="str">
            <v>RES.SES Nº 2137 ESTADO</v>
          </cell>
        </row>
        <row r="268">
          <cell r="A268">
            <v>975</v>
          </cell>
          <cell r="B268" t="str">
            <v>RESOLUÇÃO Nº 1910</v>
          </cell>
        </row>
        <row r="269">
          <cell r="A269">
            <v>976</v>
          </cell>
          <cell r="B269" t="str">
            <v>SES Nº 2194</v>
          </cell>
        </row>
        <row r="270">
          <cell r="A270">
            <v>977</v>
          </cell>
          <cell r="B270" t="str">
            <v>SES Nº 2197</v>
          </cell>
        </row>
        <row r="271">
          <cell r="A271">
            <v>978</v>
          </cell>
          <cell r="B271" t="str">
            <v>COVID-19 PORT.3664/20</v>
          </cell>
        </row>
        <row r="272">
          <cell r="A272">
            <v>979</v>
          </cell>
          <cell r="B272" t="str">
            <v>PORT.361/2021 - COVID 19 - SUS</v>
          </cell>
        </row>
        <row r="273">
          <cell r="A273">
            <v>980</v>
          </cell>
          <cell r="B273" t="str">
            <v>731/2021- GESTAÇÃO E PRENATAL -COVID 19</v>
          </cell>
        </row>
        <row r="274">
          <cell r="A274">
            <v>981</v>
          </cell>
          <cell r="B274" t="str">
            <v>EMENDA PARL - ATENÇÃO BÁS - PORT 3423/20</v>
          </cell>
        </row>
        <row r="275">
          <cell r="A275">
            <v>982</v>
          </cell>
          <cell r="B275" t="str">
            <v>EMENDA PARL-MAC- H.M.M- INV PORT 1180/20</v>
          </cell>
        </row>
        <row r="276">
          <cell r="A276">
            <v>983</v>
          </cell>
          <cell r="B276" t="str">
            <v>EMENDA PARL-MAC- UPA- INV PORT 1370/20</v>
          </cell>
        </row>
        <row r="277">
          <cell r="A277">
            <v>984</v>
          </cell>
          <cell r="B277" t="str">
            <v>EMEND.PARL/CONTROLE POP.ANIMAL PORT 1952</v>
          </cell>
        </row>
        <row r="278">
          <cell r="A278">
            <v>985</v>
          </cell>
          <cell r="B278" t="str">
            <v>INFORMATIZAÇÃO DA APS</v>
          </cell>
        </row>
        <row r="279">
          <cell r="A279">
            <v>986</v>
          </cell>
          <cell r="B279" t="str">
            <v>COVID SUS - MAC</v>
          </cell>
        </row>
        <row r="280">
          <cell r="A280">
            <v>987</v>
          </cell>
          <cell r="B280" t="str">
            <v>ORDINÁRIO - 30% FMLRP</v>
          </cell>
        </row>
        <row r="281">
          <cell r="A281">
            <v>988</v>
          </cell>
          <cell r="B281" t="str">
            <v>TOT 40% - FUNDO TURISMO</v>
          </cell>
        </row>
        <row r="282">
          <cell r="A282">
            <v>989</v>
          </cell>
          <cell r="B282" t="str">
            <v>ESTACIONAMENTO ROTATIVO 50% FUTRANS</v>
          </cell>
        </row>
        <row r="283">
          <cell r="A283">
            <v>990</v>
          </cell>
          <cell r="B283" t="str">
            <v>RECURSOS FUNTRANS</v>
          </cell>
        </row>
        <row r="284">
          <cell r="A284">
            <v>991</v>
          </cell>
          <cell r="B284" t="str">
            <v>EP - 202140410008 - MARCIO LABRE</v>
          </cell>
        </row>
        <row r="285">
          <cell r="A285">
            <v>992</v>
          </cell>
          <cell r="B285" t="str">
            <v>DCNTS - DOENÇAS CRONICAS NAO TRANSMI.</v>
          </cell>
        </row>
        <row r="286">
          <cell r="A286">
            <v>993</v>
          </cell>
          <cell r="B286" t="str">
            <v>EMENDA PARL (AB)- SAUDE BUCAL - INVEST</v>
          </cell>
        </row>
        <row r="287">
          <cell r="A287">
            <v>994</v>
          </cell>
          <cell r="B287" t="str">
            <v>EMENDA PARL - ESF JACARE - INVEST</v>
          </cell>
        </row>
        <row r="288">
          <cell r="A288">
            <v>995</v>
          </cell>
          <cell r="B288" t="str">
            <v>EMENDA PARL - ESF VILA NOVA - INVEST</v>
          </cell>
        </row>
        <row r="289">
          <cell r="A289">
            <v>996</v>
          </cell>
          <cell r="B289" t="str">
            <v>EMENDA PARL - MAT. PERM. UNIDADES BÁSICAS</v>
          </cell>
        </row>
        <row r="290">
          <cell r="A290">
            <v>997</v>
          </cell>
          <cell r="B290" t="str">
            <v>EMENDA PARL - SAÚDE MENTAL - INVEST</v>
          </cell>
        </row>
        <row r="291">
          <cell r="A291">
            <v>998</v>
          </cell>
          <cell r="B291" t="str">
            <v>IMPLEM. ATENÇÃO A SAÚDE DO ADOLESCENTE</v>
          </cell>
        </row>
        <row r="292">
          <cell r="A292">
            <v>3835</v>
          </cell>
          <cell r="B292" t="str">
            <v>Superávit - Royalties Educação (Lei 12.858/13)</v>
          </cell>
        </row>
        <row r="293">
          <cell r="A293">
            <v>3858</v>
          </cell>
          <cell r="B293" t="str">
            <v>Superávit - ACESUAS Trab.</v>
          </cell>
        </row>
        <row r="294">
          <cell r="A294">
            <v>3859</v>
          </cell>
          <cell r="B294" t="str">
            <v xml:space="preserve">Superávit - BPC Escola </v>
          </cell>
        </row>
        <row r="295">
          <cell r="A295">
            <v>3860</v>
          </cell>
          <cell r="B295" t="str">
            <v xml:space="preserve">Superávit - AEPETI </v>
          </cell>
        </row>
        <row r="296">
          <cell r="A296">
            <v>3861</v>
          </cell>
          <cell r="B296" t="str">
            <v xml:space="preserve">Superávit - BL GBF FNAS </v>
          </cell>
        </row>
        <row r="297">
          <cell r="A297">
            <v>3862</v>
          </cell>
          <cell r="B297" t="str">
            <v>Superávit  - BL GSUAS FNAS</v>
          </cell>
        </row>
        <row r="298">
          <cell r="A298">
            <v>3865</v>
          </cell>
          <cell r="B298" t="str">
            <v xml:space="preserve">Superávit - BL PSB FNAS </v>
          </cell>
        </row>
        <row r="299">
          <cell r="A299">
            <v>3900</v>
          </cell>
          <cell r="B299" t="str">
            <v>Superávit - COVID ACO</v>
          </cell>
        </row>
        <row r="300">
          <cell r="A300">
            <v>3901</v>
          </cell>
          <cell r="B300" t="str">
            <v>Superávit - COVID EPI</v>
          </cell>
        </row>
        <row r="301">
          <cell r="A301">
            <v>3909</v>
          </cell>
          <cell r="B301" t="str">
            <v>Superávit - BL PSB Estadual</v>
          </cell>
        </row>
        <row r="302">
          <cell r="A302">
            <v>3910</v>
          </cell>
          <cell r="B302" t="str">
            <v>Superávit - BL PSE Estadual</v>
          </cell>
        </row>
        <row r="303">
          <cell r="A303">
            <v>3937</v>
          </cell>
          <cell r="B303" t="str">
            <v>Superávit - Cabo Frio - FRIO BL MAC FNAS</v>
          </cell>
        </row>
        <row r="304">
          <cell r="A304">
            <v>1570</v>
          </cell>
          <cell r="B304" t="str">
            <v>Transferências do Governo Federal refere</v>
          </cell>
        </row>
        <row r="305">
          <cell r="A305">
            <v>1571</v>
          </cell>
          <cell r="B305" t="str">
            <v>Transferências do Estado referentes a Co</v>
          </cell>
        </row>
        <row r="306">
          <cell r="A306">
            <v>1572</v>
          </cell>
          <cell r="B306" t="str">
            <v>Transferências de Municípios referentes</v>
          </cell>
        </row>
        <row r="307">
          <cell r="A307">
            <v>1573</v>
          </cell>
          <cell r="B307" t="str">
            <v>Royalties do Petróleo e Gás Natural Vinc</v>
          </cell>
        </row>
        <row r="308">
          <cell r="A308">
            <v>1574</v>
          </cell>
          <cell r="B308" t="str">
            <v>Operações de Crédito Vinculadas à Educaç</v>
          </cell>
        </row>
        <row r="309">
          <cell r="A309">
            <v>1599</v>
          </cell>
          <cell r="B309" t="str">
            <v>Outros Recursos Vinculados à Educação</v>
          </cell>
        </row>
        <row r="310">
          <cell r="A310">
            <v>1600</v>
          </cell>
          <cell r="B310" t="str">
            <v>Transferências Fundo a Fundo de Recursos</v>
          </cell>
        </row>
        <row r="311">
          <cell r="A311">
            <v>1601</v>
          </cell>
          <cell r="B311" t="str">
            <v>Transferências Fundo a Fundo de Recursos</v>
          </cell>
        </row>
        <row r="312">
          <cell r="A312">
            <v>1602</v>
          </cell>
          <cell r="B312" t="str">
            <v>Transferências Fundo a Fundo de Recursos</v>
          </cell>
        </row>
        <row r="313">
          <cell r="A313">
            <v>1603</v>
          </cell>
          <cell r="B313" t="str">
            <v>Transferências Fundo a Fundo de Recursos</v>
          </cell>
        </row>
        <row r="314">
          <cell r="A314">
            <v>1621</v>
          </cell>
          <cell r="B314" t="str">
            <v>Transferências Fundo a Fundo de Recursos</v>
          </cell>
        </row>
        <row r="315">
          <cell r="A315">
            <v>1622</v>
          </cell>
          <cell r="B315" t="str">
            <v>Transferências Fundo a Fundo de Recursos</v>
          </cell>
        </row>
        <row r="316">
          <cell r="A316">
            <v>1631</v>
          </cell>
          <cell r="B316" t="str">
            <v>Transferências do Governo Federal refere</v>
          </cell>
        </row>
        <row r="317">
          <cell r="A317">
            <v>1632</v>
          </cell>
          <cell r="B317" t="str">
            <v>Transferências do Estado referentes a Co</v>
          </cell>
        </row>
        <row r="318">
          <cell r="A318">
            <v>1633</v>
          </cell>
          <cell r="B318" t="str">
            <v>Transferências de Municípios referentes</v>
          </cell>
        </row>
        <row r="319">
          <cell r="A319">
            <v>1634</v>
          </cell>
          <cell r="B319" t="str">
            <v>Operações de Crédito vinculadas à Saúde</v>
          </cell>
        </row>
        <row r="320">
          <cell r="A320">
            <v>1635</v>
          </cell>
          <cell r="B320" t="str">
            <v>Royalties do Petróleo e Gás Natural vinc</v>
          </cell>
        </row>
        <row r="321">
          <cell r="A321">
            <v>1659</v>
          </cell>
          <cell r="B321" t="str">
            <v>Outros Recursos Vinculados à Saúde</v>
          </cell>
        </row>
        <row r="322">
          <cell r="A322">
            <v>1660</v>
          </cell>
          <cell r="B322" t="str">
            <v>Transferência de Recursos do Fundo Nacio</v>
          </cell>
        </row>
        <row r="323">
          <cell r="A323">
            <v>1665</v>
          </cell>
          <cell r="B323" t="str">
            <v>Transferências de Convênios e Instrument</v>
          </cell>
        </row>
        <row r="324">
          <cell r="A324">
            <v>1669</v>
          </cell>
          <cell r="B324" t="str">
            <v>Outros Recursos Vinculados à Assistência</v>
          </cell>
        </row>
        <row r="325">
          <cell r="A325">
            <v>1700</v>
          </cell>
          <cell r="B325" t="str">
            <v>Outras Transferências de Convênios ou In</v>
          </cell>
        </row>
        <row r="326">
          <cell r="A326">
            <v>1701</v>
          </cell>
          <cell r="B326" t="str">
            <v>Outras Transferências de Convênios ou In</v>
          </cell>
        </row>
        <row r="327">
          <cell r="A327">
            <v>1702</v>
          </cell>
          <cell r="B327" t="str">
            <v>Outras Transferências de Convênios ou In</v>
          </cell>
        </row>
        <row r="328">
          <cell r="A328">
            <v>1703</v>
          </cell>
          <cell r="B328" t="str">
            <v>Outras Transferências de Convênios ou In</v>
          </cell>
        </row>
        <row r="329">
          <cell r="A329">
            <v>1704</v>
          </cell>
          <cell r="B329" t="str">
            <v>Transferência da União Referente a Royal</v>
          </cell>
        </row>
        <row r="330">
          <cell r="A330">
            <v>1705</v>
          </cell>
          <cell r="B330" t="str">
            <v>Transferência dos Estados Referente a Ro</v>
          </cell>
        </row>
        <row r="331">
          <cell r="A331">
            <v>1706</v>
          </cell>
          <cell r="B331" t="str">
            <v>Transferência Especial da União</v>
          </cell>
        </row>
        <row r="332">
          <cell r="A332">
            <v>1707</v>
          </cell>
          <cell r="B332" t="str">
            <v>Transferências da União - inciso I do ar</v>
          </cell>
        </row>
        <row r="333">
          <cell r="A333">
            <v>1749</v>
          </cell>
          <cell r="B333" t="str">
            <v>Outras vinculações de transferências</v>
          </cell>
        </row>
        <row r="334">
          <cell r="A334">
            <v>1750</v>
          </cell>
          <cell r="B334" t="str">
            <v>Recursos da Contribuição de Intervenção</v>
          </cell>
        </row>
        <row r="335">
          <cell r="A335">
            <v>1751</v>
          </cell>
          <cell r="B335" t="str">
            <v>Recursos da Contribuição para o Custeio</v>
          </cell>
        </row>
        <row r="336">
          <cell r="A336">
            <v>1752</v>
          </cell>
          <cell r="B336" t="str">
            <v>Recursos Vinculados ao Trânsito</v>
          </cell>
        </row>
        <row r="337">
          <cell r="A337">
            <v>1753</v>
          </cell>
          <cell r="B337" t="str">
            <v>Recursos provenientes de taxas e contrib</v>
          </cell>
        </row>
        <row r="338">
          <cell r="A338">
            <v>1754</v>
          </cell>
          <cell r="B338" t="str">
            <v>Recursos de Operações de Crédito</v>
          </cell>
        </row>
        <row r="339">
          <cell r="A339">
            <v>1755</v>
          </cell>
          <cell r="B339" t="str">
            <v>Recursos de Alienação de Bens/Ativos - A</v>
          </cell>
        </row>
        <row r="340">
          <cell r="A340">
            <v>1756</v>
          </cell>
          <cell r="B340" t="str">
            <v>Recursos de Alienação de Bens/Ativos - A</v>
          </cell>
        </row>
        <row r="341">
          <cell r="A341">
            <v>1757</v>
          </cell>
          <cell r="B341" t="str">
            <v>Recursos de Depósitos Judiciais - Lides</v>
          </cell>
        </row>
        <row r="342">
          <cell r="A342">
            <v>1758</v>
          </cell>
          <cell r="B342" t="str">
            <v>Recursos de Depósitos Judiciais - Lides</v>
          </cell>
        </row>
        <row r="343">
          <cell r="A343">
            <v>1759</v>
          </cell>
          <cell r="B343" t="str">
            <v>Recursos Vinculados a Fundos</v>
          </cell>
        </row>
        <row r="344">
          <cell r="A344">
            <v>1760</v>
          </cell>
          <cell r="B344" t="str">
            <v>Recursos de Emolumentos e Taxas Judiciai</v>
          </cell>
        </row>
        <row r="345">
          <cell r="A345">
            <v>1799</v>
          </cell>
          <cell r="B345" t="str">
            <v>Outras Vinculações Legais</v>
          </cell>
        </row>
        <row r="346">
          <cell r="A346">
            <v>1800</v>
          </cell>
          <cell r="B346" t="str">
            <v>Recursos Vinculados ao RPPS - Fundo em C</v>
          </cell>
        </row>
        <row r="347">
          <cell r="A347">
            <v>1801</v>
          </cell>
          <cell r="B347" t="str">
            <v>Recursos Vinculados ao RPPS - Fundo em R</v>
          </cell>
        </row>
        <row r="348">
          <cell r="A348">
            <v>1802</v>
          </cell>
          <cell r="B348" t="str">
            <v>Recursos Vinculados ao RPPS - Taxa de Ad</v>
          </cell>
        </row>
        <row r="349">
          <cell r="A349">
            <v>1803</v>
          </cell>
          <cell r="B349" t="str">
            <v>Recursos Vinculados ao Sistema de Proteç</v>
          </cell>
        </row>
        <row r="350">
          <cell r="A350">
            <v>1860</v>
          </cell>
          <cell r="B350" t="str">
            <v>Recursos Extraorçamentários Vinculados a</v>
          </cell>
        </row>
        <row r="351">
          <cell r="A351">
            <v>1861</v>
          </cell>
          <cell r="B351" t="str">
            <v>Recursos Extraorçamentários Vinculados a</v>
          </cell>
        </row>
        <row r="352">
          <cell r="A352">
            <v>1862</v>
          </cell>
          <cell r="B352" t="str">
            <v>Recursos de Depósitos de Terceiros</v>
          </cell>
        </row>
        <row r="353">
          <cell r="A353">
            <v>1869</v>
          </cell>
          <cell r="B353" t="str">
            <v>Outros Recursos Extraorçamentários</v>
          </cell>
        </row>
        <row r="354">
          <cell r="A354">
            <v>1880</v>
          </cell>
          <cell r="B354" t="str">
            <v>Recursos Próprios dos Consórcios</v>
          </cell>
        </row>
        <row r="355">
          <cell r="A355">
            <v>1898</v>
          </cell>
          <cell r="B355" t="str">
            <v>Recursos a Classificar</v>
          </cell>
        </row>
        <row r="356">
          <cell r="A356">
            <v>1899</v>
          </cell>
          <cell r="B356" t="str">
            <v>Outros Recursos Vinculados</v>
          </cell>
        </row>
        <row r="357">
          <cell r="A357">
            <v>2500</v>
          </cell>
          <cell r="B357" t="str">
            <v>Recursos não Vinculados de Impostos</v>
          </cell>
        </row>
        <row r="358">
          <cell r="A358">
            <v>2501</v>
          </cell>
          <cell r="B358" t="str">
            <v>Outros Recursos não Vinculados</v>
          </cell>
        </row>
        <row r="359">
          <cell r="A359">
            <v>2540</v>
          </cell>
          <cell r="B359" t="str">
            <v>Transferências do FUNDEB - Impostos e Tr</v>
          </cell>
        </row>
        <row r="360">
          <cell r="A360">
            <v>2541</v>
          </cell>
          <cell r="B360" t="str">
            <v>Transferências do FUNDEB - Complementaçã</v>
          </cell>
        </row>
        <row r="361">
          <cell r="A361">
            <v>2542</v>
          </cell>
          <cell r="B361" t="str">
            <v>Transferências do FUNDEB - Complementaçã</v>
          </cell>
        </row>
        <row r="362">
          <cell r="A362">
            <v>2543</v>
          </cell>
          <cell r="B362" t="str">
            <v>Transferências do FUNDEB - Complementaçã</v>
          </cell>
        </row>
        <row r="363">
          <cell r="A363">
            <v>2544</v>
          </cell>
          <cell r="B363" t="str">
            <v>Recursos de Precatórios do FUNDEF</v>
          </cell>
        </row>
        <row r="364">
          <cell r="A364">
            <v>2550</v>
          </cell>
          <cell r="B364" t="str">
            <v>Transferência do Salário- Educação</v>
          </cell>
        </row>
        <row r="365">
          <cell r="A365">
            <v>2551</v>
          </cell>
          <cell r="B365" t="str">
            <v>Transferências de Recursos do FNDE refer</v>
          </cell>
        </row>
        <row r="366">
          <cell r="A366">
            <v>2552</v>
          </cell>
          <cell r="B366" t="str">
            <v>Transferências de Recursos do FNDE refer</v>
          </cell>
        </row>
        <row r="367">
          <cell r="A367">
            <v>2553</v>
          </cell>
          <cell r="B367" t="str">
            <v>Transferências de Recursos do FNDE Refer</v>
          </cell>
        </row>
        <row r="368">
          <cell r="A368">
            <v>2569</v>
          </cell>
          <cell r="B368" t="str">
            <v>Outras Transferências de Recursos do FND</v>
          </cell>
        </row>
        <row r="369">
          <cell r="A369">
            <v>2570</v>
          </cell>
          <cell r="B369" t="str">
            <v>Transferências do Governo Federal refere</v>
          </cell>
        </row>
        <row r="370">
          <cell r="A370">
            <v>2571</v>
          </cell>
          <cell r="B370" t="str">
            <v>Transferências do Estado referentes a Co</v>
          </cell>
        </row>
        <row r="371">
          <cell r="A371">
            <v>2572</v>
          </cell>
          <cell r="B371" t="str">
            <v>Transferências de Municípios referentes</v>
          </cell>
        </row>
        <row r="372">
          <cell r="A372">
            <v>2573</v>
          </cell>
          <cell r="B372" t="str">
            <v>Royalties do Petróleo e Gás Natural Vinc</v>
          </cell>
        </row>
        <row r="373">
          <cell r="A373">
            <v>2574</v>
          </cell>
          <cell r="B373" t="str">
            <v>Operações de Crédito Vinculadas à Educaç</v>
          </cell>
        </row>
        <row r="374">
          <cell r="A374">
            <v>2599</v>
          </cell>
          <cell r="B374" t="str">
            <v>Outros Recursos Vinculados à Educação</v>
          </cell>
        </row>
        <row r="375">
          <cell r="A375">
            <v>2600</v>
          </cell>
          <cell r="B375" t="str">
            <v>Transferências Fundo a Fundo de Recursos</v>
          </cell>
        </row>
        <row r="376">
          <cell r="A376">
            <v>2601</v>
          </cell>
          <cell r="B376" t="str">
            <v>Transferências Fundo a Fundo de Recursos</v>
          </cell>
        </row>
        <row r="377">
          <cell r="A377">
            <v>2602</v>
          </cell>
          <cell r="B377" t="str">
            <v>Transferências Fundo a Fundo de Recursos</v>
          </cell>
        </row>
        <row r="378">
          <cell r="A378">
            <v>2603</v>
          </cell>
          <cell r="B378" t="str">
            <v>Transferências Fundo a Fundo de Recursos</v>
          </cell>
        </row>
        <row r="379">
          <cell r="A379">
            <v>2621</v>
          </cell>
          <cell r="B379" t="str">
            <v>Transferências Fundo a Fundo de Recursos</v>
          </cell>
        </row>
        <row r="380">
          <cell r="A380">
            <v>2622</v>
          </cell>
          <cell r="B380" t="str">
            <v>Transferências Fundo a Fundo de Recursos</v>
          </cell>
        </row>
        <row r="381">
          <cell r="A381">
            <v>2631</v>
          </cell>
          <cell r="B381" t="str">
            <v>Transferências do Governo Federal refere</v>
          </cell>
        </row>
        <row r="382">
          <cell r="A382">
            <v>2632</v>
          </cell>
          <cell r="B382" t="str">
            <v>Transferências do Estado referentes a Co</v>
          </cell>
        </row>
        <row r="383">
          <cell r="A383">
            <v>2633</v>
          </cell>
          <cell r="B383" t="str">
            <v>Transferências de Municípios referentes</v>
          </cell>
        </row>
        <row r="384">
          <cell r="A384">
            <v>2634</v>
          </cell>
          <cell r="B384" t="str">
            <v>Operações de Crédito vinculadas à Saúde</v>
          </cell>
        </row>
        <row r="385">
          <cell r="A385">
            <v>2635</v>
          </cell>
          <cell r="B385" t="str">
            <v>Royalties do Petróleo e Gás Natural vinc</v>
          </cell>
        </row>
        <row r="386">
          <cell r="A386">
            <v>2659</v>
          </cell>
          <cell r="B386" t="str">
            <v>Outros Recursos Vinculados à Saúde</v>
          </cell>
        </row>
        <row r="387">
          <cell r="A387">
            <v>2660</v>
          </cell>
          <cell r="B387" t="str">
            <v>Transferência de Recursos do Fundo Nacio</v>
          </cell>
        </row>
        <row r="388">
          <cell r="A388">
            <v>2665</v>
          </cell>
          <cell r="B388" t="str">
            <v>Transferências de Convênios e Instrument</v>
          </cell>
        </row>
        <row r="389">
          <cell r="A389">
            <v>2669</v>
          </cell>
          <cell r="B389" t="str">
            <v>Outros Recursos Vinculados à Assistência</v>
          </cell>
        </row>
        <row r="390">
          <cell r="A390">
            <v>2700</v>
          </cell>
          <cell r="B390" t="str">
            <v>Outras Transferências de Convênios ou In</v>
          </cell>
        </row>
        <row r="391">
          <cell r="A391">
            <v>2701</v>
          </cell>
          <cell r="B391" t="str">
            <v>Outras Transferências de Convênios ou In</v>
          </cell>
        </row>
        <row r="392">
          <cell r="A392">
            <v>2702</v>
          </cell>
          <cell r="B392" t="str">
            <v>Outras Transferências de Convênios ou In</v>
          </cell>
        </row>
        <row r="393">
          <cell r="A393">
            <v>2703</v>
          </cell>
          <cell r="B393" t="str">
            <v>Outras Transferências de Convênios ou In</v>
          </cell>
        </row>
        <row r="394">
          <cell r="A394">
            <v>2704</v>
          </cell>
          <cell r="B394" t="str">
            <v>Transferência da União Referente a Royal</v>
          </cell>
        </row>
        <row r="395">
          <cell r="A395">
            <v>2705</v>
          </cell>
          <cell r="B395" t="str">
            <v>Transferência dos Estados Referente a Ro</v>
          </cell>
        </row>
        <row r="396">
          <cell r="A396">
            <v>2706</v>
          </cell>
          <cell r="B396" t="str">
            <v>Transferência Especial da União</v>
          </cell>
        </row>
        <row r="397">
          <cell r="A397">
            <v>2707</v>
          </cell>
          <cell r="B397" t="str">
            <v>Transferências da União - inciso I do ar</v>
          </cell>
        </row>
        <row r="398">
          <cell r="A398">
            <v>2749</v>
          </cell>
          <cell r="B398" t="str">
            <v>Outras vinculações de transferências</v>
          </cell>
        </row>
        <row r="399">
          <cell r="A399">
            <v>2750</v>
          </cell>
          <cell r="B399" t="str">
            <v>Recursos da Contribuição de Intervenção</v>
          </cell>
        </row>
        <row r="400">
          <cell r="A400">
            <v>2751</v>
          </cell>
          <cell r="B400" t="str">
            <v>Recursos da Contribuição para o Custeio</v>
          </cell>
        </row>
        <row r="401">
          <cell r="A401">
            <v>2752</v>
          </cell>
          <cell r="B401" t="str">
            <v>Recursos Vinculados ao Trânsito</v>
          </cell>
        </row>
        <row r="402">
          <cell r="A402">
            <v>2753</v>
          </cell>
          <cell r="B402" t="str">
            <v>Recursos provenientes de taxas e contrib</v>
          </cell>
        </row>
        <row r="403">
          <cell r="A403">
            <v>2754</v>
          </cell>
          <cell r="B403" t="str">
            <v>Recursos de Operações de Crédito</v>
          </cell>
        </row>
        <row r="404">
          <cell r="A404">
            <v>2755</v>
          </cell>
          <cell r="B404" t="str">
            <v>Recursos de Alienação de Bens/Ativos - A</v>
          </cell>
        </row>
        <row r="405">
          <cell r="A405">
            <v>2756</v>
          </cell>
          <cell r="B405" t="str">
            <v>Recursos de Alienação de Bens/Ativos - A</v>
          </cell>
        </row>
        <row r="406">
          <cell r="A406">
            <v>2757</v>
          </cell>
          <cell r="B406" t="str">
            <v>Recursos de Depósitos Judiciais - Lides</v>
          </cell>
        </row>
        <row r="407">
          <cell r="A407">
            <v>2758</v>
          </cell>
          <cell r="B407" t="str">
            <v>Recursos de Depósitos Judiciais - Lides</v>
          </cell>
        </row>
        <row r="408">
          <cell r="A408">
            <v>2759</v>
          </cell>
          <cell r="B408" t="str">
            <v>Recursos Vinculados a Fundos</v>
          </cell>
        </row>
        <row r="409">
          <cell r="A409">
            <v>2760</v>
          </cell>
          <cell r="B409" t="str">
            <v>Recursos de Emolumentos e Taxas Judiciai</v>
          </cell>
        </row>
        <row r="410">
          <cell r="A410">
            <v>2799</v>
          </cell>
          <cell r="B410" t="str">
            <v>Outras Vinculações Legais</v>
          </cell>
        </row>
        <row r="411">
          <cell r="A411">
            <v>2800</v>
          </cell>
          <cell r="B411" t="str">
            <v>Recursos Vinculados ao RPPS - Fundo em C</v>
          </cell>
        </row>
        <row r="412">
          <cell r="A412">
            <v>2801</v>
          </cell>
          <cell r="B412" t="str">
            <v>Recursos Vinculados ao RPPS - Fundo em R</v>
          </cell>
        </row>
        <row r="413">
          <cell r="A413">
            <v>2802</v>
          </cell>
          <cell r="B413" t="str">
            <v>Recursos Vinculados ao RPPS - Taxa de Ad</v>
          </cell>
        </row>
        <row r="414">
          <cell r="A414">
            <v>2803</v>
          </cell>
          <cell r="B414" t="str">
            <v>Recursos Vinculados ao Sistema de Proteç</v>
          </cell>
        </row>
        <row r="415">
          <cell r="A415">
            <v>2860</v>
          </cell>
          <cell r="B415" t="str">
            <v>Recursos Extraorçamentários Vinculados a</v>
          </cell>
        </row>
        <row r="416">
          <cell r="A416">
            <v>2861</v>
          </cell>
          <cell r="B416" t="str">
            <v>Recursos Extraorçamentários Vinculados a</v>
          </cell>
        </row>
        <row r="417">
          <cell r="A417">
            <v>2862</v>
          </cell>
          <cell r="B417" t="str">
            <v>Recursos de Depósitos de Terceiros</v>
          </cell>
        </row>
        <row r="418">
          <cell r="A418">
            <v>2869</v>
          </cell>
          <cell r="B418" t="str">
            <v>Outros Recursos Extraorçamentários</v>
          </cell>
        </row>
        <row r="419">
          <cell r="A419">
            <v>2880</v>
          </cell>
          <cell r="B419" t="str">
            <v>Recursos Próprios dos Consórcios</v>
          </cell>
        </row>
        <row r="420">
          <cell r="A420">
            <v>2898</v>
          </cell>
          <cell r="B420" t="str">
            <v>Recursos a Classificar</v>
          </cell>
        </row>
        <row r="421">
          <cell r="A421">
            <v>2899</v>
          </cell>
          <cell r="B421" t="str">
            <v>Outros Recursos Vinculados</v>
          </cell>
        </row>
        <row r="422">
          <cell r="A422">
            <v>9500</v>
          </cell>
          <cell r="B422" t="str">
            <v>Recursos não Vinculados de Impostos</v>
          </cell>
        </row>
        <row r="423">
          <cell r="A423">
            <v>9501</v>
          </cell>
          <cell r="B423" t="str">
            <v>Outros Recursos não Vinculados</v>
          </cell>
        </row>
        <row r="424">
          <cell r="A424">
            <v>9540</v>
          </cell>
          <cell r="B424" t="str">
            <v>Transferências do FUNDEB - Impostos e Tr</v>
          </cell>
        </row>
        <row r="425">
          <cell r="A425">
            <v>9541</v>
          </cell>
          <cell r="B425" t="str">
            <v>Transferências do FUNDEB - Complementaçã</v>
          </cell>
        </row>
        <row r="426">
          <cell r="A426">
            <v>9542</v>
          </cell>
          <cell r="B426" t="str">
            <v>Transferências do FUNDEB - Complementaçã</v>
          </cell>
        </row>
        <row r="427">
          <cell r="A427">
            <v>9543</v>
          </cell>
          <cell r="B427" t="str">
            <v>Transferências do FUNDEB - Complementaçã</v>
          </cell>
        </row>
        <row r="428">
          <cell r="A428">
            <v>9544</v>
          </cell>
          <cell r="B428" t="str">
            <v>Recursos de Precatórios do FUNDEF</v>
          </cell>
        </row>
        <row r="429">
          <cell r="A429">
            <v>9550</v>
          </cell>
          <cell r="B429" t="str">
            <v>Transferência do Salário- Educação</v>
          </cell>
        </row>
        <row r="430">
          <cell r="A430">
            <v>9551</v>
          </cell>
          <cell r="B430" t="str">
            <v>Transferências de Recursos do FNDE refer</v>
          </cell>
        </row>
        <row r="431">
          <cell r="A431">
            <v>9552</v>
          </cell>
          <cell r="B431" t="str">
            <v>Transferências de Recursos do FNDE refer</v>
          </cell>
        </row>
        <row r="432">
          <cell r="A432">
            <v>9553</v>
          </cell>
          <cell r="B432" t="str">
            <v>Transferências de Recursos do FNDE Refer</v>
          </cell>
        </row>
        <row r="433">
          <cell r="A433">
            <v>9569</v>
          </cell>
          <cell r="B433" t="str">
            <v>Outras Transferências de Recursos do FND</v>
          </cell>
        </row>
        <row r="434">
          <cell r="A434">
            <v>9570</v>
          </cell>
          <cell r="B434" t="str">
            <v>Transferências do Governo Federal refere</v>
          </cell>
        </row>
        <row r="435">
          <cell r="A435">
            <v>9571</v>
          </cell>
          <cell r="B435" t="str">
            <v>Transferências do Estado referentes a Co</v>
          </cell>
        </row>
        <row r="436">
          <cell r="A436">
            <v>9572</v>
          </cell>
          <cell r="B436" t="str">
            <v>Transferências de Municípios referentes</v>
          </cell>
        </row>
        <row r="437">
          <cell r="A437">
            <v>9573</v>
          </cell>
          <cell r="B437" t="str">
            <v>Royalties do Petróleo e Gás Natural Vinc</v>
          </cell>
        </row>
        <row r="438">
          <cell r="A438">
            <v>9574</v>
          </cell>
          <cell r="B438" t="str">
            <v>Operações de Crédito Vinculadas à Educaç</v>
          </cell>
        </row>
        <row r="439">
          <cell r="A439">
            <v>9599</v>
          </cell>
          <cell r="B439" t="str">
            <v>Outros Recursos Vinculados à Educação</v>
          </cell>
        </row>
        <row r="440">
          <cell r="A440">
            <v>9600</v>
          </cell>
          <cell r="B440" t="str">
            <v>Transferências Fundo a Fundo de Recursos</v>
          </cell>
        </row>
        <row r="441">
          <cell r="A441">
            <v>9601</v>
          </cell>
          <cell r="B441" t="str">
            <v>Transferências Fundo a Fundo de Recursos</v>
          </cell>
        </row>
        <row r="442">
          <cell r="A442">
            <v>9602</v>
          </cell>
          <cell r="B442" t="str">
            <v>Transferências Fundo a Fundo de Recursos</v>
          </cell>
        </row>
        <row r="443">
          <cell r="A443">
            <v>9603</v>
          </cell>
          <cell r="B443" t="str">
            <v>Transferências Fundo a Fundo de Recursos</v>
          </cell>
        </row>
        <row r="444">
          <cell r="A444">
            <v>9621</v>
          </cell>
          <cell r="B444" t="str">
            <v>Transferências Fundo a Fundo de Recursos</v>
          </cell>
        </row>
        <row r="445">
          <cell r="A445">
            <v>9622</v>
          </cell>
          <cell r="B445" t="str">
            <v>Transferências Fundo a Fundo de Recursos</v>
          </cell>
        </row>
        <row r="446">
          <cell r="A446">
            <v>9631</v>
          </cell>
          <cell r="B446" t="str">
            <v>Transferências do Governo Federal refere</v>
          </cell>
        </row>
        <row r="447">
          <cell r="A447">
            <v>9632</v>
          </cell>
          <cell r="B447" t="str">
            <v>Transferências do Estado referentes a Co</v>
          </cell>
        </row>
        <row r="448">
          <cell r="A448">
            <v>9633</v>
          </cell>
          <cell r="B448" t="str">
            <v>Transferências de Municípios referentes</v>
          </cell>
        </row>
        <row r="449">
          <cell r="A449">
            <v>9634</v>
          </cell>
          <cell r="B449" t="str">
            <v>Operações de Crédito vinculadas à Saúde</v>
          </cell>
        </row>
        <row r="450">
          <cell r="A450">
            <v>9635</v>
          </cell>
          <cell r="B450" t="str">
            <v>Royalties do Petróleo e Gás Natural vinc</v>
          </cell>
        </row>
        <row r="451">
          <cell r="A451">
            <v>9659</v>
          </cell>
          <cell r="B451" t="str">
            <v>Outros Recursos Vinculados à Saúde</v>
          </cell>
        </row>
        <row r="452">
          <cell r="A452">
            <v>9660</v>
          </cell>
          <cell r="B452" t="str">
            <v>Transferência de Recursos do Fundo Nacio</v>
          </cell>
        </row>
        <row r="453">
          <cell r="A453">
            <v>9665</v>
          </cell>
          <cell r="B453" t="str">
            <v>Transferências de Convênios e Instrument</v>
          </cell>
        </row>
        <row r="454">
          <cell r="A454">
            <v>9669</v>
          </cell>
          <cell r="B454" t="str">
            <v>Outros Recursos Vinculados à Assistência</v>
          </cell>
        </row>
        <row r="455">
          <cell r="A455">
            <v>9700</v>
          </cell>
          <cell r="B455" t="str">
            <v>Outras Transferências de Convênios ou In</v>
          </cell>
        </row>
        <row r="456">
          <cell r="A456">
            <v>9701</v>
          </cell>
          <cell r="B456" t="str">
            <v>Outras Transferências de Convênios ou In</v>
          </cell>
        </row>
        <row r="457">
          <cell r="A457">
            <v>9702</v>
          </cell>
          <cell r="B457" t="str">
            <v>Outras Transferências de Convênios ou In</v>
          </cell>
        </row>
        <row r="458">
          <cell r="A458">
            <v>9703</v>
          </cell>
          <cell r="B458" t="str">
            <v>Outras Transferências de Convênios ou In</v>
          </cell>
        </row>
        <row r="459">
          <cell r="A459">
            <v>9704</v>
          </cell>
          <cell r="B459" t="str">
            <v>Transferência da União Referente a Royal</v>
          </cell>
        </row>
        <row r="460">
          <cell r="A460">
            <v>9705</v>
          </cell>
          <cell r="B460" t="str">
            <v>Transferência dos Estados Referente a Ro</v>
          </cell>
        </row>
        <row r="461">
          <cell r="A461">
            <v>9706</v>
          </cell>
          <cell r="B461" t="str">
            <v>Transferência Especial da União</v>
          </cell>
        </row>
        <row r="462">
          <cell r="A462">
            <v>9707</v>
          </cell>
          <cell r="B462" t="str">
            <v>Transferências da União - inciso I do ar</v>
          </cell>
        </row>
        <row r="463">
          <cell r="A463">
            <v>9749</v>
          </cell>
          <cell r="B463" t="str">
            <v>Outras vinculações de transferências</v>
          </cell>
        </row>
        <row r="464">
          <cell r="A464">
            <v>9750</v>
          </cell>
          <cell r="B464" t="str">
            <v>Recursos da Contribuição de Intervenção</v>
          </cell>
        </row>
        <row r="465">
          <cell r="A465">
            <v>9751</v>
          </cell>
          <cell r="B465" t="str">
            <v>Recursos da Contribuição para o Custeio</v>
          </cell>
        </row>
        <row r="466">
          <cell r="A466">
            <v>9752</v>
          </cell>
          <cell r="B466" t="str">
            <v>Recursos Vinculados ao Trânsito</v>
          </cell>
        </row>
        <row r="467">
          <cell r="A467">
            <v>9753</v>
          </cell>
          <cell r="B467" t="str">
            <v>Recursos provenientes de taxas e contrib</v>
          </cell>
        </row>
        <row r="468">
          <cell r="A468">
            <v>9754</v>
          </cell>
          <cell r="B468" t="str">
            <v>Recursos de Operações de Crédito</v>
          </cell>
        </row>
        <row r="469">
          <cell r="A469">
            <v>9755</v>
          </cell>
          <cell r="B469" t="str">
            <v>Recursos de Alienação de Bens/Ativos - A</v>
          </cell>
        </row>
        <row r="470">
          <cell r="A470">
            <v>9756</v>
          </cell>
          <cell r="B470" t="str">
            <v>Recursos de Alienação de Bens/Ativos - A</v>
          </cell>
        </row>
        <row r="471">
          <cell r="A471">
            <v>9757</v>
          </cell>
          <cell r="B471" t="str">
            <v>Recursos de Depósitos Judiciais - Lides</v>
          </cell>
        </row>
        <row r="472">
          <cell r="A472">
            <v>9758</v>
          </cell>
          <cell r="B472" t="str">
            <v>Recursos de Depósitos Judiciais - Lides</v>
          </cell>
        </row>
        <row r="473">
          <cell r="A473">
            <v>9759</v>
          </cell>
          <cell r="B473" t="str">
            <v>Recursos Vinculados a Fundos</v>
          </cell>
        </row>
        <row r="474">
          <cell r="A474">
            <v>9760</v>
          </cell>
          <cell r="B474" t="str">
            <v>Recursos de Emolumentos e Taxas Judiciai</v>
          </cell>
        </row>
        <row r="475">
          <cell r="A475">
            <v>9799</v>
          </cell>
          <cell r="B475" t="str">
            <v>Outras Vinculações Legais</v>
          </cell>
        </row>
        <row r="476">
          <cell r="A476">
            <v>9800</v>
          </cell>
          <cell r="B476" t="str">
            <v>Recursos Vinculados ao RPPS - Fundo em C</v>
          </cell>
        </row>
        <row r="477">
          <cell r="A477">
            <v>9801</v>
          </cell>
          <cell r="B477" t="str">
            <v>Recursos Vinculados ao RPPS - Fundo em R</v>
          </cell>
        </row>
        <row r="478">
          <cell r="A478">
            <v>9802</v>
          </cell>
          <cell r="B478" t="str">
            <v>Recursos Vinculados ao RPPS - Taxa de Ad</v>
          </cell>
        </row>
        <row r="479">
          <cell r="A479">
            <v>9803</v>
          </cell>
          <cell r="B479" t="str">
            <v>Recursos Vinculados ao Sistema de Proteç</v>
          </cell>
        </row>
        <row r="480">
          <cell r="A480">
            <v>9860</v>
          </cell>
          <cell r="B480" t="str">
            <v>Recursos Extraorçamentários Vinculados a</v>
          </cell>
        </row>
        <row r="481">
          <cell r="A481">
            <v>9861</v>
          </cell>
          <cell r="B481" t="str">
            <v>Recursos Extraorçamentários Vinculados a</v>
          </cell>
        </row>
        <row r="482">
          <cell r="A482">
            <v>9862</v>
          </cell>
          <cell r="B482" t="str">
            <v>Recursos de Depósitos de Terceiros</v>
          </cell>
        </row>
        <row r="483">
          <cell r="A483">
            <v>9869</v>
          </cell>
          <cell r="B483" t="str">
            <v>Outros Recursos Extraorçamentários</v>
          </cell>
        </row>
        <row r="484">
          <cell r="A484">
            <v>9880</v>
          </cell>
          <cell r="B484" t="str">
            <v>Recursos Próprios dos Consórcios</v>
          </cell>
        </row>
        <row r="485">
          <cell r="A485">
            <v>9898</v>
          </cell>
          <cell r="B485" t="str">
            <v>Recursos a Classificar</v>
          </cell>
        </row>
      </sheetData>
      <sheetData sheetId="8">
        <row r="1">
          <cell r="A1">
            <v>1</v>
          </cell>
          <cell r="B1" t="str">
            <v>Art. 4º</v>
          </cell>
          <cell r="C1" t="str">
            <v>Par. Único</v>
          </cell>
          <cell r="D1" t="str">
            <v>Amortização e encargos da dívida</v>
          </cell>
        </row>
        <row r="2">
          <cell r="A2">
            <v>2</v>
          </cell>
          <cell r="B2" t="str">
            <v>Art. 4º</v>
          </cell>
          <cell r="C2" t="str">
            <v>Par. Único</v>
          </cell>
          <cell r="D2" t="str">
            <v>Despesas de pessoal</v>
          </cell>
        </row>
        <row r="3">
          <cell r="A3">
            <v>3</v>
          </cell>
          <cell r="B3" t="str">
            <v>Art. 4º</v>
          </cell>
          <cell r="C3" t="str">
            <v>Par. Único</v>
          </cell>
          <cell r="D3" t="str">
            <v>Despesas financiadas com operação de crédito</v>
          </cell>
        </row>
        <row r="4">
          <cell r="A4">
            <v>4</v>
          </cell>
          <cell r="B4" t="str">
            <v>Art. 5º</v>
          </cell>
          <cell r="C4" t="str">
            <v>Inc. I</v>
          </cell>
          <cell r="D4" t="str">
            <v>Insuficiência dotação Pessoal e Encargos Sociais</v>
          </cell>
        </row>
        <row r="5">
          <cell r="A5">
            <v>5</v>
          </cell>
          <cell r="B5" t="str">
            <v>Art. 5º</v>
          </cell>
          <cell r="C5" t="str">
            <v>Inc. I</v>
          </cell>
          <cell r="D5" t="str">
            <v>Insuficiência dotação Inativos e Pensionistas</v>
          </cell>
        </row>
        <row r="6">
          <cell r="A6">
            <v>6</v>
          </cell>
          <cell r="B6" t="str">
            <v>Art. 5º</v>
          </cell>
          <cell r="C6" t="str">
            <v>Inc. II</v>
          </cell>
          <cell r="D6" t="str">
            <v>Despesas de Sentenças Judiciais</v>
          </cell>
        </row>
        <row r="7">
          <cell r="A7">
            <v>7</v>
          </cell>
          <cell r="B7" t="str">
            <v>Art. 5º</v>
          </cell>
          <cell r="C7" t="str">
            <v>Inc. II</v>
          </cell>
          <cell r="D7" t="str">
            <v>Despesas com Precatórios</v>
          </cell>
        </row>
        <row r="8">
          <cell r="A8">
            <v>8</v>
          </cell>
          <cell r="B8" t="str">
            <v>Art. 5º</v>
          </cell>
          <cell r="C8" t="str">
            <v>Inc. II</v>
          </cell>
          <cell r="D8" t="str">
            <v>Despesas com Amortizações, Juros e encargos da Dívida</v>
          </cell>
        </row>
        <row r="9">
          <cell r="A9">
            <v>9</v>
          </cell>
          <cell r="B9" t="str">
            <v>Art. 5º</v>
          </cell>
          <cell r="C9" t="str">
            <v>Inc. III</v>
          </cell>
          <cell r="D9" t="str">
            <v>Despesas financiadas com rec. vinculados, oper. de crédito e convênios</v>
          </cell>
        </row>
        <row r="10">
          <cell r="A10">
            <v>10</v>
          </cell>
          <cell r="B10" t="str">
            <v>Art. 5º</v>
          </cell>
          <cell r="C10" t="str">
            <v xml:space="preserve">Inc. IV </v>
          </cell>
          <cell r="D10" t="str">
            <v>Insuficiência dotação na função Legislativa</v>
          </cell>
        </row>
        <row r="11">
          <cell r="A11">
            <v>11</v>
          </cell>
          <cell r="B11" t="str">
            <v>Art. 5º</v>
          </cell>
          <cell r="C11" t="str">
            <v xml:space="preserve">Inc. IV </v>
          </cell>
          <cell r="D11" t="str">
            <v>Insuficiência dotação na função Judiciária</v>
          </cell>
        </row>
        <row r="12">
          <cell r="A12">
            <v>12</v>
          </cell>
          <cell r="B12" t="str">
            <v>Art. 5º</v>
          </cell>
          <cell r="C12" t="str">
            <v xml:space="preserve">Inc. IV </v>
          </cell>
          <cell r="D12" t="str">
            <v>Insuficiência dotação na função Educação</v>
          </cell>
        </row>
        <row r="13">
          <cell r="A13">
            <v>13</v>
          </cell>
          <cell r="B13" t="str">
            <v>Art. 5º</v>
          </cell>
          <cell r="C13" t="str">
            <v xml:space="preserve">Inc. IV </v>
          </cell>
          <cell r="D13" t="str">
            <v>Insuficiência dotação na função Saúde</v>
          </cell>
        </row>
        <row r="14">
          <cell r="A14">
            <v>14</v>
          </cell>
          <cell r="B14" t="str">
            <v>Art. 5º</v>
          </cell>
          <cell r="C14" t="str">
            <v xml:space="preserve">Inc. IV </v>
          </cell>
          <cell r="D14" t="str">
            <v>Insuficiência dotação na função Assistência Social</v>
          </cell>
        </row>
        <row r="15">
          <cell r="A15">
            <v>15</v>
          </cell>
          <cell r="B15" t="str">
            <v>Art. 5º</v>
          </cell>
          <cell r="C15" t="str">
            <v xml:space="preserve">Inc. IV </v>
          </cell>
          <cell r="D15" t="str">
            <v>Insuficiência dotação na função Previdência Social</v>
          </cell>
        </row>
        <row r="16">
          <cell r="A16">
            <v>16</v>
          </cell>
          <cell r="B16" t="str">
            <v>Art. 5º</v>
          </cell>
          <cell r="C16" t="str">
            <v xml:space="preserve">Inc. IV </v>
          </cell>
          <cell r="D16" t="str">
            <v>Insuficiência dotação na função Energia Elétrica</v>
          </cell>
        </row>
        <row r="17">
          <cell r="A17">
            <v>17</v>
          </cell>
          <cell r="B17" t="str">
            <v>Art. 5º</v>
          </cell>
          <cell r="C17" t="str">
            <v xml:space="preserve">Inc. IV </v>
          </cell>
          <cell r="D17" t="str">
            <v>Insuficiência dotação na função Encargos Especiais</v>
          </cell>
        </row>
        <row r="18">
          <cell r="A18">
            <v>18</v>
          </cell>
          <cell r="B18" t="str">
            <v>Art. 5º</v>
          </cell>
          <cell r="C18" t="str">
            <v>Inc. V</v>
          </cell>
          <cell r="D18" t="str">
            <v>Incorporação Saldo Financeiro - Superávit</v>
          </cell>
        </row>
        <row r="19">
          <cell r="A19">
            <v>19</v>
          </cell>
          <cell r="B19" t="str">
            <v>Art. 5º</v>
          </cell>
          <cell r="C19" t="str">
            <v>Inc. V</v>
          </cell>
          <cell r="D19" t="str">
            <v>Excesso de Arrecadação</v>
          </cell>
        </row>
        <row r="20">
          <cell r="A20">
            <v>20</v>
          </cell>
          <cell r="B20" t="str">
            <v>Art. 5º</v>
          </cell>
          <cell r="C20" t="str">
            <v>Inc. VI</v>
          </cell>
          <cell r="D20" t="str">
            <v>Despesas alocadas no mesmo Grupo de Natureza de Despesa e Modalidade de Aplicação, por projeto, atividade ou operação especial</v>
          </cell>
        </row>
        <row r="21">
          <cell r="A21">
            <v>21</v>
          </cell>
          <cell r="B21" t="str">
            <v>Art. 5º</v>
          </cell>
          <cell r="C21" t="str">
            <v>Inc. VII</v>
          </cell>
          <cell r="D21" t="str">
            <v>Despesas para cumprimento de gastos obrigatórios mínimos com Educação</v>
          </cell>
        </row>
        <row r="22">
          <cell r="A22">
            <v>22</v>
          </cell>
          <cell r="B22" t="str">
            <v>Art. 5º</v>
          </cell>
          <cell r="C22" t="str">
            <v>Inc. VII</v>
          </cell>
          <cell r="D22" t="str">
            <v>Despesas para cumprimento de gastos obrigatórios mínimos com Saúde</v>
          </cell>
        </row>
        <row r="23">
          <cell r="A23">
            <v>23</v>
          </cell>
          <cell r="D23" t="str">
            <v>Não aplicável</v>
          </cell>
        </row>
      </sheetData>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Qd A.1"/>
      <sheetName val="Qd A.2"/>
      <sheetName val="Plan1"/>
      <sheetName val="Qd A.3"/>
      <sheetName val="Qd. A.4"/>
      <sheetName val="Qd. A.5"/>
      <sheetName val="Qd. A.5 (2)"/>
      <sheetName val="Qd A.6"/>
    </sheetNames>
    <sheetDataSet>
      <sheetData sheetId="0">
        <row r="104">
          <cell r="E104">
            <v>1000000</v>
          </cell>
          <cell r="F104">
            <v>301944980.19999999</v>
          </cell>
        </row>
      </sheetData>
      <sheetData sheetId="1">
        <row r="14">
          <cell r="F14">
            <v>300000</v>
          </cell>
          <cell r="G14">
            <v>684500</v>
          </cell>
        </row>
      </sheetData>
      <sheetData sheetId="2" refreshError="1"/>
      <sheetData sheetId="3" refreshError="1"/>
      <sheetData sheetId="4" refreshError="1"/>
      <sheetData sheetId="5">
        <row r="77">
          <cell r="B77">
            <v>303929480.20000011</v>
          </cell>
        </row>
      </sheetData>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65"/>
  <sheetViews>
    <sheetView workbookViewId="0">
      <selection activeCell="C9" sqref="C9"/>
    </sheetView>
  </sheetViews>
  <sheetFormatPr defaultRowHeight="11.25"/>
  <cols>
    <col min="1" max="1" width="21.7109375" style="37" customWidth="1"/>
    <col min="2" max="2" width="11.5703125" style="19" customWidth="1"/>
    <col min="3" max="3" width="32.42578125" style="35" customWidth="1"/>
    <col min="4" max="5" width="5.42578125" style="19" customWidth="1"/>
    <col min="6" max="6" width="12.42578125" style="37" customWidth="1"/>
    <col min="7" max="7" width="13" style="26" customWidth="1"/>
    <col min="8" max="8" width="12.5703125" style="26" customWidth="1"/>
    <col min="9" max="9" width="14.28515625" style="38" customWidth="1"/>
    <col min="10" max="10" width="10.5703125" style="19" customWidth="1"/>
    <col min="11" max="16384" width="9.140625" style="19"/>
  </cols>
  <sheetData>
    <row r="1" spans="1:10" s="38" customFormat="1" ht="15" customHeight="1">
      <c r="A1" s="336" t="s">
        <v>891</v>
      </c>
      <c r="B1" s="336"/>
      <c r="C1" s="336"/>
      <c r="D1" s="336"/>
      <c r="E1" s="336"/>
      <c r="F1" s="336"/>
      <c r="G1" s="336"/>
    </row>
    <row r="2" spans="1:10" s="38" customFormat="1" ht="15" customHeight="1">
      <c r="A2" s="133"/>
      <c r="B2" s="68"/>
      <c r="C2" s="68"/>
      <c r="D2" s="68"/>
      <c r="E2" s="68"/>
      <c r="F2" s="68"/>
      <c r="G2" s="68"/>
    </row>
    <row r="3" spans="1:10" ht="15" customHeight="1">
      <c r="A3" s="337" t="s">
        <v>59</v>
      </c>
      <c r="B3" s="338"/>
      <c r="C3" s="338"/>
      <c r="D3" s="338"/>
      <c r="E3" s="338"/>
      <c r="F3" s="339"/>
      <c r="G3" s="31" t="s">
        <v>58</v>
      </c>
      <c r="H3" s="32"/>
    </row>
    <row r="4" spans="1:10" ht="22.5">
      <c r="A4" s="28" t="s">
        <v>63</v>
      </c>
      <c r="B4" s="29" t="s">
        <v>64</v>
      </c>
      <c r="C4" s="33" t="s">
        <v>65</v>
      </c>
      <c r="D4" s="28" t="s">
        <v>66</v>
      </c>
      <c r="E4" s="28" t="s">
        <v>70</v>
      </c>
      <c r="F4" s="29" t="s">
        <v>67</v>
      </c>
      <c r="G4" s="30" t="s">
        <v>56</v>
      </c>
      <c r="H4" s="30" t="s">
        <v>57</v>
      </c>
      <c r="I4" s="19" t="s">
        <v>899</v>
      </c>
    </row>
    <row r="5" spans="1:10" ht="14.25" customHeight="1">
      <c r="A5" s="48" t="e">
        <f>VLOOKUP(D5,Fichas!$A$1:$B$2000,2,FALSE)</f>
        <v>#N/A</v>
      </c>
      <c r="B5" s="22" t="e">
        <f>VLOOKUP(D5,Fichas!$A$1:$C$2000,3,FALSE)</f>
        <v>#N/A</v>
      </c>
      <c r="C5" s="36" t="e">
        <f>VLOOKUP(D5,Fichas!$A$1:$D$2000,4,FALSE)</f>
        <v>#N/A</v>
      </c>
      <c r="D5" s="21"/>
      <c r="E5" s="21" t="e">
        <f>VLOOKUP(D5,Fichas!$A$1:$E$2000,5,FALSE)</f>
        <v>#N/A</v>
      </c>
      <c r="F5" s="36" t="e">
        <f>VLOOKUP(D5,Fichas!$A$1:$F$2000,6,FALSE)</f>
        <v>#N/A</v>
      </c>
      <c r="G5" s="23"/>
      <c r="H5" s="23"/>
      <c r="I5" s="19"/>
      <c r="J5" s="37" t="e">
        <f>VLOOKUP(I5,Excessões!$A$1:$B$50,2,FALSE)</f>
        <v>#N/A</v>
      </c>
    </row>
    <row r="6" spans="1:10" ht="14.25" customHeight="1">
      <c r="A6" s="48" t="e">
        <f>VLOOKUP(D6,Fichas!$A$1:$B$2000,2,FALSE)</f>
        <v>#N/A</v>
      </c>
      <c r="B6" s="22" t="e">
        <f>VLOOKUP(D6,Fichas!$A$1:$C$2000,3,FALSE)</f>
        <v>#N/A</v>
      </c>
      <c r="C6" s="36" t="e">
        <f>VLOOKUP(D6,Fichas!$A$1:$D$2000,4,FALSE)</f>
        <v>#N/A</v>
      </c>
      <c r="D6" s="21"/>
      <c r="E6" s="21" t="e">
        <f>VLOOKUP(D6,Fichas!$A$1:$E$2000,5,FALSE)</f>
        <v>#N/A</v>
      </c>
      <c r="F6" s="36" t="e">
        <f>VLOOKUP(D6,Fichas!$A$1:$F$2000,6,FALSE)</f>
        <v>#N/A</v>
      </c>
      <c r="G6" s="23"/>
      <c r="H6" s="23"/>
      <c r="I6" s="19"/>
      <c r="J6" s="37" t="e">
        <f>VLOOKUP(I6,Excessões!$A$1:$B$50,2,FALSE)</f>
        <v>#N/A</v>
      </c>
    </row>
    <row r="7" spans="1:10" ht="14.25" customHeight="1">
      <c r="A7" s="48" t="e">
        <f>VLOOKUP(D7,Fichas!$A$1:$B$2000,2,FALSE)</f>
        <v>#N/A</v>
      </c>
      <c r="B7" s="22" t="e">
        <f>VLOOKUP(D7,Fichas!$A$1:$C$2000,3,FALSE)</f>
        <v>#N/A</v>
      </c>
      <c r="C7" s="36" t="e">
        <f>VLOOKUP(D7,Fichas!$A$1:$D$2000,4,FALSE)</f>
        <v>#N/A</v>
      </c>
      <c r="D7" s="21"/>
      <c r="E7" s="21" t="e">
        <f>VLOOKUP(D7,Fichas!$A$1:$E$2000,5,FALSE)</f>
        <v>#N/A</v>
      </c>
      <c r="F7" s="36" t="e">
        <f>VLOOKUP(D7,Fichas!$A$1:$F$2000,6,FALSE)</f>
        <v>#N/A</v>
      </c>
      <c r="G7" s="23"/>
      <c r="H7" s="23"/>
      <c r="I7" s="19"/>
      <c r="J7" s="37" t="e">
        <f>VLOOKUP(I7,Excessões!$A$1:$B$50,2,FALSE)</f>
        <v>#N/A</v>
      </c>
    </row>
    <row r="8" spans="1:10" ht="14.25" customHeight="1">
      <c r="A8" s="48" t="e">
        <f>VLOOKUP(D8,Fichas!$A$1:$B$2000,2,FALSE)</f>
        <v>#N/A</v>
      </c>
      <c r="B8" s="22" t="e">
        <f>VLOOKUP(D8,Fichas!$A$1:$C$2000,3,FALSE)</f>
        <v>#N/A</v>
      </c>
      <c r="C8" s="36" t="e">
        <f>VLOOKUP(D8,Fichas!$A$1:$D$2000,4,FALSE)</f>
        <v>#N/A</v>
      </c>
      <c r="D8" s="21"/>
      <c r="E8" s="21" t="e">
        <f>VLOOKUP(D8,Fichas!$A$1:$E$2000,5,FALSE)</f>
        <v>#N/A</v>
      </c>
      <c r="F8" s="36" t="e">
        <f>VLOOKUP(D8,Fichas!$A$1:$F$2000,6,FALSE)</f>
        <v>#N/A</v>
      </c>
      <c r="G8" s="23"/>
      <c r="H8" s="23"/>
      <c r="I8" s="19"/>
      <c r="J8" s="37" t="e">
        <f>VLOOKUP(I8,Excessões!$A$1:$B$50,2,FALSE)</f>
        <v>#N/A</v>
      </c>
    </row>
    <row r="9" spans="1:10" ht="14.25" customHeight="1">
      <c r="A9" s="48" t="e">
        <f>VLOOKUP(D9,Fichas!$A$1:$B$2000,2,FALSE)</f>
        <v>#N/A</v>
      </c>
      <c r="B9" s="22" t="e">
        <f>VLOOKUP(D9,Fichas!$A$1:$C$2000,3,FALSE)</f>
        <v>#N/A</v>
      </c>
      <c r="C9" s="36" t="e">
        <f>VLOOKUP(D9,Fichas!$A$1:$D$2000,4,FALSE)</f>
        <v>#N/A</v>
      </c>
      <c r="D9" s="21"/>
      <c r="E9" s="21" t="e">
        <f>VLOOKUP(D9,Fichas!$A$1:$E$2000,5,FALSE)</f>
        <v>#N/A</v>
      </c>
      <c r="F9" s="36" t="e">
        <f>VLOOKUP(D9,Fichas!$A$1:$F$2000,6,FALSE)</f>
        <v>#N/A</v>
      </c>
      <c r="G9" s="23"/>
      <c r="H9" s="23"/>
      <c r="I9" s="19"/>
      <c r="J9" s="37" t="e">
        <f>VLOOKUP(I9,Excessões!$A$1:$B$50,2,FALSE)</f>
        <v>#N/A</v>
      </c>
    </row>
    <row r="10" spans="1:10" ht="14.25" customHeight="1">
      <c r="A10" s="48" t="e">
        <f>VLOOKUP(D10,Fichas!$A$1:$B$2000,2,FALSE)</f>
        <v>#N/A</v>
      </c>
      <c r="B10" s="22" t="e">
        <f>VLOOKUP(D10,Fichas!$A$1:$C$2000,3,FALSE)</f>
        <v>#N/A</v>
      </c>
      <c r="C10" s="36" t="e">
        <f>VLOOKUP(D10,Fichas!$A$1:$D$2000,4,FALSE)</f>
        <v>#N/A</v>
      </c>
      <c r="D10" s="21"/>
      <c r="E10" s="21" t="e">
        <f>VLOOKUP(D10,Fichas!$A$1:$E$2000,5,FALSE)</f>
        <v>#N/A</v>
      </c>
      <c r="F10" s="36" t="e">
        <f>VLOOKUP(D10,Fichas!$A$1:$F$2000,6,FALSE)</f>
        <v>#N/A</v>
      </c>
      <c r="G10" s="23"/>
      <c r="H10" s="23"/>
      <c r="I10" s="19"/>
      <c r="J10" s="37" t="e">
        <f>VLOOKUP(I10,Excessões!$A$1:$B$50,2,FALSE)</f>
        <v>#N/A</v>
      </c>
    </row>
    <row r="11" spans="1:10" ht="14.25" customHeight="1">
      <c r="A11" s="48" t="e">
        <f>VLOOKUP(D11,Fichas!$A$1:$B$2000,2,FALSE)</f>
        <v>#N/A</v>
      </c>
      <c r="B11" s="22" t="e">
        <f>VLOOKUP(D11,Fichas!$A$1:$C$2000,3,FALSE)</f>
        <v>#N/A</v>
      </c>
      <c r="C11" s="36" t="e">
        <f>VLOOKUP(D11,Fichas!$A$1:$D$2000,4,FALSE)</f>
        <v>#N/A</v>
      </c>
      <c r="D11" s="21"/>
      <c r="E11" s="21" t="e">
        <f>VLOOKUP(D11,Fichas!$A$1:$E$2000,5,FALSE)</f>
        <v>#N/A</v>
      </c>
      <c r="F11" s="36" t="e">
        <f>VLOOKUP(D11,Fichas!$A$1:$F$2000,6,FALSE)</f>
        <v>#N/A</v>
      </c>
      <c r="G11" s="23"/>
      <c r="H11" s="23"/>
      <c r="I11" s="19"/>
      <c r="J11" s="37" t="e">
        <f>VLOOKUP(I11,Excessões!$A$1:$B$50,2,FALSE)</f>
        <v>#N/A</v>
      </c>
    </row>
    <row r="12" spans="1:10" ht="14.25" customHeight="1">
      <c r="A12" s="48" t="e">
        <f>VLOOKUP(D12,Fichas!$A$1:$B$2000,2,FALSE)</f>
        <v>#N/A</v>
      </c>
      <c r="B12" s="22" t="e">
        <f>VLOOKUP(D12,Fichas!$A$1:$C$2000,3,FALSE)</f>
        <v>#N/A</v>
      </c>
      <c r="C12" s="36" t="e">
        <f>VLOOKUP(D12,Fichas!$A$1:$D$2000,4,FALSE)</f>
        <v>#N/A</v>
      </c>
      <c r="D12" s="21"/>
      <c r="E12" s="21" t="e">
        <f>VLOOKUP(D12,Fichas!$A$1:$E$2000,5,FALSE)</f>
        <v>#N/A</v>
      </c>
      <c r="F12" s="36" t="e">
        <f>VLOOKUP(D12,Fichas!$A$1:$F$2000,6,FALSE)</f>
        <v>#N/A</v>
      </c>
      <c r="G12" s="23"/>
      <c r="H12" s="23"/>
      <c r="I12" s="19"/>
      <c r="J12" s="37" t="e">
        <f>VLOOKUP(I12,Excessões!$A$1:$B$50,2,FALSE)</f>
        <v>#N/A</v>
      </c>
    </row>
    <row r="13" spans="1:10" ht="14.25" customHeight="1">
      <c r="A13" s="48" t="e">
        <f>VLOOKUP(D13,Fichas!$A$1:$B$2000,2,FALSE)</f>
        <v>#N/A</v>
      </c>
      <c r="B13" s="22" t="e">
        <f>VLOOKUP(D13,Fichas!$A$1:$C$2000,3,FALSE)</f>
        <v>#N/A</v>
      </c>
      <c r="C13" s="36" t="e">
        <f>VLOOKUP(D13,Fichas!$A$1:$D$2000,4,FALSE)</f>
        <v>#N/A</v>
      </c>
      <c r="D13" s="21"/>
      <c r="E13" s="21" t="e">
        <f>VLOOKUP(D13,Fichas!$A$1:$E$2000,5,FALSE)</f>
        <v>#N/A</v>
      </c>
      <c r="F13" s="36" t="e">
        <f>VLOOKUP(D13,Fichas!$A$1:$F$2000,6,FALSE)</f>
        <v>#N/A</v>
      </c>
      <c r="G13" s="23"/>
      <c r="H13" s="23"/>
      <c r="I13" s="19"/>
      <c r="J13" s="37" t="e">
        <f>VLOOKUP(I13,Excessões!$A$1:$B$50,2,FALSE)</f>
        <v>#N/A</v>
      </c>
    </row>
    <row r="14" spans="1:10" ht="14.25" customHeight="1">
      <c r="A14" s="48" t="e">
        <f>VLOOKUP(D14,Fichas!$A$1:$B$2000,2,FALSE)</f>
        <v>#N/A</v>
      </c>
      <c r="B14" s="22" t="e">
        <f>VLOOKUP(D14,Fichas!$A$1:$C$2000,3,FALSE)</f>
        <v>#N/A</v>
      </c>
      <c r="C14" s="36" t="e">
        <f>VLOOKUP(D14,Fichas!$A$1:$D$2000,4,FALSE)</f>
        <v>#N/A</v>
      </c>
      <c r="D14" s="21"/>
      <c r="E14" s="21" t="e">
        <f>VLOOKUP(D14,Fichas!$A$1:$E$2000,5,FALSE)</f>
        <v>#N/A</v>
      </c>
      <c r="F14" s="36" t="e">
        <f>VLOOKUP(D14,Fichas!$A$1:$F$2000,6,FALSE)</f>
        <v>#N/A</v>
      </c>
      <c r="G14" s="23"/>
      <c r="H14" s="23"/>
      <c r="I14" s="19"/>
      <c r="J14" s="37" t="e">
        <f>VLOOKUP(I14,Excessões!$A$1:$B$50,2,FALSE)</f>
        <v>#N/A</v>
      </c>
    </row>
    <row r="15" spans="1:10" ht="14.25" customHeight="1">
      <c r="A15" s="48" t="e">
        <f>VLOOKUP(D15,Fichas!$A$1:$B$2000,2,FALSE)</f>
        <v>#N/A</v>
      </c>
      <c r="B15" s="22" t="e">
        <f>VLOOKUP(D15,Fichas!$A$1:$C$2000,3,FALSE)</f>
        <v>#N/A</v>
      </c>
      <c r="C15" s="36" t="e">
        <f>VLOOKUP(D15,Fichas!$A$1:$D$2000,4,FALSE)</f>
        <v>#N/A</v>
      </c>
      <c r="D15" s="24"/>
      <c r="E15" s="21" t="e">
        <f>VLOOKUP(D15,Fichas!$A$1:$E$2000,5,FALSE)</f>
        <v>#N/A</v>
      </c>
      <c r="F15" s="36" t="e">
        <f>VLOOKUP(D15,Fichas!$A$1:$F$2000,6,FALSE)</f>
        <v>#N/A</v>
      </c>
      <c r="G15" s="40"/>
      <c r="H15" s="25"/>
      <c r="I15" s="19"/>
      <c r="J15" s="37" t="e">
        <f>VLOOKUP(I15,Excessões!$A$1:$B$50,2,FALSE)</f>
        <v>#N/A</v>
      </c>
    </row>
    <row r="16" spans="1:10" ht="14.25" customHeight="1">
      <c r="A16" s="48" t="e">
        <f>VLOOKUP(D16,Fichas!$A$1:$B$2000,2,FALSE)</f>
        <v>#N/A</v>
      </c>
      <c r="B16" s="22" t="e">
        <f>VLOOKUP(D16,Fichas!$A$1:$C$2000,3,FALSE)</f>
        <v>#N/A</v>
      </c>
      <c r="C16" s="36" t="e">
        <f>VLOOKUP(D16,Fichas!$A$1:$D$2000,4,FALSE)</f>
        <v>#N/A</v>
      </c>
      <c r="D16" s="24"/>
      <c r="E16" s="21" t="e">
        <f>VLOOKUP(D16,Fichas!$A$1:$E$2000,5,FALSE)</f>
        <v>#N/A</v>
      </c>
      <c r="F16" s="36" t="e">
        <f>VLOOKUP(D16,Fichas!$A$1:$F$2000,6,FALSE)</f>
        <v>#N/A</v>
      </c>
      <c r="G16" s="40"/>
      <c r="H16" s="25"/>
      <c r="I16" s="19"/>
      <c r="J16" s="37" t="e">
        <f>VLOOKUP(I16,Excessões!$A$1:$B$50,2,FALSE)</f>
        <v>#N/A</v>
      </c>
    </row>
    <row r="17" spans="1:10" ht="14.25" customHeight="1">
      <c r="A17" s="48" t="e">
        <f>VLOOKUP(D17,Fichas!$A$1:$B$2000,2,FALSE)</f>
        <v>#N/A</v>
      </c>
      <c r="B17" s="22" t="e">
        <f>VLOOKUP(D17,Fichas!$A$1:$C$2000,3,FALSE)</f>
        <v>#N/A</v>
      </c>
      <c r="C17" s="36" t="e">
        <f>VLOOKUP(D17,Fichas!$A$1:$D$2000,4,FALSE)</f>
        <v>#N/A</v>
      </c>
      <c r="D17" s="24"/>
      <c r="E17" s="21" t="e">
        <f>VLOOKUP(D17,Fichas!$A$1:$E$2000,5,FALSE)</f>
        <v>#N/A</v>
      </c>
      <c r="F17" s="36" t="e">
        <f>VLOOKUP(D17,Fichas!$A$1:$F$2000,6,FALSE)</f>
        <v>#N/A</v>
      </c>
      <c r="G17" s="25"/>
      <c r="H17" s="25"/>
      <c r="I17" s="19"/>
      <c r="J17" s="37" t="e">
        <f>VLOOKUP(I17,Excessões!$A$1:$B$50,2,FALSE)</f>
        <v>#N/A</v>
      </c>
    </row>
    <row r="18" spans="1:10" ht="14.25" customHeight="1">
      <c r="A18" s="48" t="e">
        <f>VLOOKUP(D18,Fichas!$A$1:$B$2000,2,FALSE)</f>
        <v>#N/A</v>
      </c>
      <c r="B18" s="22" t="e">
        <f>VLOOKUP(D18,Fichas!$A$1:$C$2000,3,FALSE)</f>
        <v>#N/A</v>
      </c>
      <c r="C18" s="36" t="e">
        <f>VLOOKUP(D18,Fichas!$A$1:$D$2000,4,FALSE)</f>
        <v>#N/A</v>
      </c>
      <c r="D18" s="24"/>
      <c r="E18" s="21" t="e">
        <f>VLOOKUP(D18,Fichas!$A$1:$E$2000,5,FALSE)</f>
        <v>#N/A</v>
      </c>
      <c r="F18" s="36" t="e">
        <f>VLOOKUP(D18,Fichas!$A$1:$F$2000,6,FALSE)</f>
        <v>#N/A</v>
      </c>
      <c r="G18" s="25"/>
      <c r="H18" s="25"/>
      <c r="I18" s="19"/>
      <c r="J18" s="37" t="e">
        <f>VLOOKUP(I18,Excessões!$A$1:$B$50,2,FALSE)</f>
        <v>#N/A</v>
      </c>
    </row>
    <row r="19" spans="1:10" ht="14.25" customHeight="1">
      <c r="A19" s="48" t="e">
        <f>VLOOKUP(D19,Fichas!$A$1:$B$2000,2,FALSE)</f>
        <v>#N/A</v>
      </c>
      <c r="B19" s="22" t="e">
        <f>VLOOKUP(D19,Fichas!$A$1:$C$2000,3,FALSE)</f>
        <v>#N/A</v>
      </c>
      <c r="C19" s="36" t="e">
        <f>VLOOKUP(D19,Fichas!$A$1:$D$2000,4,FALSE)</f>
        <v>#N/A</v>
      </c>
      <c r="D19" s="24"/>
      <c r="E19" s="21" t="e">
        <f>VLOOKUP(D19,Fichas!$A$1:$E$2000,5,FALSE)</f>
        <v>#N/A</v>
      </c>
      <c r="F19" s="36" t="e">
        <f>VLOOKUP(D19,Fichas!$A$1:$F$2000,6,FALSE)</f>
        <v>#N/A</v>
      </c>
      <c r="G19" s="25"/>
      <c r="H19" s="25"/>
      <c r="I19" s="19"/>
      <c r="J19" s="37" t="e">
        <f>VLOOKUP(I19,Excessões!$A$1:$B$50,2,FALSE)</f>
        <v>#N/A</v>
      </c>
    </row>
    <row r="20" spans="1:10" ht="14.25" customHeight="1">
      <c r="A20" s="48" t="e">
        <f>VLOOKUP(D20,Fichas!$A$1:$B$2000,2,FALSE)</f>
        <v>#N/A</v>
      </c>
      <c r="B20" s="22" t="e">
        <f>VLOOKUP(D20,Fichas!$A$1:$C$2000,3,FALSE)</f>
        <v>#N/A</v>
      </c>
      <c r="C20" s="36" t="e">
        <f>VLOOKUP(D20,Fichas!$A$1:$D$2000,4,FALSE)</f>
        <v>#N/A</v>
      </c>
      <c r="D20" s="24"/>
      <c r="E20" s="21" t="e">
        <f>VLOOKUP(D20,Fichas!$A$1:$E$2000,5,FALSE)</f>
        <v>#N/A</v>
      </c>
      <c r="F20" s="36" t="e">
        <f>VLOOKUP(D20,Fichas!$A$1:$F$2000,6,FALSE)</f>
        <v>#N/A</v>
      </c>
      <c r="G20" s="25"/>
      <c r="H20" s="25"/>
      <c r="I20" s="19"/>
      <c r="J20" s="37" t="e">
        <f>VLOOKUP(I20,Excessões!$A$1:$B$50,2,FALSE)</f>
        <v>#N/A</v>
      </c>
    </row>
    <row r="21" spans="1:10" ht="14.25" customHeight="1">
      <c r="A21" s="48" t="e">
        <f>VLOOKUP(D21,Fichas!$A$1:$B$2000,2,FALSE)</f>
        <v>#N/A</v>
      </c>
      <c r="B21" s="22" t="e">
        <f>VLOOKUP(D21,Fichas!$A$1:$C$2000,3,FALSE)</f>
        <v>#N/A</v>
      </c>
      <c r="C21" s="36" t="e">
        <f>VLOOKUP(D21,Fichas!$A$1:$D$2000,4,FALSE)</f>
        <v>#N/A</v>
      </c>
      <c r="D21" s="21"/>
      <c r="E21" s="21" t="e">
        <f>VLOOKUP(D21,Fichas!$A$1:$E$2000,5,FALSE)</f>
        <v>#N/A</v>
      </c>
      <c r="F21" s="36" t="e">
        <f>VLOOKUP(D21,Fichas!$A$1:$F$2000,6,FALSE)</f>
        <v>#N/A</v>
      </c>
      <c r="G21" s="23"/>
      <c r="H21" s="23"/>
      <c r="I21" s="19"/>
      <c r="J21" s="37" t="e">
        <f>VLOOKUP(I21,Excessões!$A$1:$B$50,2,FALSE)</f>
        <v>#N/A</v>
      </c>
    </row>
    <row r="22" spans="1:10" ht="14.25" customHeight="1">
      <c r="A22" s="48" t="e">
        <f>VLOOKUP(D22,Fichas!$A$1:$B$2000,2,FALSE)</f>
        <v>#N/A</v>
      </c>
      <c r="B22" s="22" t="e">
        <f>VLOOKUP(D22,Fichas!$A$1:$C$2000,3,FALSE)</f>
        <v>#N/A</v>
      </c>
      <c r="C22" s="36" t="e">
        <f>VLOOKUP(D22,Fichas!$A$1:$D$2000,4,FALSE)</f>
        <v>#N/A</v>
      </c>
      <c r="D22" s="24"/>
      <c r="E22" s="21" t="e">
        <f>VLOOKUP(D22,Fichas!$A$1:$E$2000,5,FALSE)</f>
        <v>#N/A</v>
      </c>
      <c r="F22" s="36" t="e">
        <f>VLOOKUP(D22,Fichas!$A$1:$F$2000,6,FALSE)</f>
        <v>#N/A</v>
      </c>
      <c r="G22" s="25"/>
      <c r="H22" s="25"/>
      <c r="I22" s="19"/>
      <c r="J22" s="37" t="e">
        <f>VLOOKUP(I22,Excessões!$A$1:$B$50,2,FALSE)</f>
        <v>#N/A</v>
      </c>
    </row>
    <row r="23" spans="1:10" ht="14.25" customHeight="1">
      <c r="A23" s="48" t="e">
        <f>VLOOKUP(D23,Fichas!$A$1:$B$2000,2,FALSE)</f>
        <v>#N/A</v>
      </c>
      <c r="B23" s="22" t="e">
        <f>VLOOKUP(D23,Fichas!$A$1:$C$2000,3,FALSE)</f>
        <v>#N/A</v>
      </c>
      <c r="C23" s="36" t="e">
        <f>VLOOKUP(D23,Fichas!$A$1:$D$2000,4,FALSE)</f>
        <v>#N/A</v>
      </c>
      <c r="D23" s="24"/>
      <c r="E23" s="21" t="e">
        <f>VLOOKUP(D23,Fichas!$A$1:$E$2000,5,FALSE)</f>
        <v>#N/A</v>
      </c>
      <c r="F23" s="36" t="e">
        <f>VLOOKUP(D23,Fichas!$A$1:$F$2000,6,FALSE)</f>
        <v>#N/A</v>
      </c>
      <c r="G23" s="25"/>
      <c r="H23" s="25"/>
      <c r="I23" s="19"/>
      <c r="J23" s="37" t="e">
        <f>VLOOKUP(I23,Excessões!$A$1:$B$50,2,FALSE)</f>
        <v>#N/A</v>
      </c>
    </row>
    <row r="24" spans="1:10" ht="14.25" customHeight="1">
      <c r="A24" s="48" t="e">
        <f>VLOOKUP(D24,Fichas!$A$1:$B$2000,2,FALSE)</f>
        <v>#N/A</v>
      </c>
      <c r="B24" s="22" t="e">
        <f>VLOOKUP(D24,Fichas!$A$1:$C$2000,3,FALSE)</f>
        <v>#N/A</v>
      </c>
      <c r="C24" s="36" t="e">
        <f>VLOOKUP(D24,Fichas!$A$1:$D$2000,4,FALSE)</f>
        <v>#N/A</v>
      </c>
      <c r="D24" s="24"/>
      <c r="E24" s="21" t="e">
        <f>VLOOKUP(D24,Fichas!$A$1:$E$2000,5,FALSE)</f>
        <v>#N/A</v>
      </c>
      <c r="F24" s="36" t="e">
        <f>VLOOKUP(D24,Fichas!$A$1:$F$2000,6,FALSE)</f>
        <v>#N/A</v>
      </c>
      <c r="G24" s="25"/>
      <c r="H24" s="25"/>
      <c r="I24" s="19"/>
      <c r="J24" s="37" t="e">
        <f>VLOOKUP(I24,Excessões!$A$1:$B$50,2,FALSE)</f>
        <v>#N/A</v>
      </c>
    </row>
    <row r="25" spans="1:10" ht="14.25" customHeight="1">
      <c r="A25" s="48" t="e">
        <f>VLOOKUP(D25,Fichas!$A$1:$B$2000,2,FALSE)</f>
        <v>#N/A</v>
      </c>
      <c r="B25" s="22" t="e">
        <f>VLOOKUP(D25,Fichas!$A$1:$C$2000,3,FALSE)</f>
        <v>#N/A</v>
      </c>
      <c r="C25" s="36" t="e">
        <f>VLOOKUP(D25,Fichas!$A$1:$D$2000,4,FALSE)</f>
        <v>#N/A</v>
      </c>
      <c r="D25" s="24"/>
      <c r="E25" s="21" t="e">
        <f>VLOOKUP(D25,Fichas!$A$1:$E$2000,5,FALSE)</f>
        <v>#N/A</v>
      </c>
      <c r="F25" s="36" t="e">
        <f>VLOOKUP(D25,Fichas!$A$1:$F$2000,6,FALSE)</f>
        <v>#N/A</v>
      </c>
      <c r="G25" s="25"/>
      <c r="H25" s="40"/>
      <c r="I25" s="19"/>
      <c r="J25" s="37" t="e">
        <f>VLOOKUP(I25,Excessões!$A$1:$B$50,2,FALSE)</f>
        <v>#N/A</v>
      </c>
    </row>
    <row r="26" spans="1:10" ht="14.25" customHeight="1">
      <c r="A26" s="48" t="e">
        <f>VLOOKUP(D26,Fichas!$A$1:$B$2000,2,FALSE)</f>
        <v>#N/A</v>
      </c>
      <c r="B26" s="22" t="e">
        <f>VLOOKUP(D26,Fichas!$A$1:$C$2000,3,FALSE)</f>
        <v>#N/A</v>
      </c>
      <c r="C26" s="36" t="e">
        <f>VLOOKUP(D26,Fichas!$A$1:$D$2000,4,FALSE)</f>
        <v>#N/A</v>
      </c>
      <c r="D26" s="24"/>
      <c r="E26" s="21" t="e">
        <f>VLOOKUP(D26,Fichas!$A$1:$E$2000,5,FALSE)</f>
        <v>#N/A</v>
      </c>
      <c r="F26" s="36" t="e">
        <f>VLOOKUP(D26,Fichas!$A$1:$F$2000,6,FALSE)</f>
        <v>#N/A</v>
      </c>
      <c r="G26" s="25"/>
      <c r="H26" s="40"/>
      <c r="I26" s="19"/>
      <c r="J26" s="37" t="e">
        <f>VLOOKUP(I26,Excessões!$A$1:$B$50,2,FALSE)</f>
        <v>#N/A</v>
      </c>
    </row>
    <row r="27" spans="1:10" ht="14.25" customHeight="1">
      <c r="A27" s="48" t="e">
        <f>VLOOKUP(D27,Fichas!$A$1:$B$2000,2,FALSE)</f>
        <v>#N/A</v>
      </c>
      <c r="B27" s="22" t="e">
        <f>VLOOKUP(D27,Fichas!$A$1:$C$2000,3,FALSE)</f>
        <v>#N/A</v>
      </c>
      <c r="C27" s="36" t="e">
        <f>VLOOKUP(D27,Fichas!$A$1:$D$2000,4,FALSE)</f>
        <v>#N/A</v>
      </c>
      <c r="D27" s="24"/>
      <c r="E27" s="21" t="e">
        <f>VLOOKUP(D27,Fichas!$A$1:$E$2000,5,FALSE)</f>
        <v>#N/A</v>
      </c>
      <c r="F27" s="36" t="e">
        <f>VLOOKUP(D27,Fichas!$A$1:$F$2000,6,FALSE)</f>
        <v>#N/A</v>
      </c>
      <c r="G27" s="25"/>
      <c r="H27" s="25"/>
      <c r="I27" s="19"/>
      <c r="J27" s="37" t="e">
        <f>VLOOKUP(I27,Excessões!$A$1:$B$50,2,FALSE)</f>
        <v>#N/A</v>
      </c>
    </row>
    <row r="28" spans="1:10" ht="14.25" customHeight="1">
      <c r="A28" s="48" t="e">
        <f>VLOOKUP(D28,Fichas!$A$1:$B$2000,2,FALSE)</f>
        <v>#N/A</v>
      </c>
      <c r="B28" s="22" t="e">
        <f>VLOOKUP(D28,Fichas!$A$1:$C$2000,3,FALSE)</f>
        <v>#N/A</v>
      </c>
      <c r="C28" s="36" t="e">
        <f>VLOOKUP(D28,Fichas!$A$1:$D$2000,4,FALSE)</f>
        <v>#N/A</v>
      </c>
      <c r="D28" s="24"/>
      <c r="E28" s="21" t="e">
        <f>VLOOKUP(D28,Fichas!$A$1:$E$2000,5,FALSE)</f>
        <v>#N/A</v>
      </c>
      <c r="F28" s="36" t="e">
        <f>VLOOKUP(D28,Fichas!$A$1:$F$2000,6,FALSE)</f>
        <v>#N/A</v>
      </c>
      <c r="G28" s="25"/>
      <c r="H28" s="25"/>
      <c r="I28" s="19"/>
      <c r="J28" s="37" t="e">
        <f>VLOOKUP(I28,Excessões!$A$1:$B$50,2,FALSE)</f>
        <v>#N/A</v>
      </c>
    </row>
    <row r="29" spans="1:10" ht="14.25" customHeight="1">
      <c r="A29" s="48" t="e">
        <f>VLOOKUP(D29,Fichas!$A$1:$B$2000,2,FALSE)</f>
        <v>#N/A</v>
      </c>
      <c r="B29" s="22" t="e">
        <f>VLOOKUP(D29,Fichas!$A$1:$C$2000,3,FALSE)</f>
        <v>#N/A</v>
      </c>
      <c r="C29" s="36" t="e">
        <f>VLOOKUP(D29,Fichas!$A$1:$D$2000,4,FALSE)</f>
        <v>#N/A</v>
      </c>
      <c r="D29" s="24"/>
      <c r="E29" s="21" t="e">
        <f>VLOOKUP(D29,Fichas!$A$1:$E$2000,5,FALSE)</f>
        <v>#N/A</v>
      </c>
      <c r="F29" s="36" t="e">
        <f>VLOOKUP(D29,Fichas!$A$1:$F$2000,6,FALSE)</f>
        <v>#N/A</v>
      </c>
      <c r="G29" s="25"/>
      <c r="H29" s="25"/>
      <c r="I29" s="19"/>
      <c r="J29" s="37" t="e">
        <f>VLOOKUP(I29,Excessões!$A$1:$B$50,2,FALSE)</f>
        <v>#N/A</v>
      </c>
    </row>
    <row r="30" spans="1:10" ht="14.25" customHeight="1">
      <c r="A30" s="48" t="e">
        <f>VLOOKUP(D30,Fichas!$A$1:$B$2000,2,FALSE)</f>
        <v>#N/A</v>
      </c>
      <c r="B30" s="22" t="e">
        <f>VLOOKUP(D30,Fichas!$A$1:$C$2000,3,FALSE)</f>
        <v>#N/A</v>
      </c>
      <c r="C30" s="36" t="e">
        <f>VLOOKUP(D30,Fichas!$A$1:$D$2000,4,FALSE)</f>
        <v>#N/A</v>
      </c>
      <c r="D30" s="24"/>
      <c r="E30" s="21" t="e">
        <f>VLOOKUP(D30,Fichas!$A$1:$E$2000,5,FALSE)</f>
        <v>#N/A</v>
      </c>
      <c r="F30" s="36" t="e">
        <f>VLOOKUP(D30,Fichas!$A$1:$F$2000,6,FALSE)</f>
        <v>#N/A</v>
      </c>
      <c r="G30" s="25"/>
      <c r="H30" s="25"/>
      <c r="I30" s="19"/>
      <c r="J30" s="37" t="e">
        <f>VLOOKUP(I30,Excessões!$A$1:$B$50,2,FALSE)</f>
        <v>#N/A</v>
      </c>
    </row>
    <row r="31" spans="1:10" ht="14.25" customHeight="1">
      <c r="A31" s="48" t="e">
        <f>VLOOKUP(D31,Fichas!$A$1:$B$2000,2,FALSE)</f>
        <v>#N/A</v>
      </c>
      <c r="B31" s="22" t="e">
        <f>VLOOKUP(D31,Fichas!$A$1:$C$2000,3,FALSE)</f>
        <v>#N/A</v>
      </c>
      <c r="C31" s="36" t="e">
        <f>VLOOKUP(D31,Fichas!$A$1:$D$2000,4,FALSE)</f>
        <v>#N/A</v>
      </c>
      <c r="D31" s="24"/>
      <c r="E31" s="21" t="e">
        <f>VLOOKUP(D31,Fichas!$A$1:$E$2000,5,FALSE)</f>
        <v>#N/A</v>
      </c>
      <c r="F31" s="36" t="e">
        <f>VLOOKUP(D31,Fichas!$A$1:$F$2000,6,FALSE)</f>
        <v>#N/A</v>
      </c>
      <c r="G31" s="25"/>
      <c r="H31" s="25"/>
      <c r="I31" s="19"/>
      <c r="J31" s="37" t="e">
        <f>VLOOKUP(I31,Excessões!$A$1:$B$50,2,FALSE)</f>
        <v>#N/A</v>
      </c>
    </row>
    <row r="32" spans="1:10" ht="14.25" customHeight="1">
      <c r="A32" s="48" t="e">
        <f>VLOOKUP(D32,Fichas!$A$1:$B$2000,2,FALSE)</f>
        <v>#N/A</v>
      </c>
      <c r="B32" s="22" t="e">
        <f>VLOOKUP(D32,Fichas!$A$1:$C$2000,3,FALSE)</f>
        <v>#N/A</v>
      </c>
      <c r="C32" s="36" t="e">
        <f>VLOOKUP(D32,Fichas!$A$1:$D$2000,4,FALSE)</f>
        <v>#N/A</v>
      </c>
      <c r="D32" s="24"/>
      <c r="E32" s="21" t="e">
        <f>VLOOKUP(D32,Fichas!$A$1:$E$2000,5,FALSE)</f>
        <v>#N/A</v>
      </c>
      <c r="F32" s="36" t="e">
        <f>VLOOKUP(D32,Fichas!$A$1:$F$2000,6,FALSE)</f>
        <v>#N/A</v>
      </c>
      <c r="G32" s="25"/>
      <c r="H32" s="25"/>
      <c r="I32" s="19"/>
      <c r="J32" s="37" t="e">
        <f>VLOOKUP(I32,Excessões!$A$1:$B$50,2,FALSE)</f>
        <v>#N/A</v>
      </c>
    </row>
    <row r="33" spans="1:10" ht="14.25" customHeight="1">
      <c r="A33" s="48" t="e">
        <f>VLOOKUP(D33,Fichas!$A$1:$B$2000,2,FALSE)</f>
        <v>#N/A</v>
      </c>
      <c r="B33" s="22" t="e">
        <f>VLOOKUP(D33,Fichas!$A$1:$C$2000,3,FALSE)</f>
        <v>#N/A</v>
      </c>
      <c r="C33" s="36" t="e">
        <f>VLOOKUP(D33,Fichas!$A$1:$D$2000,4,FALSE)</f>
        <v>#N/A</v>
      </c>
      <c r="D33" s="24"/>
      <c r="E33" s="21" t="e">
        <f>VLOOKUP(D33,Fichas!$A$1:$E$2000,5,FALSE)</f>
        <v>#N/A</v>
      </c>
      <c r="F33" s="36" t="e">
        <f>VLOOKUP(D33,Fichas!$A$1:$F$2000,6,FALSE)</f>
        <v>#N/A</v>
      </c>
      <c r="G33" s="25"/>
      <c r="H33" s="25"/>
      <c r="I33" s="19"/>
      <c r="J33" s="37" t="e">
        <f>VLOOKUP(I33,Excessões!$A$1:$B$50,2,FALSE)</f>
        <v>#N/A</v>
      </c>
    </row>
    <row r="34" spans="1:10" ht="14.25" customHeight="1">
      <c r="A34" s="48" t="e">
        <f>VLOOKUP(D34,Fichas!$A$1:$B$2000,2,FALSE)</f>
        <v>#N/A</v>
      </c>
      <c r="B34" s="22" t="e">
        <f>VLOOKUP(D34,Fichas!$A$1:$C$2000,3,FALSE)</f>
        <v>#N/A</v>
      </c>
      <c r="C34" s="36" t="e">
        <f>VLOOKUP(D34,Fichas!$A$1:$D$2000,4,FALSE)</f>
        <v>#N/A</v>
      </c>
      <c r="D34" s="24"/>
      <c r="E34" s="21" t="e">
        <f>VLOOKUP(D34,Fichas!$A$1:$E$2000,5,FALSE)</f>
        <v>#N/A</v>
      </c>
      <c r="F34" s="36" t="e">
        <f>VLOOKUP(D34,Fichas!$A$1:$F$2000,6,FALSE)</f>
        <v>#N/A</v>
      </c>
      <c r="G34" s="25"/>
      <c r="H34" s="25"/>
      <c r="I34" s="19"/>
      <c r="J34" s="37" t="e">
        <f>VLOOKUP(I34,Excessões!$A$1:$B$50,2,FALSE)</f>
        <v>#N/A</v>
      </c>
    </row>
    <row r="35" spans="1:10" ht="14.25" customHeight="1">
      <c r="A35" s="48" t="e">
        <f>VLOOKUP(D35,Fichas!$A$1:$B$2000,2,FALSE)</f>
        <v>#N/A</v>
      </c>
      <c r="B35" s="22" t="e">
        <f>VLOOKUP(D35,Fichas!$A$1:$C$2000,3,FALSE)</f>
        <v>#N/A</v>
      </c>
      <c r="C35" s="36" t="e">
        <f>VLOOKUP(D35,Fichas!$A$1:$D$2000,4,FALSE)</f>
        <v>#N/A</v>
      </c>
      <c r="D35" s="24"/>
      <c r="E35" s="21" t="e">
        <f>VLOOKUP(D35,Fichas!$A$1:$E$2000,5,FALSE)</f>
        <v>#N/A</v>
      </c>
      <c r="F35" s="36" t="e">
        <f>VLOOKUP(D35,Fichas!$A$1:$F$2000,6,FALSE)</f>
        <v>#N/A</v>
      </c>
      <c r="G35" s="25"/>
      <c r="H35" s="25"/>
      <c r="I35" s="19"/>
      <c r="J35" s="37" t="e">
        <f>VLOOKUP(I35,Excessões!$A$1:$B$50,2,FALSE)</f>
        <v>#N/A</v>
      </c>
    </row>
    <row r="36" spans="1:10" ht="14.25" customHeight="1">
      <c r="A36" s="48" t="e">
        <f>VLOOKUP(D36,Fichas!$A$1:$B$2000,2,FALSE)</f>
        <v>#N/A</v>
      </c>
      <c r="B36" s="22" t="e">
        <f>VLOOKUP(D36,Fichas!$A$1:$C$2000,3,FALSE)</f>
        <v>#N/A</v>
      </c>
      <c r="C36" s="36" t="e">
        <f>VLOOKUP(D36,Fichas!$A$1:$D$2000,4,FALSE)</f>
        <v>#N/A</v>
      </c>
      <c r="D36" s="24"/>
      <c r="E36" s="21" t="e">
        <f>VLOOKUP(D36,Fichas!$A$1:$E$2000,5,FALSE)</f>
        <v>#N/A</v>
      </c>
      <c r="F36" s="36" t="e">
        <f>VLOOKUP(D36,Fichas!$A$1:$F$2000,6,FALSE)</f>
        <v>#N/A</v>
      </c>
      <c r="G36" s="25"/>
      <c r="H36" s="25"/>
      <c r="I36" s="19"/>
      <c r="J36" s="37" t="e">
        <f>VLOOKUP(I36,Excessões!$A$1:$B$50,2,FALSE)</f>
        <v>#N/A</v>
      </c>
    </row>
    <row r="37" spans="1:10" ht="14.25" customHeight="1">
      <c r="A37" s="48" t="e">
        <f>VLOOKUP(D37,Fichas!$A$1:$B$2000,2,FALSE)</f>
        <v>#N/A</v>
      </c>
      <c r="B37" s="22" t="e">
        <f>VLOOKUP(D37,Fichas!$A$1:$C$2000,3,FALSE)</f>
        <v>#N/A</v>
      </c>
      <c r="C37" s="36" t="e">
        <f>VLOOKUP(D37,Fichas!$A$1:$D$2000,4,FALSE)</f>
        <v>#N/A</v>
      </c>
      <c r="D37" s="24"/>
      <c r="E37" s="21" t="e">
        <f>VLOOKUP(D37,Fichas!$A$1:$E$2000,5,FALSE)</f>
        <v>#N/A</v>
      </c>
      <c r="F37" s="36" t="e">
        <f>VLOOKUP(D37,Fichas!$A$1:$F$2000,6,FALSE)</f>
        <v>#N/A</v>
      </c>
      <c r="G37" s="25"/>
      <c r="H37" s="25"/>
      <c r="I37" s="19"/>
      <c r="J37" s="37" t="e">
        <f>VLOOKUP(I37,Excessões!$A$1:$B$50,2,FALSE)</f>
        <v>#N/A</v>
      </c>
    </row>
    <row r="38" spans="1:10" ht="14.25" customHeight="1">
      <c r="A38" s="48" t="e">
        <f>VLOOKUP(D38,Fichas!$A$1:$B$2000,2,FALSE)</f>
        <v>#N/A</v>
      </c>
      <c r="B38" s="22" t="e">
        <f>VLOOKUP(D38,Fichas!$A$1:$C$2000,3,FALSE)</f>
        <v>#N/A</v>
      </c>
      <c r="C38" s="36" t="e">
        <f>VLOOKUP(D38,Fichas!$A$1:$D$2000,4,FALSE)</f>
        <v>#N/A</v>
      </c>
      <c r="D38" s="24"/>
      <c r="E38" s="21" t="e">
        <f>VLOOKUP(D38,Fichas!$A$1:$E$2000,5,FALSE)</f>
        <v>#N/A</v>
      </c>
      <c r="F38" s="36" t="e">
        <f>VLOOKUP(D38,Fichas!$A$1:$F$2000,6,FALSE)</f>
        <v>#N/A</v>
      </c>
      <c r="G38" s="25"/>
      <c r="H38" s="25"/>
      <c r="I38" s="19"/>
      <c r="J38" s="37" t="e">
        <f>VLOOKUP(I38,Excessões!$A$1:$B$50,2,FALSE)</f>
        <v>#N/A</v>
      </c>
    </row>
    <row r="39" spans="1:10" ht="14.25" customHeight="1">
      <c r="A39" s="48" t="e">
        <f>VLOOKUP(D39,Fichas!$A$1:$B$2000,2,FALSE)</f>
        <v>#N/A</v>
      </c>
      <c r="B39" s="22" t="e">
        <f>VLOOKUP(D39,Fichas!$A$1:$C$2000,3,FALSE)</f>
        <v>#N/A</v>
      </c>
      <c r="C39" s="36" t="e">
        <f>VLOOKUP(D39,Fichas!$A$1:$D$2000,4,FALSE)</f>
        <v>#N/A</v>
      </c>
      <c r="D39" s="24"/>
      <c r="E39" s="21" t="e">
        <f>VLOOKUP(D39,Fichas!$A$1:$E$2000,5,FALSE)</f>
        <v>#N/A</v>
      </c>
      <c r="F39" s="36" t="e">
        <f>VLOOKUP(D39,Fichas!$A$1:$F$2000,6,FALSE)</f>
        <v>#N/A</v>
      </c>
      <c r="G39" s="25"/>
      <c r="H39" s="25"/>
      <c r="I39" s="19"/>
      <c r="J39" s="37" t="e">
        <f>VLOOKUP(I39,Excessões!$A$1:$B$50,2,FALSE)</f>
        <v>#N/A</v>
      </c>
    </row>
    <row r="40" spans="1:10" ht="14.25" customHeight="1">
      <c r="A40" s="48" t="e">
        <f>VLOOKUP(D40,Fichas!$A$1:$B$2000,2,FALSE)</f>
        <v>#N/A</v>
      </c>
      <c r="B40" s="22" t="e">
        <f>VLOOKUP(D40,Fichas!$A$1:$C$2000,3,FALSE)</f>
        <v>#N/A</v>
      </c>
      <c r="C40" s="36" t="e">
        <f>VLOOKUP(D40,Fichas!$A$1:$D$2000,4,FALSE)</f>
        <v>#N/A</v>
      </c>
      <c r="D40" s="24"/>
      <c r="E40" s="21" t="e">
        <f>VLOOKUP(D40,Fichas!$A$1:$E$2000,5,FALSE)</f>
        <v>#N/A</v>
      </c>
      <c r="F40" s="36" t="e">
        <f>VLOOKUP(D40,Fichas!$A$1:$F$2000,6,FALSE)</f>
        <v>#N/A</v>
      </c>
      <c r="G40" s="25"/>
      <c r="H40" s="25"/>
      <c r="I40" s="19"/>
      <c r="J40" s="37" t="e">
        <f>VLOOKUP(I40,Excessões!$A$1:$B$50,2,FALSE)</f>
        <v>#N/A</v>
      </c>
    </row>
    <row r="41" spans="1:10" ht="14.25" customHeight="1">
      <c r="A41" s="48" t="e">
        <f>VLOOKUP(D41,Fichas!$A$1:$B$2000,2,FALSE)</f>
        <v>#N/A</v>
      </c>
      <c r="B41" s="22" t="e">
        <f>VLOOKUP(D41,Fichas!$A$1:$C$2000,3,FALSE)</f>
        <v>#N/A</v>
      </c>
      <c r="C41" s="36" t="e">
        <f>VLOOKUP(D41,Fichas!$A$1:$D$2000,4,FALSE)</f>
        <v>#N/A</v>
      </c>
      <c r="D41" s="24"/>
      <c r="E41" s="21" t="e">
        <f>VLOOKUP(D41,Fichas!$A$1:$E$2000,5,FALSE)</f>
        <v>#N/A</v>
      </c>
      <c r="F41" s="36" t="e">
        <f>VLOOKUP(D41,Fichas!$A$1:$F$2000,6,FALSE)</f>
        <v>#N/A</v>
      </c>
      <c r="G41" s="25"/>
      <c r="H41" s="25"/>
      <c r="I41" s="19"/>
      <c r="J41" s="37" t="e">
        <f>VLOOKUP(I41,Excessões!$A$1:$B$50,2,FALSE)</f>
        <v>#N/A</v>
      </c>
    </row>
    <row r="42" spans="1:10" ht="14.25" customHeight="1">
      <c r="A42" s="48" t="e">
        <f>VLOOKUP(D42,Fichas!$A$1:$B$2000,2,FALSE)</f>
        <v>#N/A</v>
      </c>
      <c r="B42" s="22" t="e">
        <f>VLOOKUP(D42,Fichas!$A$1:$C$2000,3,FALSE)</f>
        <v>#N/A</v>
      </c>
      <c r="C42" s="36" t="e">
        <f>VLOOKUP(D42,Fichas!$A$1:$D$2000,4,FALSE)</f>
        <v>#N/A</v>
      </c>
      <c r="D42" s="24"/>
      <c r="E42" s="21" t="e">
        <f>VLOOKUP(D42,Fichas!$A$1:$E$2000,5,FALSE)</f>
        <v>#N/A</v>
      </c>
      <c r="F42" s="36" t="e">
        <f>VLOOKUP(D42,Fichas!$A$1:$F$2000,6,FALSE)</f>
        <v>#N/A</v>
      </c>
      <c r="G42" s="25"/>
      <c r="H42" s="25"/>
      <c r="I42" s="19"/>
      <c r="J42" s="37" t="e">
        <f>VLOOKUP(I42,Excessões!$A$1:$B$50,2,FALSE)</f>
        <v>#N/A</v>
      </c>
    </row>
    <row r="43" spans="1:10" ht="14.25" customHeight="1">
      <c r="A43" s="48" t="e">
        <f>VLOOKUP(D43,Fichas!$A$1:$B$2000,2,FALSE)</f>
        <v>#N/A</v>
      </c>
      <c r="B43" s="22" t="e">
        <f>VLOOKUP(D43,Fichas!$A$1:$C$2000,3,FALSE)</f>
        <v>#N/A</v>
      </c>
      <c r="C43" s="36" t="e">
        <f>VLOOKUP(D43,Fichas!$A$1:$D$2000,4,FALSE)</f>
        <v>#N/A</v>
      </c>
      <c r="D43" s="24"/>
      <c r="E43" s="21" t="e">
        <f>VLOOKUP(D43,Fichas!$A$1:$E$2000,5,FALSE)</f>
        <v>#N/A</v>
      </c>
      <c r="F43" s="36" t="e">
        <f>VLOOKUP(D43,Fichas!$A$1:$F$2000,6,FALSE)</f>
        <v>#N/A</v>
      </c>
      <c r="G43" s="25"/>
      <c r="H43" s="25"/>
      <c r="I43" s="19"/>
      <c r="J43" s="37" t="e">
        <f>VLOOKUP(I43,Excessões!$A$1:$B$50,2,FALSE)</f>
        <v>#N/A</v>
      </c>
    </row>
    <row r="44" spans="1:10" ht="14.25" customHeight="1">
      <c r="A44" s="48" t="e">
        <f>VLOOKUP(D44,Fichas!$A$1:$B$2000,2,FALSE)</f>
        <v>#N/A</v>
      </c>
      <c r="B44" s="22" t="e">
        <f>VLOOKUP(D44,Fichas!$A$1:$C$2000,3,FALSE)</f>
        <v>#N/A</v>
      </c>
      <c r="C44" s="36" t="e">
        <f>VLOOKUP(D44,Fichas!$A$1:$D$2000,4,FALSE)</f>
        <v>#N/A</v>
      </c>
      <c r="D44" s="24"/>
      <c r="E44" s="21" t="e">
        <f>VLOOKUP(D44,Fichas!$A$1:$E$2000,5,FALSE)</f>
        <v>#N/A</v>
      </c>
      <c r="F44" s="36" t="e">
        <f>VLOOKUP(D44,Fichas!$A$1:$F$2000,6,FALSE)</f>
        <v>#N/A</v>
      </c>
      <c r="G44" s="25"/>
      <c r="H44" s="25"/>
      <c r="I44" s="19"/>
      <c r="J44" s="37" t="e">
        <f>VLOOKUP(I44,Excessões!$A$1:$B$50,2,FALSE)</f>
        <v>#N/A</v>
      </c>
    </row>
    <row r="45" spans="1:10" ht="14.25" customHeight="1">
      <c r="A45" s="48" t="e">
        <f>VLOOKUP(D45,Fichas!$A$1:$B$2000,2,FALSE)</f>
        <v>#N/A</v>
      </c>
      <c r="B45" s="22" t="e">
        <f>VLOOKUP(D45,Fichas!$A$1:$C$2000,3,FALSE)</f>
        <v>#N/A</v>
      </c>
      <c r="C45" s="36" t="e">
        <f>VLOOKUP(D45,Fichas!$A$1:$D$2000,4,FALSE)</f>
        <v>#N/A</v>
      </c>
      <c r="D45" s="24"/>
      <c r="E45" s="21" t="e">
        <f>VLOOKUP(D45,Fichas!$A$1:$E$2000,5,FALSE)</f>
        <v>#N/A</v>
      </c>
      <c r="F45" s="36" t="e">
        <f>VLOOKUP(D45,Fichas!$A$1:$F$2000,6,FALSE)</f>
        <v>#N/A</v>
      </c>
      <c r="G45" s="25"/>
      <c r="H45" s="25"/>
      <c r="I45" s="19"/>
      <c r="J45" s="37" t="e">
        <f>VLOOKUP(I45,Excessões!$A$1:$B$50,2,FALSE)</f>
        <v>#N/A</v>
      </c>
    </row>
    <row r="46" spans="1:10" ht="14.25" customHeight="1">
      <c r="A46" s="48" t="e">
        <f>VLOOKUP(D46,Fichas!$A$1:$B$2000,2,FALSE)</f>
        <v>#N/A</v>
      </c>
      <c r="B46" s="22" t="e">
        <f>VLOOKUP(D46,Fichas!$A$1:$C$2000,3,FALSE)</f>
        <v>#N/A</v>
      </c>
      <c r="C46" s="36" t="e">
        <f>VLOOKUP(D46,Fichas!$A$1:$D$2000,4,FALSE)</f>
        <v>#N/A</v>
      </c>
      <c r="D46" s="24"/>
      <c r="E46" s="21" t="e">
        <f>VLOOKUP(D46,Fichas!$A$1:$E$2000,5,FALSE)</f>
        <v>#N/A</v>
      </c>
      <c r="F46" s="36" t="e">
        <f>VLOOKUP(D46,Fichas!$A$1:$F$2000,6,FALSE)</f>
        <v>#N/A</v>
      </c>
      <c r="G46" s="25"/>
      <c r="H46" s="25"/>
      <c r="I46" s="19"/>
      <c r="J46" s="37" t="e">
        <f>VLOOKUP(I46,Excessões!$A$1:$B$50,2,FALSE)</f>
        <v>#N/A</v>
      </c>
    </row>
    <row r="47" spans="1:10" ht="14.25" customHeight="1">
      <c r="A47" s="48" t="e">
        <f>VLOOKUP(D47,Fichas!$A$1:$B$2000,2,FALSE)</f>
        <v>#N/A</v>
      </c>
      <c r="B47" s="22" t="e">
        <f>VLOOKUP(D47,Fichas!$A$1:$C$2000,3,FALSE)</f>
        <v>#N/A</v>
      </c>
      <c r="C47" s="36" t="e">
        <f>VLOOKUP(D47,Fichas!$A$1:$D$2000,4,FALSE)</f>
        <v>#N/A</v>
      </c>
      <c r="D47" s="24"/>
      <c r="E47" s="21" t="e">
        <f>VLOOKUP(D47,Fichas!$A$1:$E$2000,5,FALSE)</f>
        <v>#N/A</v>
      </c>
      <c r="F47" s="36" t="e">
        <f>VLOOKUP(D47,Fichas!$A$1:$F$2000,6,FALSE)</f>
        <v>#N/A</v>
      </c>
      <c r="G47" s="25"/>
      <c r="H47" s="25"/>
      <c r="I47" s="19"/>
      <c r="J47" s="37" t="e">
        <f>VLOOKUP(I47,Excessões!$A$1:$B$50,2,FALSE)</f>
        <v>#N/A</v>
      </c>
    </row>
    <row r="48" spans="1:10" ht="14.25" customHeight="1">
      <c r="A48" s="48" t="e">
        <f>VLOOKUP(D48,Fichas!$A$1:$B$2000,2,FALSE)</f>
        <v>#N/A</v>
      </c>
      <c r="B48" s="22" t="e">
        <f>VLOOKUP(D48,Fichas!$A$1:$C$2000,3,FALSE)</f>
        <v>#N/A</v>
      </c>
      <c r="C48" s="36" t="e">
        <f>VLOOKUP(D48,Fichas!$A$1:$D$2000,4,FALSE)</f>
        <v>#N/A</v>
      </c>
      <c r="D48" s="24"/>
      <c r="E48" s="21" t="e">
        <f>VLOOKUP(D48,Fichas!$A$1:$E$2000,5,FALSE)</f>
        <v>#N/A</v>
      </c>
      <c r="F48" s="36" t="e">
        <f>VLOOKUP(D48,Fichas!$A$1:$F$2000,6,FALSE)</f>
        <v>#N/A</v>
      </c>
      <c r="G48" s="25"/>
      <c r="H48" s="25"/>
      <c r="I48" s="19"/>
      <c r="J48" s="37" t="e">
        <f>VLOOKUP(I48,Excessões!$A$1:$B$50,2,FALSE)</f>
        <v>#N/A</v>
      </c>
    </row>
    <row r="49" spans="1:10" ht="14.25" customHeight="1">
      <c r="A49" s="48" t="e">
        <f>VLOOKUP(D49,Fichas!$A$1:$B$2000,2,FALSE)</f>
        <v>#N/A</v>
      </c>
      <c r="B49" s="22" t="e">
        <f>VLOOKUP(D49,Fichas!$A$1:$C$2000,3,FALSE)</f>
        <v>#N/A</v>
      </c>
      <c r="C49" s="36" t="e">
        <f>VLOOKUP(D49,Fichas!$A$1:$D$2000,4,FALSE)</f>
        <v>#N/A</v>
      </c>
      <c r="D49" s="24"/>
      <c r="E49" s="21" t="e">
        <f>VLOOKUP(D49,Fichas!$A$1:$E$2000,5,FALSE)</f>
        <v>#N/A</v>
      </c>
      <c r="F49" s="36" t="e">
        <f>VLOOKUP(D49,Fichas!$A$1:$F$2000,6,FALSE)</f>
        <v>#N/A</v>
      </c>
      <c r="G49" s="25"/>
      <c r="H49" s="25"/>
      <c r="I49" s="19"/>
      <c r="J49" s="37" t="e">
        <f>VLOOKUP(I49,Excessões!$A$1:$B$50,2,FALSE)</f>
        <v>#N/A</v>
      </c>
    </row>
    <row r="50" spans="1:10" ht="14.25" customHeight="1">
      <c r="A50" s="48" t="e">
        <f>VLOOKUP(D50,Fichas!$A$1:$B$2000,2,FALSE)</f>
        <v>#N/A</v>
      </c>
      <c r="B50" s="22" t="e">
        <f>VLOOKUP(D50,Fichas!$A$1:$C$2000,3,FALSE)</f>
        <v>#N/A</v>
      </c>
      <c r="C50" s="36" t="e">
        <f>VLOOKUP(D50,Fichas!$A$1:$D$2000,4,FALSE)</f>
        <v>#N/A</v>
      </c>
      <c r="D50" s="24"/>
      <c r="E50" s="21" t="e">
        <f>VLOOKUP(D50,Fichas!$A$1:$E$2000,5,FALSE)</f>
        <v>#N/A</v>
      </c>
      <c r="F50" s="36" t="e">
        <f>VLOOKUP(D50,Fichas!$A$1:$F$2000,6,FALSE)</f>
        <v>#N/A</v>
      </c>
      <c r="G50" s="25"/>
      <c r="H50" s="25"/>
      <c r="I50" s="19"/>
      <c r="J50" s="37" t="e">
        <f>VLOOKUP(I50,Excessões!$A$1:$B$50,2,FALSE)</f>
        <v>#N/A</v>
      </c>
    </row>
    <row r="51" spans="1:10" ht="14.25" customHeight="1">
      <c r="A51" s="48" t="e">
        <f>VLOOKUP(D51,Fichas!$A$1:$B$2000,2,FALSE)</f>
        <v>#N/A</v>
      </c>
      <c r="B51" s="22" t="e">
        <f>VLOOKUP(D51,Fichas!$A$1:$C$2000,3,FALSE)</f>
        <v>#N/A</v>
      </c>
      <c r="C51" s="36" t="e">
        <f>VLOOKUP(D51,Fichas!$A$1:$D$2000,4,FALSE)</f>
        <v>#N/A</v>
      </c>
      <c r="D51" s="24"/>
      <c r="E51" s="21" t="e">
        <f>VLOOKUP(D51,Fichas!$A$1:$E$2000,5,FALSE)</f>
        <v>#N/A</v>
      </c>
      <c r="F51" s="36" t="e">
        <f>VLOOKUP(D51,Fichas!$A$1:$F$2000,6,FALSE)</f>
        <v>#N/A</v>
      </c>
      <c r="G51" s="25"/>
      <c r="H51" s="25"/>
      <c r="I51" s="19"/>
      <c r="J51" s="37" t="e">
        <f>VLOOKUP(I51,Excessões!$A$1:$B$50,2,FALSE)</f>
        <v>#N/A</v>
      </c>
    </row>
    <row r="52" spans="1:10" ht="14.25" customHeight="1">
      <c r="A52" s="48"/>
      <c r="B52" s="22"/>
      <c r="C52" s="34"/>
      <c r="D52" s="24"/>
      <c r="E52" s="24"/>
      <c r="F52" s="36"/>
      <c r="G52" s="25"/>
      <c r="H52" s="25"/>
      <c r="I52" s="19"/>
      <c r="J52" s="37" t="e">
        <f>VLOOKUP(I52,Excessões!$A$1:$B$50,2,FALSE)</f>
        <v>#N/A</v>
      </c>
    </row>
    <row r="53" spans="1:10" ht="14.25" customHeight="1">
      <c r="A53" s="337" t="s">
        <v>62</v>
      </c>
      <c r="B53" s="338"/>
      <c r="C53" s="338"/>
      <c r="D53" s="338"/>
      <c r="E53" s="338"/>
      <c r="F53" s="339"/>
      <c r="G53" s="20">
        <f>SUM(G5:G52)</f>
        <v>0</v>
      </c>
      <c r="H53" s="20">
        <f>SUM(H5:H52)</f>
        <v>0</v>
      </c>
      <c r="J53" s="37"/>
    </row>
    <row r="54" spans="1:10">
      <c r="J54" s="37"/>
    </row>
    <row r="55" spans="1:10" ht="15" customHeight="1">
      <c r="A55" s="335" t="s">
        <v>74</v>
      </c>
      <c r="B55" s="335"/>
      <c r="C55" s="19">
        <v>200</v>
      </c>
      <c r="D55" s="341" t="str">
        <f>VLOOKUP(C55,Fontes!$A$1:$B$3026,2,FALSE)</f>
        <v>ORDINÁRIO - EDUCAÇÃO</v>
      </c>
      <c r="E55" s="341"/>
      <c r="F55" s="341"/>
      <c r="G55" s="26">
        <f>G7+G8+G9+G10+G11+G12</f>
        <v>0</v>
      </c>
      <c r="H55" s="26">
        <f>H17+H18+H19+H20</f>
        <v>0</v>
      </c>
      <c r="I55" s="39">
        <f t="shared" ref="I55:I60" si="0">G55-H55</f>
        <v>0</v>
      </c>
      <c r="J55" s="38"/>
    </row>
    <row r="56" spans="1:10" ht="15" customHeight="1">
      <c r="B56" s="35"/>
      <c r="C56" s="19"/>
      <c r="D56" s="341" t="str">
        <f>VLOOKUP(C56,Fontes!$A$1:$B$3026,2,FALSE)</f>
        <v>ORDINÁRIO</v>
      </c>
      <c r="E56" s="341"/>
      <c r="F56" s="341"/>
      <c r="G56" s="26">
        <f>G15+G16</f>
        <v>0</v>
      </c>
      <c r="H56" s="26">
        <f>H21+H22+H25+H26</f>
        <v>0</v>
      </c>
      <c r="I56" s="39">
        <f t="shared" si="0"/>
        <v>0</v>
      </c>
      <c r="J56" s="38"/>
    </row>
    <row r="57" spans="1:10" ht="15" customHeight="1">
      <c r="B57" s="35"/>
      <c r="C57" s="19"/>
      <c r="D57" s="341" t="str">
        <f>VLOOKUP(C57,Fontes!$A$1:$B$3026,2,FALSE)</f>
        <v>ORDINÁRIO</v>
      </c>
      <c r="E57" s="341"/>
      <c r="F57" s="341"/>
      <c r="G57" s="26">
        <f>G6</f>
        <v>0</v>
      </c>
      <c r="I57" s="39">
        <f t="shared" si="0"/>
        <v>0</v>
      </c>
      <c r="J57" s="38"/>
    </row>
    <row r="58" spans="1:10" ht="15" customHeight="1">
      <c r="B58" s="35"/>
      <c r="C58" s="19"/>
      <c r="D58" s="341" t="str">
        <f>VLOOKUP(C58,Fontes!$A$1:$B$3026,2,FALSE)</f>
        <v>ORDINÁRIO</v>
      </c>
      <c r="E58" s="341"/>
      <c r="F58" s="341"/>
      <c r="G58" s="26">
        <f>G5</f>
        <v>0</v>
      </c>
      <c r="H58" s="26">
        <f>H5</f>
        <v>0</v>
      </c>
      <c r="I58" s="39">
        <f t="shared" si="0"/>
        <v>0</v>
      </c>
      <c r="J58" s="38"/>
    </row>
    <row r="59" spans="1:10" ht="15" customHeight="1">
      <c r="B59" s="35"/>
      <c r="C59" s="19"/>
      <c r="D59" s="341" t="str">
        <f>VLOOKUP(C59,Fontes!$A$1:$B$3026,2,FALSE)</f>
        <v>ORDINÁRIO</v>
      </c>
      <c r="E59" s="341"/>
      <c r="F59" s="341"/>
      <c r="G59" s="41">
        <f>G13</f>
        <v>0</v>
      </c>
      <c r="H59" s="41">
        <f>H23</f>
        <v>0</v>
      </c>
      <c r="I59" s="39">
        <f t="shared" si="0"/>
        <v>0</v>
      </c>
      <c r="J59" s="38"/>
    </row>
    <row r="60" spans="1:10" ht="15" customHeight="1">
      <c r="B60" s="35"/>
      <c r="C60" s="19"/>
      <c r="D60" s="341" t="str">
        <f>VLOOKUP(C60,Fontes!$A$1:$B$3026,2,FALSE)</f>
        <v>ORDINÁRIO</v>
      </c>
      <c r="E60" s="341"/>
      <c r="F60" s="341"/>
      <c r="G60" s="26">
        <f>G14</f>
        <v>0</v>
      </c>
      <c r="H60" s="26">
        <f>H24</f>
        <v>0</v>
      </c>
      <c r="I60" s="39">
        <f t="shared" si="0"/>
        <v>0</v>
      </c>
      <c r="J60" s="38"/>
    </row>
    <row r="61" spans="1:10">
      <c r="C61" s="19"/>
      <c r="D61" s="35"/>
      <c r="F61" s="19"/>
      <c r="G61" s="37"/>
      <c r="I61" s="26"/>
      <c r="J61" s="38"/>
    </row>
    <row r="62" spans="1:10">
      <c r="C62" s="19"/>
      <c r="D62" s="35"/>
      <c r="F62" s="19"/>
      <c r="G62" s="37"/>
      <c r="I62" s="26"/>
      <c r="J62" s="38"/>
    </row>
    <row r="63" spans="1:10">
      <c r="C63" s="19"/>
      <c r="D63" s="342" t="s">
        <v>883</v>
      </c>
      <c r="E63" s="342"/>
      <c r="F63" s="342"/>
      <c r="G63" s="26">
        <f>SUM(G55:G62)</f>
        <v>0</v>
      </c>
      <c r="H63" s="26">
        <f>SUM(H55:H62)</f>
        <v>0</v>
      </c>
      <c r="I63" s="26"/>
    </row>
    <row r="64" spans="1:10">
      <c r="C64" s="19"/>
      <c r="D64" s="340" t="s">
        <v>884</v>
      </c>
      <c r="E64" s="340"/>
      <c r="F64" s="340"/>
      <c r="G64" s="53">
        <f>G63-G53</f>
        <v>0</v>
      </c>
      <c r="H64" s="53">
        <f>H63-H53</f>
        <v>0</v>
      </c>
      <c r="I64" s="53"/>
    </row>
    <row r="65" spans="8:8">
      <c r="H65" s="26" t="s">
        <v>80</v>
      </c>
    </row>
  </sheetData>
  <mergeCells count="12">
    <mergeCell ref="A55:B55"/>
    <mergeCell ref="A1:G1"/>
    <mergeCell ref="A3:F3"/>
    <mergeCell ref="A53:F53"/>
    <mergeCell ref="D64:F64"/>
    <mergeCell ref="D55:F55"/>
    <mergeCell ref="D56:F56"/>
    <mergeCell ref="D57:F57"/>
    <mergeCell ref="D58:F58"/>
    <mergeCell ref="D59:F59"/>
    <mergeCell ref="D60:F60"/>
    <mergeCell ref="D63:F63"/>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0.xml><?xml version="1.0" encoding="utf-8"?>
<worksheet xmlns="http://schemas.openxmlformats.org/spreadsheetml/2006/main" xmlns:r="http://schemas.openxmlformats.org/officeDocument/2006/relationships">
  <dimension ref="A1:J66"/>
  <sheetViews>
    <sheetView workbookViewId="0">
      <selection activeCell="A4" sqref="A4:IV4"/>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1012</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02.001.04.122.0002.2003</v>
      </c>
      <c r="B5" s="22" t="str">
        <f>VLOOKUP(D5,Fichas!$A$1:$C$2000,3,FALSE)</f>
        <v>3.1.90.92.00.00</v>
      </c>
      <c r="C5" s="36" t="str">
        <f>VLOOKUP(D5,Fichas!$A$1:$D$2000,4,FALSE)</f>
        <v>Despesas de Exercícios Anteriores</v>
      </c>
      <c r="D5" s="21">
        <v>25</v>
      </c>
      <c r="E5" s="21">
        <f>VLOOKUP(D5,Fichas!$A$1:$E$2000,5,FALSE)</f>
        <v>0</v>
      </c>
      <c r="F5" s="36" t="str">
        <f>VLOOKUP(D5,Fichas!$A$1:$F$2000,6,FALSE)</f>
        <v>Gabinete do Prefeito</v>
      </c>
      <c r="G5" s="23">
        <v>4813.76</v>
      </c>
      <c r="H5" s="23"/>
      <c r="I5" s="19">
        <v>4</v>
      </c>
      <c r="J5" s="37" t="str">
        <f>VLOOKUP(I5,Excessões!$A$1:$B$50,2,FALSE)</f>
        <v>Art. 5º, Inc I - Insuficiência dotação Pessoal e Encargos Sociais</v>
      </c>
    </row>
    <row r="6" spans="1:10">
      <c r="A6" s="48" t="str">
        <f>VLOOKUP(D6,Fichas!$A$1:$B$2000,2,FALSE)</f>
        <v>02.003.03.122.0002.2004.0001</v>
      </c>
      <c r="B6" s="22" t="str">
        <f>VLOOKUP(D6,Fichas!$A$1:$C$2000,3,FALSE)</f>
        <v>3.3.90.92.00.00</v>
      </c>
      <c r="C6" s="36" t="str">
        <f>VLOOKUP(D6,Fichas!$A$1:$D$2000,4,FALSE)</f>
        <v>Despesas de Exercícios Anteriores</v>
      </c>
      <c r="D6" s="21">
        <v>80</v>
      </c>
      <c r="E6" s="21">
        <f>VLOOKUP(D6,Fichas!$A$1:$E$2000,5,FALSE)</f>
        <v>0</v>
      </c>
      <c r="F6" s="36" t="str">
        <f>VLOOKUP(D6,Fichas!$A$1:$F$2000,6,FALSE)</f>
        <v>Procuradoria</v>
      </c>
      <c r="G6" s="23">
        <v>190000</v>
      </c>
      <c r="H6" s="23"/>
    </row>
    <row r="7" spans="1:10">
      <c r="A7" s="48" t="str">
        <f>VLOOKUP(D7,Fichas!$A$1:$B$2000,2,FALSE)</f>
        <v>02.004.04.122.0002.2003</v>
      </c>
      <c r="B7" s="22" t="str">
        <f>VLOOKUP(D7,Fichas!$A$1:$C$2000,3,FALSE)</f>
        <v>3.1.90.04.00.00</v>
      </c>
      <c r="C7" s="36" t="str">
        <f>VLOOKUP(D7,Fichas!$A$1:$D$2000,4,FALSE)</f>
        <v>Contratação por Tempo Determinado</v>
      </c>
      <c r="D7" s="21">
        <v>1550</v>
      </c>
      <c r="E7" s="21">
        <f>VLOOKUP(D7,Fichas!$A$1:$E$2000,5,FALSE)</f>
        <v>0</v>
      </c>
      <c r="F7" s="36" t="str">
        <f>VLOOKUP(D7,Fichas!$A$1:$F$2000,6,FALSE)</f>
        <v>Secr. Administração</v>
      </c>
      <c r="G7" s="23">
        <v>50000</v>
      </c>
      <c r="H7" s="23"/>
      <c r="I7" s="19">
        <v>4</v>
      </c>
      <c r="J7" s="37" t="str">
        <f>VLOOKUP(I7,Excessões!$A$1:$B$50,2,FALSE)</f>
        <v>Art. 5º, Inc I - Insuficiência dotação Pessoal e Encargos Sociais</v>
      </c>
    </row>
    <row r="8" spans="1:10">
      <c r="A8" s="48" t="str">
        <f>VLOOKUP(D8,Fichas!$A$1:$B$2000,2,FALSE)</f>
        <v>02.004.04.122.0002.2003</v>
      </c>
      <c r="B8" s="22" t="str">
        <f>VLOOKUP(D8,Fichas!$A$1:$C$2000,3,FALSE)</f>
        <v>3.1.90.04.00.00</v>
      </c>
      <c r="C8" s="36" t="str">
        <f>VLOOKUP(D8,Fichas!$A$1:$D$2000,4,FALSE)</f>
        <v>Contratação por Tempo Determinado</v>
      </c>
      <c r="D8" s="21">
        <v>1519</v>
      </c>
      <c r="E8" s="21">
        <f>VLOOKUP(D8,Fichas!$A$1:$E$2000,5,FALSE)</f>
        <v>807</v>
      </c>
      <c r="F8" s="36" t="str">
        <f>VLOOKUP(D8,Fichas!$A$1:$F$2000,6,FALSE)</f>
        <v>Secr. Administração</v>
      </c>
      <c r="G8" s="23">
        <v>460000</v>
      </c>
      <c r="H8" s="23"/>
      <c r="I8" s="19">
        <v>4</v>
      </c>
      <c r="J8" s="37" t="str">
        <f>VLOOKUP(I8,Excessões!$A$1:$B$50,2,FALSE)</f>
        <v>Art. 5º, Inc I - Insuficiência dotação Pessoal e Encargos Sociais</v>
      </c>
    </row>
    <row r="9" spans="1:10">
      <c r="A9" s="48" t="str">
        <f>VLOOKUP(D9,Fichas!$A$1:$B$2000,2,FALSE)</f>
        <v>02.004.04.122.0002.2003</v>
      </c>
      <c r="B9" s="22" t="str">
        <f>VLOOKUP(D9,Fichas!$A$1:$C$2000,3,FALSE)</f>
        <v>3.1.90.92.00.00</v>
      </c>
      <c r="C9" s="36" t="str">
        <f>VLOOKUP(D9,Fichas!$A$1:$D$2000,4,FALSE)</f>
        <v>Despesas de Exercícios Anteriores</v>
      </c>
      <c r="D9" s="21">
        <v>88</v>
      </c>
      <c r="E9" s="21">
        <f>VLOOKUP(D9,Fichas!$A$1:$E$2000,5,FALSE)</f>
        <v>0</v>
      </c>
      <c r="F9" s="36" t="str">
        <f>VLOOKUP(D9,Fichas!$A$1:$F$2000,6,FALSE)</f>
        <v>Secr. Administração</v>
      </c>
      <c r="G9" s="23">
        <v>100000</v>
      </c>
      <c r="H9" s="23"/>
      <c r="I9" s="19">
        <v>4</v>
      </c>
      <c r="J9" s="37" t="str">
        <f>VLOOKUP(I9,Excessões!$A$1:$B$50,2,FALSE)</f>
        <v>Art. 5º, Inc I - Insuficiência dotação Pessoal e Encargos Sociais</v>
      </c>
    </row>
    <row r="10" spans="1:10" ht="22.5">
      <c r="A10" s="48" t="str">
        <f>VLOOKUP(D10,Fichas!$A$1:$B$2000,2,FALSE)</f>
        <v>02.004.04.122.0002.2003</v>
      </c>
      <c r="B10" s="22" t="str">
        <f>VLOOKUP(D10,Fichas!$A$1:$C$2000,3,FALSE)</f>
        <v>3.3.90.08.00.00</v>
      </c>
      <c r="C10" s="36" t="str">
        <f>VLOOKUP(D10,Fichas!$A$1:$D$2000,4,FALSE)</f>
        <v>Outros Benefícios Assistenciais do servidor e do militar</v>
      </c>
      <c r="D10" s="21">
        <v>1520</v>
      </c>
      <c r="E10" s="21">
        <f>VLOOKUP(D10,Fichas!$A$1:$E$2000,5,FALSE)</f>
        <v>807</v>
      </c>
      <c r="F10" s="36" t="str">
        <f>VLOOKUP(D10,Fichas!$A$1:$F$2000,6,FALSE)</f>
        <v>Secr. Administração</v>
      </c>
      <c r="G10" s="23">
        <v>734.11</v>
      </c>
      <c r="H10" s="23"/>
    </row>
    <row r="11" spans="1:10">
      <c r="A11" s="48" t="str">
        <f>VLOOKUP(D11,Fichas!$A$1:$B$2000,2,FALSE)</f>
        <v>02.004.04.122.0002.2003</v>
      </c>
      <c r="B11" s="22" t="str">
        <f>VLOOKUP(D11,Fichas!$A$1:$C$2000,3,FALSE)</f>
        <v>3.3.90.91.00.00</v>
      </c>
      <c r="C11" s="36" t="str">
        <f>VLOOKUP(D11,Fichas!$A$1:$D$2000,4,FALSE)</f>
        <v>Sentenças Judiciais</v>
      </c>
      <c r="D11" s="21">
        <v>1522</v>
      </c>
      <c r="E11" s="21">
        <f>VLOOKUP(D11,Fichas!$A$1:$E$2000,5,FALSE)</f>
        <v>0</v>
      </c>
      <c r="F11" s="36" t="str">
        <f>VLOOKUP(D11,Fichas!$A$1:$F$2000,6,FALSE)</f>
        <v>Secr. Administração</v>
      </c>
      <c r="G11" s="23">
        <v>36000</v>
      </c>
      <c r="H11" s="23"/>
      <c r="I11" s="19">
        <v>6</v>
      </c>
      <c r="J11" s="37" t="str">
        <f>VLOOKUP(I11,Excessões!$A$1:$B$50,2,FALSE)</f>
        <v>Art. 5º, Inc II - Despesas de Sentenças Judiciais</v>
      </c>
    </row>
    <row r="12" spans="1:10">
      <c r="A12" s="48" t="str">
        <f>VLOOKUP(D12,Fichas!$A$1:$B$2000,2,FALSE)</f>
        <v>02.004.04.122.0002.2004.0001</v>
      </c>
      <c r="B12" s="22" t="str">
        <f>VLOOKUP(D12,Fichas!$A$1:$C$2000,3,FALSE)</f>
        <v>3.3.90.30.00.00</v>
      </c>
      <c r="C12" s="36" t="str">
        <f>VLOOKUP(D12,Fichas!$A$1:$D$2000,4,FALSE)</f>
        <v>Material de Consumo</v>
      </c>
      <c r="D12" s="21">
        <v>96</v>
      </c>
      <c r="E12" s="21">
        <f>VLOOKUP(D12,Fichas!$A$1:$E$2000,5,FALSE)</f>
        <v>806</v>
      </c>
      <c r="F12" s="36" t="str">
        <f>VLOOKUP(D12,Fichas!$A$1:$F$2000,6,FALSE)</f>
        <v>Secr. Administração</v>
      </c>
      <c r="G12" s="23">
        <v>97962.4</v>
      </c>
      <c r="H12" s="23"/>
    </row>
    <row r="13" spans="1:10">
      <c r="A13" s="48" t="str">
        <f>VLOOKUP(D13,Fichas!$A$1:$B$2000,2,FALSE)</f>
        <v>02.006.04.122.0002.2003</v>
      </c>
      <c r="B13" s="22" t="str">
        <f>VLOOKUP(D13,Fichas!$A$1:$C$2000,3,FALSE)</f>
        <v>3.1.90.92.00.00</v>
      </c>
      <c r="C13" s="36" t="str">
        <f>VLOOKUP(D13,Fichas!$A$1:$D$2000,4,FALSE)</f>
        <v>Despesas de Exercícios Anteriores</v>
      </c>
      <c r="D13" s="21">
        <v>1536</v>
      </c>
      <c r="E13" s="21">
        <f>VLOOKUP(D13,Fichas!$A$1:$E$2000,5,FALSE)</f>
        <v>0</v>
      </c>
      <c r="F13" s="36" t="str">
        <f>VLOOKUP(D13,Fichas!$A$1:$F$2000,6,FALSE)</f>
        <v>Secr. Fazenda</v>
      </c>
      <c r="G13" s="23">
        <v>7000</v>
      </c>
      <c r="H13" s="23"/>
      <c r="I13" s="19">
        <v>4</v>
      </c>
      <c r="J13" s="37" t="str">
        <f>VLOOKUP(I13,Excessões!$A$1:$B$50,2,FALSE)</f>
        <v>Art. 5º, Inc I - Insuficiência dotação Pessoal e Encargos Sociais</v>
      </c>
    </row>
    <row r="14" spans="1:10">
      <c r="A14" s="48" t="str">
        <f>VLOOKUP(D14,Fichas!$A$1:$B$2000,2,FALSE)</f>
        <v>02.008.08.122.0002.2004.0001</v>
      </c>
      <c r="B14" s="22" t="str">
        <f>VLOOKUP(D14,Fichas!$A$1:$C$2000,3,FALSE)</f>
        <v>3.3.90.36.00.00</v>
      </c>
      <c r="C14" s="36" t="str">
        <f>VLOOKUP(D14,Fichas!$A$1:$D$2000,4,FALSE)</f>
        <v>Outros Serviços de Terceiros - Pessoa Física</v>
      </c>
      <c r="D14" s="21">
        <v>1526</v>
      </c>
      <c r="E14" s="21">
        <f>VLOOKUP(D14,Fichas!$A$1:$E$2000,5,FALSE)</f>
        <v>0</v>
      </c>
      <c r="F14" s="36" t="str">
        <f>VLOOKUP(D14,Fichas!$A$1:$F$2000,6,FALSE)</f>
        <v>Secr. Assist. Social</v>
      </c>
      <c r="G14" s="23">
        <v>51733.33</v>
      </c>
      <c r="H14" s="23"/>
      <c r="I14" s="19">
        <v>14</v>
      </c>
      <c r="J14" s="37" t="str">
        <f>VLOOKUP(I14,Excessões!$A$1:$B$50,2,FALSE)</f>
        <v>Art. 5º, Inc IV - Insuficiência dotação na função Assistência Social</v>
      </c>
    </row>
    <row r="15" spans="1:10">
      <c r="A15" s="48" t="str">
        <f>VLOOKUP(D15,Fichas!$A$1:$B$2000,2,FALSE)</f>
        <v>02.012.12.122.0014.2004.0001</v>
      </c>
      <c r="B15" s="22" t="str">
        <f>VLOOKUP(D15,Fichas!$A$1:$C$2000,3,FALSE)</f>
        <v>3.1.90.04.00.00</v>
      </c>
      <c r="C15" s="36" t="str">
        <f>VLOOKUP(D15,Fichas!$A$1:$D$2000,4,FALSE)</f>
        <v>Contratação por Tempo Determinado</v>
      </c>
      <c r="D15" s="21">
        <v>1488</v>
      </c>
      <c r="E15" s="21" t="str">
        <f>VLOOKUP(D15,Fichas!$A$1:$E$2000,5,FALSE)</f>
        <v>0</v>
      </c>
      <c r="F15" s="36" t="str">
        <f>VLOOKUP(D15,Fichas!$A$1:$F$2000,6,FALSE)</f>
        <v>Secr. Educação</v>
      </c>
      <c r="G15" s="23">
        <v>9000</v>
      </c>
      <c r="H15" s="23"/>
      <c r="I15" s="19">
        <v>4</v>
      </c>
      <c r="J15" s="37" t="str">
        <f>VLOOKUP(I15,Excessões!$A$1:$B$50,2,FALSE)</f>
        <v>Art. 5º, Inc I - Insuficiência dotação Pessoal e Encargos Sociais</v>
      </c>
    </row>
    <row r="16" spans="1:10">
      <c r="A16" s="48" t="str">
        <f>VLOOKUP(D16,Fichas!$A$1:$B$2000,2,FALSE)</f>
        <v>02.012.12.122.0014.2004.0001</v>
      </c>
      <c r="B16" s="22" t="str">
        <f>VLOOKUP(D16,Fichas!$A$1:$C$2000,3,FALSE)</f>
        <v>3.1.90.11.00.00</v>
      </c>
      <c r="C16" s="36" t="str">
        <f>VLOOKUP(D16,Fichas!$A$1:$D$2000,4,FALSE)</f>
        <v>Vencimentos e Vantagens Fixas - Pessoal Civil</v>
      </c>
      <c r="D16" s="21">
        <v>1489</v>
      </c>
      <c r="E16" s="21" t="str">
        <f>VLOOKUP(D16,Fichas!$A$1:$E$2000,5,FALSE)</f>
        <v>0</v>
      </c>
      <c r="F16" s="36" t="str">
        <f>VLOOKUP(D16,Fichas!$A$1:$F$2000,6,FALSE)</f>
        <v>Secr. Educação</v>
      </c>
      <c r="G16" s="23">
        <v>166000</v>
      </c>
      <c r="H16" s="23"/>
      <c r="I16" s="19">
        <v>4</v>
      </c>
      <c r="J16" s="37" t="str">
        <f>VLOOKUP(I16,Excessões!$A$1:$B$50,2,FALSE)</f>
        <v>Art. 5º, Inc I - Insuficiência dotação Pessoal e Encargos Sociais</v>
      </c>
    </row>
    <row r="17" spans="1:10">
      <c r="A17" s="48" t="str">
        <f>VLOOKUP(D17,Fichas!$A$1:$B$2000,2,FALSE)</f>
        <v>02.012.12.122.0014.2004.0001</v>
      </c>
      <c r="B17" s="22" t="str">
        <f>VLOOKUP(D17,Fichas!$A$1:$C$2000,3,FALSE)</f>
        <v>3.1.90.13.00.00</v>
      </c>
      <c r="C17" s="36" t="str">
        <f>VLOOKUP(D17,Fichas!$A$1:$D$2000,4,FALSE)</f>
        <v>Obrigações Patronais</v>
      </c>
      <c r="D17" s="21">
        <v>1491</v>
      </c>
      <c r="E17" s="21" t="str">
        <f>VLOOKUP(D17,Fichas!$A$1:$E$2000,5,FALSE)</f>
        <v>0</v>
      </c>
      <c r="F17" s="36" t="str">
        <f>VLOOKUP(D17,Fichas!$A$1:$F$2000,6,FALSE)</f>
        <v>Secr. Educação</v>
      </c>
      <c r="G17" s="23">
        <v>2050</v>
      </c>
      <c r="H17" s="23"/>
      <c r="I17" s="19">
        <v>4</v>
      </c>
      <c r="J17" s="37" t="str">
        <f>VLOOKUP(I17,Excessões!$A$1:$B$50,2,FALSE)</f>
        <v>Art. 5º, Inc I - Insuficiência dotação Pessoal e Encargos Sociais</v>
      </c>
    </row>
    <row r="18" spans="1:10">
      <c r="A18" s="48" t="str">
        <f>VLOOKUP(D18,Fichas!$A$1:$B$2000,2,FALSE)</f>
        <v>02.012.12.122.0014.2004.0001</v>
      </c>
      <c r="B18" s="22" t="str">
        <f>VLOOKUP(D18,Fichas!$A$1:$C$2000,3,FALSE)</f>
        <v>3.1.90.92.00.00</v>
      </c>
      <c r="C18" s="36" t="str">
        <f>VLOOKUP(D18,Fichas!$A$1:$D$2000,4,FALSE)</f>
        <v>Despesas de Exercícios Anteriores</v>
      </c>
      <c r="D18" s="21">
        <v>1494</v>
      </c>
      <c r="E18" s="21" t="str">
        <f>VLOOKUP(D18,Fichas!$A$1:$E$2000,5,FALSE)</f>
        <v>0</v>
      </c>
      <c r="F18" s="36" t="str">
        <f>VLOOKUP(D18,Fichas!$A$1:$F$2000,6,FALSE)</f>
        <v>Secr. Educação</v>
      </c>
      <c r="G18" s="23">
        <v>2500</v>
      </c>
      <c r="H18" s="23"/>
      <c r="I18" s="19">
        <v>4</v>
      </c>
      <c r="J18" s="37" t="str">
        <f>VLOOKUP(I18,Excessões!$A$1:$B$50,2,FALSE)</f>
        <v>Art. 5º, Inc I - Insuficiência dotação Pessoal e Encargos Sociais</v>
      </c>
    </row>
    <row r="19" spans="1:10">
      <c r="A19" s="48" t="str">
        <f>VLOOKUP(D19,Fichas!$A$1:$B$2000,2,FALSE)</f>
        <v>02.012.12.122.0014.2004.0001</v>
      </c>
      <c r="B19" s="22" t="str">
        <f>VLOOKUP(D19,Fichas!$A$1:$C$2000,3,FALSE)</f>
        <v>3.1.91.13.08.00</v>
      </c>
      <c r="C19" s="36" t="str">
        <f>VLOOKUP(D19,Fichas!$A$1:$D$2000,4,FALSE)</f>
        <v>Contribuições RPPS - FPC</v>
      </c>
      <c r="D19" s="21">
        <v>1492</v>
      </c>
      <c r="E19" s="21" t="str">
        <f>VLOOKUP(D19,Fichas!$A$1:$E$2000,5,FALSE)</f>
        <v>0</v>
      </c>
      <c r="F19" s="36" t="str">
        <f>VLOOKUP(D19,Fichas!$A$1:$F$2000,6,FALSE)</f>
        <v>Secr. Educação</v>
      </c>
      <c r="G19" s="23">
        <v>4000</v>
      </c>
      <c r="H19" s="23"/>
      <c r="I19" s="19">
        <v>4</v>
      </c>
      <c r="J19" s="37" t="str">
        <f>VLOOKUP(I19,Excessões!$A$1:$B$50,2,FALSE)</f>
        <v>Art. 5º, Inc I - Insuficiência dotação Pessoal e Encargos Sociais</v>
      </c>
    </row>
    <row r="20" spans="1:10">
      <c r="A20" s="48" t="str">
        <f>VLOOKUP(D20,Fichas!$A$1:$B$2000,2,FALSE)</f>
        <v>02.012.12.122.0014.2004.0001</v>
      </c>
      <c r="B20" s="22" t="str">
        <f>VLOOKUP(D20,Fichas!$A$1:$C$2000,3,FALSE)</f>
        <v>3.1.91.13.11.00</v>
      </c>
      <c r="C20" s="36" t="str">
        <f>VLOOKUP(D20,Fichas!$A$1:$D$2000,4,FALSE)</f>
        <v>Contribuições RPPS - FFP</v>
      </c>
      <c r="D20" s="21">
        <v>1493</v>
      </c>
      <c r="E20" s="21" t="str">
        <f>VLOOKUP(D20,Fichas!$A$1:$E$2000,5,FALSE)</f>
        <v>0</v>
      </c>
      <c r="F20" s="36" t="str">
        <f>VLOOKUP(D20,Fichas!$A$1:$F$2000,6,FALSE)</f>
        <v>Secr. Educação</v>
      </c>
      <c r="G20" s="23">
        <v>14000</v>
      </c>
      <c r="H20" s="23"/>
      <c r="I20" s="19">
        <v>4</v>
      </c>
      <c r="J20" s="37" t="str">
        <f>VLOOKUP(I20,Excessões!$A$1:$B$50,2,FALSE)</f>
        <v>Art. 5º, Inc I - Insuficiência dotação Pessoal e Encargos Sociais</v>
      </c>
    </row>
    <row r="21" spans="1:10" ht="22.5">
      <c r="A21" s="48" t="str">
        <f>VLOOKUP(D21,Fichas!$A$1:$B$2000,2,FALSE)</f>
        <v>02.012.12.122.0014.2004.0001</v>
      </c>
      <c r="B21" s="22" t="str">
        <f>VLOOKUP(D21,Fichas!$A$1:$C$2000,3,FALSE)</f>
        <v>3.3.90.08.00.00</v>
      </c>
      <c r="C21" s="36" t="str">
        <f>VLOOKUP(D21,Fichas!$A$1:$D$2000,4,FALSE)</f>
        <v>Outros Benefícios Assistenciais do servidor e do militar</v>
      </c>
      <c r="D21" s="21">
        <v>1490</v>
      </c>
      <c r="E21" s="21" t="str">
        <f>VLOOKUP(D21,Fichas!$A$1:$E$2000,5,FALSE)</f>
        <v>0</v>
      </c>
      <c r="F21" s="36" t="str">
        <f>VLOOKUP(D21,Fichas!$A$1:$F$2000,6,FALSE)</f>
        <v>Secr. Educação</v>
      </c>
      <c r="G21" s="23">
        <v>400</v>
      </c>
      <c r="H21" s="23"/>
      <c r="I21" s="19">
        <v>12</v>
      </c>
      <c r="J21" s="37" t="str">
        <f>VLOOKUP(I21,Excessões!$A$1:$B$50,2,FALSE)</f>
        <v>Art. 5º, Inc IV - Insuficiência dotação na função Educação</v>
      </c>
    </row>
    <row r="22" spans="1:10">
      <c r="A22" s="48" t="str">
        <f>VLOOKUP(D22,Fichas!$A$1:$B$2000,2,FALSE)</f>
        <v>02.012.12.361.0015.2003</v>
      </c>
      <c r="B22" s="22" t="str">
        <f>VLOOKUP(D22,Fichas!$A$1:$C$2000,3,FALSE)</f>
        <v>3.1.90.92.00.00</v>
      </c>
      <c r="C22" s="36" t="str">
        <f>VLOOKUP(D22,Fichas!$A$1:$D$2000,4,FALSE)</f>
        <v>Despesas de Exercícios Anteriores</v>
      </c>
      <c r="D22" s="21">
        <v>1496</v>
      </c>
      <c r="E22" s="21" t="str">
        <f>VLOOKUP(D22,Fichas!$A$1:$E$2000,5,FALSE)</f>
        <v>0</v>
      </c>
      <c r="F22" s="36" t="str">
        <f>VLOOKUP(D22,Fichas!$A$1:$F$2000,6,FALSE)</f>
        <v>Secr. Educação</v>
      </c>
      <c r="G22" s="23">
        <v>50100</v>
      </c>
      <c r="H22" s="23"/>
      <c r="I22" s="19">
        <v>4</v>
      </c>
      <c r="J22" s="37" t="str">
        <f>VLOOKUP(I22,Excessões!$A$1:$B$50,2,FALSE)</f>
        <v>Art. 5º, Inc I - Insuficiência dotação Pessoal e Encargos Sociais</v>
      </c>
    </row>
    <row r="23" spans="1:10">
      <c r="A23" s="48" t="str">
        <f>VLOOKUP(D23,Fichas!$A$1:$B$2000,2,FALSE)</f>
        <v>02.012.12.362.0015.2053</v>
      </c>
      <c r="B23" s="22" t="str">
        <f>VLOOKUP(D23,Fichas!$A$1:$C$2000,3,FALSE)</f>
        <v>3.1.90.92.00.00</v>
      </c>
      <c r="C23" s="36" t="str">
        <f>VLOOKUP(D23,Fichas!$A$1:$D$2000,4,FALSE)</f>
        <v>Despesas de Exercícios Anteriores</v>
      </c>
      <c r="D23" s="21">
        <v>1495</v>
      </c>
      <c r="E23" s="21" t="str">
        <f>VLOOKUP(D23,Fichas!$A$1:$E$2000,5,FALSE)</f>
        <v>0</v>
      </c>
      <c r="F23" s="36" t="str">
        <f>VLOOKUP(D23,Fichas!$A$1:$F$2000,6,FALSE)</f>
        <v>Secr. Educação</v>
      </c>
      <c r="G23" s="23">
        <v>1500</v>
      </c>
      <c r="H23" s="23"/>
      <c r="I23" s="19">
        <v>4</v>
      </c>
      <c r="J23" s="37" t="str">
        <f>VLOOKUP(I23,Excessões!$A$1:$B$50,2,FALSE)</f>
        <v>Art. 5º, Inc I - Insuficiência dotação Pessoal e Encargos Sociais</v>
      </c>
    </row>
    <row r="24" spans="1:10" ht="22.5">
      <c r="A24" s="48" t="str">
        <f>VLOOKUP(D24,Fichas!$A$1:$B$2000,2,FALSE)</f>
        <v>02.012.12.367.0016.2062</v>
      </c>
      <c r="B24" s="22" t="str">
        <f>VLOOKUP(D24,Fichas!$A$1:$C$2000,3,FALSE)</f>
        <v>3.3.90.08.00.00</v>
      </c>
      <c r="C24" s="36" t="str">
        <f>VLOOKUP(D24,Fichas!$A$1:$D$2000,4,FALSE)</f>
        <v>Outros Benefícios Assistenciais do servidor e do militar</v>
      </c>
      <c r="D24" s="21">
        <v>610</v>
      </c>
      <c r="E24" s="21" t="str">
        <f>VLOOKUP(D24,Fichas!$A$1:$E$2000,5,FALSE)</f>
        <v>600</v>
      </c>
      <c r="F24" s="36" t="str">
        <f>VLOOKUP(D24,Fichas!$A$1:$F$2000,6,FALSE)</f>
        <v>Secr. Educação</v>
      </c>
      <c r="G24" s="23">
        <v>15000</v>
      </c>
      <c r="H24" s="23"/>
      <c r="I24" s="19">
        <v>12</v>
      </c>
      <c r="J24" s="37" t="str">
        <f>VLOOKUP(I24,Excessões!$A$1:$B$50,2,FALSE)</f>
        <v>Art. 5º, Inc IV - Insuficiência dotação na função Educação</v>
      </c>
    </row>
    <row r="25" spans="1:10">
      <c r="A25" s="48" t="str">
        <f>VLOOKUP(D25,Fichas!$A$1:$B$2000,2,FALSE)</f>
        <v>02.016.15.122.0002.2003</v>
      </c>
      <c r="B25" s="22" t="str">
        <f>VLOOKUP(D25,Fichas!$A$1:$C$2000,3,FALSE)</f>
        <v>3.1.90.92.00.00</v>
      </c>
      <c r="C25" s="36" t="str">
        <f>VLOOKUP(D25,Fichas!$A$1:$D$2000,4,FALSE)</f>
        <v>Despesas de Exercícios Anteriores</v>
      </c>
      <c r="D25" s="21">
        <v>672</v>
      </c>
      <c r="E25" s="21" t="str">
        <f>VLOOKUP(D25,Fichas!$A$1:$E$2000,5,FALSE)</f>
        <v>0</v>
      </c>
      <c r="F25" s="36" t="str">
        <f>VLOOKUP(D25,Fichas!$A$1:$F$2000,6,FALSE)</f>
        <v>Secr. Obras</v>
      </c>
      <c r="G25" s="23">
        <v>100</v>
      </c>
      <c r="H25" s="23"/>
      <c r="I25" s="19">
        <v>4</v>
      </c>
      <c r="J25" s="37" t="str">
        <f>VLOOKUP(I25,Excessões!$A$1:$B$50,2,FALSE)</f>
        <v>Art. 5º, Inc I - Insuficiência dotação Pessoal e Encargos Sociais</v>
      </c>
    </row>
    <row r="26" spans="1:10">
      <c r="A26" s="48" t="str">
        <f>VLOOKUP(D26,Fichas!$A$1:$B$2000,2,FALSE)</f>
        <v>02.017.08.122.0008.2003</v>
      </c>
      <c r="B26" s="22" t="str">
        <f>VLOOKUP(D26,Fichas!$A$1:$C$2000,3,FALSE)</f>
        <v>3.1.90.92.00.00</v>
      </c>
      <c r="C26" s="36" t="str">
        <f>VLOOKUP(D26,Fichas!$A$1:$D$2000,4,FALSE)</f>
        <v>Despesas de Exercícios Anteriores</v>
      </c>
      <c r="D26" s="21">
        <v>1535</v>
      </c>
      <c r="E26" s="21">
        <f>VLOOKUP(D26,Fichas!$A$1:$E$2000,5,FALSE)</f>
        <v>0</v>
      </c>
      <c r="F26" s="36" t="str">
        <f>VLOOKUP(D26,Fichas!$A$1:$F$2000,6,FALSE)</f>
        <v>Secr. Criança</v>
      </c>
      <c r="G26" s="23">
        <v>17000</v>
      </c>
      <c r="H26" s="23"/>
      <c r="I26" s="19">
        <v>4</v>
      </c>
      <c r="J26" s="37" t="str">
        <f>VLOOKUP(I26,Excessões!$A$1:$B$50,2,FALSE)</f>
        <v>Art. 5º, Inc I - Insuficiência dotação Pessoal e Encargos Sociais</v>
      </c>
    </row>
    <row r="27" spans="1:10">
      <c r="A27" s="48" t="str">
        <f>VLOOKUP(D27,Fichas!$A$1:$B$2000,2,FALSE)</f>
        <v>02.021.18.122.0002.2004.0001</v>
      </c>
      <c r="B27" s="22" t="str">
        <f>VLOOKUP(D27,Fichas!$A$1:$C$2000,3,FALSE)</f>
        <v>3.3.90.92.00.00</v>
      </c>
      <c r="C27" s="36" t="str">
        <f>VLOOKUP(D27,Fichas!$A$1:$D$2000,4,FALSE)</f>
        <v>Despesas de Exercícios Anteriores</v>
      </c>
      <c r="D27" s="21">
        <v>1525</v>
      </c>
      <c r="E27" s="21">
        <f>VLOOKUP(D27,Fichas!$A$1:$E$2000,5,FALSE)</f>
        <v>947</v>
      </c>
      <c r="F27" s="36" t="str">
        <f>VLOOKUP(D27,Fichas!$A$1:$F$2000,6,FALSE)</f>
        <v>Secr. M. Ambiente</v>
      </c>
      <c r="G27" s="23">
        <v>5519.52</v>
      </c>
      <c r="H27" s="23"/>
    </row>
    <row r="28" spans="1:10">
      <c r="A28" s="48" t="str">
        <f>VLOOKUP(D28,Fichas!$A$1:$B$2000,2,FALSE)</f>
        <v>05.001.10.122.0029.1021</v>
      </c>
      <c r="B28" s="22" t="str">
        <f>VLOOKUP(D28,Fichas!$A$1:$C$2000,3,FALSE)</f>
        <v>4.4.90.52.00.00</v>
      </c>
      <c r="C28" s="36" t="str">
        <f>VLOOKUP(D28,Fichas!$A$1:$D$2000,4,FALSE)</f>
        <v>Equipamentos e Material Permanente</v>
      </c>
      <c r="D28" s="21">
        <v>1485</v>
      </c>
      <c r="E28" s="21" t="str">
        <f>VLOOKUP(D28,Fichas!$A$1:$E$2000,5,FALSE)</f>
        <v>300</v>
      </c>
      <c r="F28" s="36" t="str">
        <f>VLOOKUP(D28,Fichas!$A$1:$F$2000,6,FALSE)</f>
        <v>F.M. Saúde</v>
      </c>
      <c r="G28" s="23">
        <v>750000</v>
      </c>
      <c r="H28" s="23"/>
      <c r="I28" s="19">
        <v>4</v>
      </c>
      <c r="J28" s="37" t="str">
        <f>VLOOKUP(I28,Excessões!$A$1:$B$50,2,FALSE)</f>
        <v>Art. 5º, Inc I - Insuficiência dotação Pessoal e Encargos Sociais</v>
      </c>
    </row>
    <row r="29" spans="1:10">
      <c r="A29" s="48" t="str">
        <f>VLOOKUP(D29,Fichas!$A$1:$B$2000,2,FALSE)</f>
        <v>05.001.10.122.0029.2121</v>
      </c>
      <c r="B29" s="22" t="str">
        <f>VLOOKUP(D29,Fichas!$A$1:$C$2000,3,FALSE)</f>
        <v>3.1.90.04.00.00</v>
      </c>
      <c r="C29" s="36" t="str">
        <f>VLOOKUP(D29,Fichas!$A$1:$D$2000,4,FALSE)</f>
        <v>Contratação por Tempo Determinado</v>
      </c>
      <c r="D29" s="21">
        <v>1556</v>
      </c>
      <c r="E29" s="21">
        <f>VLOOKUP(D29,Fichas!$A$1:$E$2000,5,FALSE)</f>
        <v>806</v>
      </c>
      <c r="F29" s="36" t="str">
        <f>VLOOKUP(D29,Fichas!$A$1:$F$2000,6,FALSE)</f>
        <v>F.M. Saúde</v>
      </c>
      <c r="G29" s="23">
        <v>3700000</v>
      </c>
      <c r="H29" s="23"/>
      <c r="I29" s="19">
        <v>4</v>
      </c>
      <c r="J29" s="37" t="str">
        <f>VLOOKUP(I29,Excessões!$A$1:$B$50,2,FALSE)</f>
        <v>Art. 5º, Inc I - Insuficiência dotação Pessoal e Encargos Sociais</v>
      </c>
    </row>
    <row r="30" spans="1:10">
      <c r="A30" s="48" t="str">
        <f>VLOOKUP(D30,Fichas!$A$1:$B$2000,2,FALSE)</f>
        <v>05.001.10.301.0031.1026</v>
      </c>
      <c r="B30" s="22" t="str">
        <f>VLOOKUP(D30,Fichas!$A$1:$C$2000,3,FALSE)</f>
        <v>4.4.90.52.00.00</v>
      </c>
      <c r="C30" s="36" t="str">
        <f>VLOOKUP(D30,Fichas!$A$1:$D$2000,4,FALSE)</f>
        <v>Equipamentos e Material Permanente</v>
      </c>
      <c r="D30" s="24">
        <v>1537</v>
      </c>
      <c r="E30" s="21">
        <f>VLOOKUP(D30,Fichas!$A$1:$E$2000,5,FALSE)</f>
        <v>300</v>
      </c>
      <c r="F30" s="36" t="str">
        <f>VLOOKUP(D30,Fichas!$A$1:$F$2000,6,FALSE)</f>
        <v>F.M. Saúde</v>
      </c>
      <c r="G30" s="25">
        <v>800000</v>
      </c>
      <c r="H30" s="25"/>
      <c r="I30" s="19">
        <v>13</v>
      </c>
      <c r="J30" s="37" t="str">
        <f>VLOOKUP(I30,Excessões!$A$1:$B$50,2,FALSE)</f>
        <v>Art. 5º, Inc IV - Insuficiência dotação na função Saúde</v>
      </c>
    </row>
    <row r="31" spans="1:10">
      <c r="A31" s="48" t="str">
        <f>VLOOKUP(D31,Fichas!$A$1:$B$2000,2,FALSE)</f>
        <v>05.001.10.301.0031.2134</v>
      </c>
      <c r="B31" s="22" t="str">
        <f>VLOOKUP(D31,Fichas!$A$1:$C$2000,3,FALSE)</f>
        <v>3.1.90.04.00.00</v>
      </c>
      <c r="C31" s="36" t="str">
        <f>VLOOKUP(D31,Fichas!$A$1:$D$2000,4,FALSE)</f>
        <v>Contratação por Tempo Determinado</v>
      </c>
      <c r="D31" s="24">
        <v>1541</v>
      </c>
      <c r="E31" s="21">
        <f>VLOOKUP(D31,Fichas!$A$1:$E$2000,5,FALSE)</f>
        <v>936</v>
      </c>
      <c r="F31" s="36" t="str">
        <f>VLOOKUP(D31,Fichas!$A$1:$F$2000,6,FALSE)</f>
        <v>F.M. Saúde</v>
      </c>
      <c r="G31" s="25">
        <v>10108497.210000001</v>
      </c>
      <c r="H31" s="25"/>
      <c r="I31" s="19">
        <v>19</v>
      </c>
      <c r="J31" s="37" t="str">
        <f>VLOOKUP(I31,Excessões!$A$1:$B$50,2,FALSE)</f>
        <v>Art. 5º, Inc V - Excesso de Arrecadação</v>
      </c>
    </row>
    <row r="32" spans="1:10">
      <c r="A32" s="48" t="str">
        <f>VLOOKUP(D32,Fichas!$A$1:$B$2000,2,FALSE)</f>
        <v>05.001.10.301.0031.2134</v>
      </c>
      <c r="B32" s="22" t="str">
        <f>VLOOKUP(D32,Fichas!$A$1:$C$2000,3,FALSE)</f>
        <v>3.1.90.13.00.00</v>
      </c>
      <c r="C32" s="36" t="str">
        <f>VLOOKUP(D32,Fichas!$A$1:$D$2000,4,FALSE)</f>
        <v>Obrigações Patronais</v>
      </c>
      <c r="D32" s="21">
        <v>1542</v>
      </c>
      <c r="E32" s="21">
        <f>VLOOKUP(D32,Fichas!$A$1:$E$2000,5,FALSE)</f>
        <v>936</v>
      </c>
      <c r="F32" s="36" t="str">
        <f>VLOOKUP(D32,Fichas!$A$1:$F$2000,6,FALSE)</f>
        <v>F.M. Saúde</v>
      </c>
      <c r="G32" s="23">
        <v>3019421.25</v>
      </c>
      <c r="H32" s="23"/>
      <c r="I32" s="19">
        <v>19</v>
      </c>
      <c r="J32" s="37" t="str">
        <f>VLOOKUP(I32,Excessões!$A$1:$B$50,2,FALSE)</f>
        <v>Art. 5º, Inc V - Excesso de Arrecadação</v>
      </c>
    </row>
    <row r="33" spans="1:10">
      <c r="A33" s="48" t="str">
        <f>VLOOKUP(D33,Fichas!$A$1:$B$2000,2,FALSE)</f>
        <v>03.001.08.122.0045.2004.0001</v>
      </c>
      <c r="B33" s="22" t="str">
        <f>VLOOKUP(D33,Fichas!$A$1:$C$2000,3,FALSE)</f>
        <v>3.1.90.04.00.00</v>
      </c>
      <c r="C33" s="36" t="str">
        <f>VLOOKUP(D33,Fichas!$A$1:$D$2000,4,FALSE)</f>
        <v>Contratação por Tempo Determinado</v>
      </c>
      <c r="D33" s="21">
        <v>1523</v>
      </c>
      <c r="E33" s="21">
        <f>VLOOKUP(D33,Fichas!$A$1:$E$2000,5,FALSE)</f>
        <v>0</v>
      </c>
      <c r="F33" s="36" t="str">
        <f>VLOOKUP(D33,Fichas!$A$1:$F$2000,6,FALSE)</f>
        <v>F. M. Assist. Social</v>
      </c>
      <c r="G33" s="23">
        <v>600000</v>
      </c>
      <c r="H33" s="23"/>
      <c r="I33" s="19">
        <v>4</v>
      </c>
      <c r="J33" s="37" t="str">
        <f>VLOOKUP(I33,Excessões!$A$1:$B$50,2,FALSE)</f>
        <v>Art. 5º, Inc I - Insuficiência dotação Pessoal e Encargos Sociais</v>
      </c>
    </row>
    <row r="34" spans="1:10">
      <c r="A34" s="48" t="str">
        <f>VLOOKUP(D34,Fichas!$A$1:$B$2000,2,FALSE)</f>
        <v>03.001.08.122.0045.2004.0001</v>
      </c>
      <c r="B34" s="22" t="str">
        <f>VLOOKUP(D34,Fichas!$A$1:$C$2000,3,FALSE)</f>
        <v>3.1.90.13.00.00</v>
      </c>
      <c r="C34" s="36" t="str">
        <f>VLOOKUP(D34,Fichas!$A$1:$D$2000,4,FALSE)</f>
        <v>Obrigações Patronais</v>
      </c>
      <c r="D34" s="21">
        <v>1524</v>
      </c>
      <c r="E34" s="21">
        <f>VLOOKUP(D34,Fichas!$A$1:$E$2000,5,FALSE)</f>
        <v>0</v>
      </c>
      <c r="F34" s="36" t="str">
        <f>VLOOKUP(D34,Fichas!$A$1:$F$2000,6,FALSE)</f>
        <v>F. M. Assist. Social</v>
      </c>
      <c r="G34" s="23">
        <v>150000</v>
      </c>
      <c r="H34" s="23"/>
      <c r="I34" s="19">
        <v>4</v>
      </c>
      <c r="J34" s="37" t="str">
        <f>VLOOKUP(I34,Excessões!$A$1:$B$50,2,FALSE)</f>
        <v>Art. 5º, Inc I - Insuficiência dotação Pessoal e Encargos Sociais</v>
      </c>
    </row>
    <row r="35" spans="1:10">
      <c r="A35" s="48" t="str">
        <f>VLOOKUP(D35,Fichas!$A$1:$B$2000,2,FALSE)</f>
        <v>26.001.03.091.0005.2014</v>
      </c>
      <c r="B35" s="22" t="str">
        <f>VLOOKUP(D35,Fichas!$A$1:$C$2000,3,FALSE)</f>
        <v>4.6.90.91.00.00</v>
      </c>
      <c r="C35" s="36" t="str">
        <f>VLOOKUP(D35,Fichas!$A$1:$D$2000,4,FALSE)</f>
        <v>Sentenças Judiciais</v>
      </c>
      <c r="D35" s="21">
        <v>1487</v>
      </c>
      <c r="E35" s="21" t="str">
        <f>VLOOKUP(D35,Fichas!$A$1:$E$2000,5,FALSE)</f>
        <v>0</v>
      </c>
      <c r="F35" s="36" t="str">
        <f>VLOOKUP(D35,Fichas!$A$1:$F$2000,6,FALSE)</f>
        <v>F.M. Liquidação</v>
      </c>
      <c r="G35" s="23">
        <v>10000000</v>
      </c>
      <c r="H35" s="23"/>
      <c r="I35" s="19">
        <v>7</v>
      </c>
      <c r="J35" s="37" t="str">
        <f>VLOOKUP(I35,Excessões!$A$1:$B$50,2,FALSE)</f>
        <v>Art. 5º, Inc II - Despesas com Precatórios</v>
      </c>
    </row>
    <row r="36" spans="1:10">
      <c r="A36" s="48" t="str">
        <f>VLOOKUP(D36,Fichas!$A$1:$B$2000,2,FALSE)</f>
        <v>02.001.04.122.0002.2003</v>
      </c>
      <c r="B36" s="22" t="str">
        <f>VLOOKUP(D36,Fichas!$A$1:$C$2000,3,FALSE)</f>
        <v>3.1.90.11.00.00</v>
      </c>
      <c r="C36" s="36" t="str">
        <f>VLOOKUP(D36,Fichas!$A$1:$D$2000,4,FALSE)</f>
        <v>Vencimentos e Vantagens Fixas - Pessoal Civil</v>
      </c>
      <c r="D36" s="24">
        <v>23</v>
      </c>
      <c r="E36" s="21">
        <f>VLOOKUP(D36,Fichas!$A$1:$E$2000,5,FALSE)</f>
        <v>0</v>
      </c>
      <c r="F36" s="36" t="str">
        <f>VLOOKUP(D36,Fichas!$A$1:$F$2000,6,FALSE)</f>
        <v>Gabinete do Prefeito</v>
      </c>
      <c r="G36" s="25"/>
      <c r="H36" s="25">
        <v>4813.76</v>
      </c>
    </row>
    <row r="37" spans="1:10">
      <c r="A37" s="48" t="str">
        <f>VLOOKUP(D37,Fichas!$A$1:$B$2000,2,FALSE)</f>
        <v>02.004.04.122.0002.2003</v>
      </c>
      <c r="B37" s="22" t="str">
        <f>VLOOKUP(D37,Fichas!$A$1:$C$2000,3,FALSE)</f>
        <v>3.1.90.11.00.00</v>
      </c>
      <c r="C37" s="36" t="str">
        <f>VLOOKUP(D37,Fichas!$A$1:$D$2000,4,FALSE)</f>
        <v>Vencimentos e Vantagens Fixas - Pessoal Civil</v>
      </c>
      <c r="D37" s="24">
        <v>85</v>
      </c>
      <c r="E37" s="21">
        <f>VLOOKUP(D37,Fichas!$A$1:$E$2000,5,FALSE)</f>
        <v>0</v>
      </c>
      <c r="F37" s="36" t="str">
        <f>VLOOKUP(D37,Fichas!$A$1:$F$2000,6,FALSE)</f>
        <v>Secr. Administração</v>
      </c>
      <c r="G37" s="25"/>
      <c r="H37" s="25">
        <v>50000</v>
      </c>
    </row>
    <row r="38" spans="1:10">
      <c r="A38" s="48" t="str">
        <f>VLOOKUP(D38,Fichas!$A$1:$B$2000,2,FALSE)</f>
        <v>02.008.08.122.0002.2003</v>
      </c>
      <c r="B38" s="22" t="str">
        <f>VLOOKUP(D38,Fichas!$A$1:$C$2000,3,FALSE)</f>
        <v>3.3.90.36.00.00</v>
      </c>
      <c r="C38" s="36" t="str">
        <f>VLOOKUP(D38,Fichas!$A$1:$D$2000,4,FALSE)</f>
        <v>Outros Serviços de Terceiros - Pessoa Física</v>
      </c>
      <c r="D38" s="24">
        <v>255</v>
      </c>
      <c r="E38" s="21" t="str">
        <f>VLOOKUP(D38,Fichas!$A$1:$E$2000,5,FALSE)</f>
        <v>0</v>
      </c>
      <c r="F38" s="36" t="str">
        <f>VLOOKUP(D38,Fichas!$A$1:$F$2000,6,FALSE)</f>
        <v>Secr. Assist. Social</v>
      </c>
      <c r="G38" s="25"/>
      <c r="H38" s="25">
        <v>51733.33</v>
      </c>
    </row>
    <row r="39" spans="1:10">
      <c r="A39" s="48" t="str">
        <f>VLOOKUP(D39,Fichas!$A$1:$B$2000,2,FALSE)</f>
        <v>02.012.12.362.0015.2053</v>
      </c>
      <c r="B39" s="22" t="str">
        <f>VLOOKUP(D39,Fichas!$A$1:$C$2000,3,FALSE)</f>
        <v>3.1.90.04.00.00</v>
      </c>
      <c r="C39" s="36" t="str">
        <f>VLOOKUP(D39,Fichas!$A$1:$D$2000,4,FALSE)</f>
        <v>Contratação por Tempo Determinado</v>
      </c>
      <c r="D39" s="24">
        <v>454</v>
      </c>
      <c r="E39" s="21" t="str">
        <f>VLOOKUP(D39,Fichas!$A$1:$E$2000,5,FALSE)</f>
        <v>0</v>
      </c>
      <c r="F39" s="36" t="str">
        <f>VLOOKUP(D39,Fichas!$A$1:$F$2000,6,FALSE)</f>
        <v>Secr. Educação</v>
      </c>
      <c r="G39" s="25"/>
      <c r="H39" s="25">
        <v>20000</v>
      </c>
    </row>
    <row r="40" spans="1:10">
      <c r="A40" s="48" t="str">
        <f>VLOOKUP(D40,Fichas!$A$1:$B$2000,2,FALSE)</f>
        <v>02.012.12.362.0015.2053</v>
      </c>
      <c r="B40" s="22" t="str">
        <f>VLOOKUP(D40,Fichas!$A$1:$C$2000,3,FALSE)</f>
        <v>3.1.90.11.00.00</v>
      </c>
      <c r="C40" s="36" t="str">
        <f>VLOOKUP(D40,Fichas!$A$1:$D$2000,4,FALSE)</f>
        <v>Vencimentos e Vantagens Fixas - Pessoal Civil</v>
      </c>
      <c r="D40" s="24">
        <v>455</v>
      </c>
      <c r="E40" s="21" t="str">
        <f>VLOOKUP(D40,Fichas!$A$1:$E$2000,5,FALSE)</f>
        <v>0</v>
      </c>
      <c r="F40" s="36" t="str">
        <f>VLOOKUP(D40,Fichas!$A$1:$F$2000,6,FALSE)</f>
        <v>Secr. Educação</v>
      </c>
      <c r="G40" s="25"/>
      <c r="H40" s="25">
        <v>229550</v>
      </c>
    </row>
    <row r="41" spans="1:10">
      <c r="A41" s="48" t="str">
        <f>VLOOKUP(D41,Fichas!$A$1:$B$2000,2,FALSE)</f>
        <v>02.012.12.367.0016.2062</v>
      </c>
      <c r="B41" s="22" t="str">
        <f>VLOOKUP(D41,Fichas!$A$1:$C$2000,3,FALSE)</f>
        <v>3.1.90.11.00.00</v>
      </c>
      <c r="C41" s="36" t="str">
        <f>VLOOKUP(D41,Fichas!$A$1:$D$2000,4,FALSE)</f>
        <v>Vencimentos e Vantagens Fixas - Pessoal Civil</v>
      </c>
      <c r="D41" s="24">
        <v>605</v>
      </c>
      <c r="E41" s="21" t="str">
        <f>VLOOKUP(D41,Fichas!$A$1:$E$2000,5,FALSE)</f>
        <v>600</v>
      </c>
      <c r="F41" s="36" t="str">
        <f>VLOOKUP(D41,Fichas!$A$1:$F$2000,6,FALSE)</f>
        <v>Secr. Educação</v>
      </c>
      <c r="G41" s="25"/>
      <c r="H41" s="25">
        <v>15000</v>
      </c>
    </row>
    <row r="42" spans="1:10">
      <c r="A42" s="48" t="str">
        <f>VLOOKUP(D42,Fichas!$A$1:$B$2000,2,FALSE)</f>
        <v>02.016.15.451.0026.1016</v>
      </c>
      <c r="B42" s="22" t="str">
        <f>VLOOKUP(D42,Fichas!$A$1:$C$2000,3,FALSE)</f>
        <v>3.3.90.39.00.00</v>
      </c>
      <c r="C42" s="36" t="str">
        <f>VLOOKUP(D42,Fichas!$A$1:$D$2000,4,FALSE)</f>
        <v>Outros Serviços de Terceiros - Pessoa Jurídica</v>
      </c>
      <c r="D42" s="24">
        <v>702</v>
      </c>
      <c r="E42" s="21" t="str">
        <f>VLOOKUP(D42,Fichas!$A$1:$E$2000,5,FALSE)</f>
        <v>807</v>
      </c>
      <c r="F42" s="36" t="str">
        <f>VLOOKUP(D42,Fichas!$A$1:$F$2000,6,FALSE)</f>
        <v>Secr. Obras</v>
      </c>
      <c r="G42" s="25"/>
      <c r="H42" s="25">
        <v>460734.11</v>
      </c>
    </row>
    <row r="43" spans="1:10">
      <c r="A43" s="48" t="str">
        <f>VLOOKUP(D43,Fichas!$A$1:$B$2000,2,FALSE)</f>
        <v>02.017.08.122.0008.2003</v>
      </c>
      <c r="B43" s="22" t="str">
        <f>VLOOKUP(D43,Fichas!$A$1:$C$2000,3,FALSE)</f>
        <v>3.1.90.04.00.00</v>
      </c>
      <c r="C43" s="36" t="str">
        <f>VLOOKUP(D43,Fichas!$A$1:$D$2000,4,FALSE)</f>
        <v>Contratação por Tempo Determinado</v>
      </c>
      <c r="D43" s="24">
        <v>730</v>
      </c>
      <c r="E43" s="21" t="str">
        <f>VLOOKUP(D43,Fichas!$A$1:$E$2000,5,FALSE)</f>
        <v>0</v>
      </c>
      <c r="F43" s="36" t="str">
        <f>VLOOKUP(D43,Fichas!$A$1:$F$2000,6,FALSE)</f>
        <v>Secr. Criança</v>
      </c>
      <c r="G43" s="25"/>
      <c r="H43" s="25">
        <v>17000</v>
      </c>
    </row>
    <row r="44" spans="1:10">
      <c r="A44" s="48" t="str">
        <f>VLOOKUP(D44,Fichas!$A$1:$B$2000,2,FALSE)</f>
        <v>02.021.18.541.0047.2004.0015</v>
      </c>
      <c r="B44" s="22" t="str">
        <f>VLOOKUP(D44,Fichas!$A$1:$C$2000,3,FALSE)</f>
        <v>3.3.90.30.00.00</v>
      </c>
      <c r="C44" s="36" t="str">
        <f>VLOOKUP(D44,Fichas!$A$1:$D$2000,4,FALSE)</f>
        <v>Material de Consumo</v>
      </c>
      <c r="D44" s="24">
        <v>783</v>
      </c>
      <c r="E44" s="21" t="str">
        <f>VLOOKUP(D44,Fichas!$A$1:$E$2000,5,FALSE)</f>
        <v>947</v>
      </c>
      <c r="F44" s="36" t="str">
        <f>VLOOKUP(D44,Fichas!$A$1:$F$2000,6,FALSE)</f>
        <v>Secr. M. Ambiente</v>
      </c>
      <c r="G44" s="25"/>
      <c r="H44" s="25">
        <v>5519.52</v>
      </c>
    </row>
    <row r="45" spans="1:10">
      <c r="A45" s="48" t="str">
        <f>VLOOKUP(D45,Fichas!$A$1:$B$2000,2,FALSE)</f>
        <v>05.001.10.301.0031.2134</v>
      </c>
      <c r="B45" s="22" t="str">
        <f>VLOOKUP(D45,Fichas!$A$1:$C$2000,3,FALSE)</f>
        <v>3.1.90.04.00.00</v>
      </c>
      <c r="C45" s="36" t="str">
        <f>VLOOKUP(D45,Fichas!$A$1:$D$2000,4,FALSE)</f>
        <v>Contratação por Tempo Determinado</v>
      </c>
      <c r="D45" s="24">
        <v>1014</v>
      </c>
      <c r="E45" s="21" t="str">
        <f>VLOOKUP(D45,Fichas!$A$1:$E$2000,5,FALSE)</f>
        <v>300</v>
      </c>
      <c r="F45" s="36" t="str">
        <f>VLOOKUP(D45,Fichas!$A$1:$F$2000,6,FALSE)</f>
        <v>F.M. Saúde</v>
      </c>
      <c r="G45" s="25"/>
      <c r="H45" s="25">
        <v>1500000</v>
      </c>
    </row>
    <row r="46" spans="1:10">
      <c r="A46" s="48" t="str">
        <f>VLOOKUP(D46,Fichas!$A$1:$B$2000,2,FALSE)</f>
        <v>05.001.10.301.0031.2134</v>
      </c>
      <c r="B46" s="22" t="str">
        <f>VLOOKUP(D46,Fichas!$A$1:$C$2000,3,FALSE)</f>
        <v>3.3.90.30.00.00</v>
      </c>
      <c r="C46" s="36" t="str">
        <f>VLOOKUP(D46,Fichas!$A$1:$D$2000,4,FALSE)</f>
        <v>Material de Consumo</v>
      </c>
      <c r="D46" s="24">
        <v>1019</v>
      </c>
      <c r="E46" s="21">
        <f>VLOOKUP(D46,Fichas!$A$1:$E$2000,5,FALSE)</f>
        <v>300</v>
      </c>
      <c r="F46" s="36" t="str">
        <f>VLOOKUP(D46,Fichas!$A$1:$F$2000,6,FALSE)</f>
        <v>F.M. Saúde</v>
      </c>
      <c r="G46" s="25"/>
      <c r="H46" s="25">
        <v>50000</v>
      </c>
    </row>
    <row r="47" spans="1:10" ht="22.5">
      <c r="A47" s="48" t="str">
        <f>VLOOKUP(D47,Fichas!$A$1:$B$2000,2,FALSE)</f>
        <v>05.001.10.301.0031.2136</v>
      </c>
      <c r="B47" s="22" t="str">
        <f>VLOOKUP(D47,Fichas!$A$1:$C$2000,3,FALSE)</f>
        <v>3.3.90.32.00.00</v>
      </c>
      <c r="C47" s="36" t="str">
        <f>VLOOKUP(D47,Fichas!$A$1:$D$2000,4,FALSE)</f>
        <v>Material, Bem ou Serviço para Distribuição Gratuita</v>
      </c>
      <c r="D47" s="24">
        <v>1030</v>
      </c>
      <c r="E47" s="21" t="str">
        <f>VLOOKUP(D47,Fichas!$A$1:$E$2000,5,FALSE)</f>
        <v>300</v>
      </c>
      <c r="F47" s="36" t="str">
        <f>VLOOKUP(D47,Fichas!$A$1:$F$2000,6,FALSE)</f>
        <v>F.M. Saúde</v>
      </c>
      <c r="G47" s="25"/>
      <c r="H47" s="25">
        <v>2500000</v>
      </c>
    </row>
    <row r="48" spans="1:10">
      <c r="A48" s="48" t="str">
        <f>VLOOKUP(D48,Fichas!$A$1:$B$2000,2,FALSE)</f>
        <v>05.001.10.302.0032.2143</v>
      </c>
      <c r="B48" s="22" t="str">
        <f>VLOOKUP(D48,Fichas!$A$1:$C$2000,3,FALSE)</f>
        <v>3.1.90.04.00.00</v>
      </c>
      <c r="C48" s="36" t="str">
        <f>VLOOKUP(D48,Fichas!$A$1:$D$2000,4,FALSE)</f>
        <v>Contratação por Tempo Determinado</v>
      </c>
      <c r="D48" s="24">
        <v>1074</v>
      </c>
      <c r="E48" s="21">
        <f>VLOOKUP(D48,Fichas!$A$1:$E$2000,5,FALSE)</f>
        <v>300</v>
      </c>
      <c r="F48" s="36" t="str">
        <f>VLOOKUP(D48,Fichas!$A$1:$F$2000,6,FALSE)</f>
        <v>F.M. Saúde</v>
      </c>
      <c r="G48" s="25"/>
      <c r="H48" s="25">
        <v>4000000</v>
      </c>
    </row>
    <row r="49" spans="1:8">
      <c r="A49" s="48" t="str">
        <f>VLOOKUP(D49,Fichas!$A$1:$B$2000,2,FALSE)</f>
        <v>05.001.10.302.0032.2143</v>
      </c>
      <c r="B49" s="22" t="str">
        <f>VLOOKUP(D49,Fichas!$A$1:$C$2000,3,FALSE)</f>
        <v>3.3.90.39.00.00</v>
      </c>
      <c r="C49" s="36" t="str">
        <f>VLOOKUP(D49,Fichas!$A$1:$D$2000,4,FALSE)</f>
        <v>Outros Serviços de Terceiros - Pessoa Jurídica</v>
      </c>
      <c r="D49" s="24">
        <v>1083</v>
      </c>
      <c r="E49" s="21">
        <f>VLOOKUP(D49,Fichas!$A$1:$E$2000,5,FALSE)</f>
        <v>300</v>
      </c>
      <c r="F49" s="36" t="str">
        <f>VLOOKUP(D49,Fichas!$A$1:$F$2000,6,FALSE)</f>
        <v>F.M. Saúde</v>
      </c>
      <c r="G49" s="25"/>
      <c r="H49" s="25">
        <v>2583100</v>
      </c>
    </row>
    <row r="50" spans="1:8">
      <c r="A50" s="48" t="str">
        <f>VLOOKUP(D50,Fichas!$A$1:$B$2000,2,FALSE)</f>
        <v>05.001.10.302.0032.2145</v>
      </c>
      <c r="B50" s="22" t="str">
        <f>VLOOKUP(D50,Fichas!$A$1:$C$2000,3,FALSE)</f>
        <v>3.3.90.30.00.00</v>
      </c>
      <c r="C50" s="36" t="str">
        <f>VLOOKUP(D50,Fichas!$A$1:$D$2000,4,FALSE)</f>
        <v>Material de Consumo</v>
      </c>
      <c r="D50" s="24">
        <v>1093</v>
      </c>
      <c r="E50" s="21">
        <f>VLOOKUP(D50,Fichas!$A$1:$E$2000,5,FALSE)</f>
        <v>300</v>
      </c>
      <c r="F50" s="36" t="str">
        <f>VLOOKUP(D50,Fichas!$A$1:$F$2000,6,FALSE)</f>
        <v>F.M. Saúde</v>
      </c>
      <c r="G50" s="25"/>
      <c r="H50" s="25">
        <v>2000000</v>
      </c>
    </row>
    <row r="51" spans="1:8">
      <c r="A51" s="48" t="str">
        <f>VLOOKUP(D51,Fichas!$A$1:$B$2000,2,FALSE)</f>
        <v>26.001.03.091.0005.2014</v>
      </c>
      <c r="B51" s="22" t="str">
        <f>VLOOKUP(D51,Fichas!$A$1:$C$2000,3,FALSE)</f>
        <v>4.6.90.91.00.00</v>
      </c>
      <c r="C51" s="36" t="str">
        <f>VLOOKUP(D51,Fichas!$A$1:$D$2000,4,FALSE)</f>
        <v>Sentenças Judiciais</v>
      </c>
      <c r="D51" s="24">
        <v>1413</v>
      </c>
      <c r="E51" s="21" t="str">
        <f>VLOOKUP(D51,Fichas!$A$1:$E$2000,5,FALSE)</f>
        <v>806</v>
      </c>
      <c r="F51" s="36" t="str">
        <f>VLOOKUP(D51,Fichas!$A$1:$F$2000,6,FALSE)</f>
        <v>F.M. Liquidação</v>
      </c>
      <c r="G51" s="25"/>
      <c r="H51" s="25">
        <v>3797962.4</v>
      </c>
    </row>
    <row r="52" spans="1:8">
      <c r="A52" s="352" t="s">
        <v>1020</v>
      </c>
      <c r="B52" s="353"/>
      <c r="C52" s="353"/>
      <c r="D52" s="353"/>
      <c r="E52" s="353"/>
      <c r="F52" s="354"/>
      <c r="G52" s="25"/>
      <c r="H52" s="25">
        <v>13127918.460000001</v>
      </c>
    </row>
    <row r="53" spans="1:8" ht="12.75">
      <c r="A53" s="337" t="s">
        <v>62</v>
      </c>
      <c r="B53" s="338"/>
      <c r="C53" s="338"/>
      <c r="D53" s="338"/>
      <c r="E53" s="338"/>
      <c r="F53" s="339"/>
      <c r="G53" s="20">
        <f>SUM(G5:G52)</f>
        <v>30413331.580000002</v>
      </c>
      <c r="H53" s="20">
        <f>SUM(H5:H52)</f>
        <v>30413331.579999998</v>
      </c>
    </row>
    <row r="55" spans="1:8">
      <c r="F55" s="37" t="s">
        <v>935</v>
      </c>
      <c r="G55" s="26" t="s">
        <v>936</v>
      </c>
    </row>
    <row r="56" spans="1:8">
      <c r="A56" s="37" t="s">
        <v>74</v>
      </c>
      <c r="B56" s="19">
        <v>0</v>
      </c>
      <c r="C56" s="341" t="str">
        <f>VLOOKUP(B56,Fontes!$A$1:$B$511,2,FALSE)</f>
        <v>ORDINÁRIO</v>
      </c>
      <c r="D56" s="341"/>
      <c r="E56" s="341"/>
      <c r="F56" s="26">
        <f>G5+G6+G9+G7+G11+G13+G14+G15+G16+G17+G18+G19+G20+G21+G22+G23+G25+G26+G33+G34+G35</f>
        <v>11456197.09</v>
      </c>
      <c r="G56" s="26">
        <f>H36+H37+H38+H39+H40+H43+H46+H49</f>
        <v>3006197.09</v>
      </c>
      <c r="H56" s="134">
        <f t="shared" ref="H56:H61" si="0">F56-G56</f>
        <v>8450000</v>
      </c>
    </row>
    <row r="57" spans="1:8">
      <c r="A57" s="35"/>
      <c r="B57" s="19">
        <v>300</v>
      </c>
      <c r="C57" s="341" t="str">
        <f>VLOOKUP(B57,Fontes!$A$1:$B$511,2,FALSE)</f>
        <v>ORDINÁRIO - SAÚDE</v>
      </c>
      <c r="D57" s="341"/>
      <c r="E57" s="341"/>
      <c r="F57" s="26">
        <f>G30+G28</f>
        <v>1550000</v>
      </c>
      <c r="G57" s="26">
        <f>H45+H47+H48+H50</f>
        <v>10000000</v>
      </c>
      <c r="H57" s="134">
        <f>F57-G57</f>
        <v>-8450000</v>
      </c>
    </row>
    <row r="58" spans="1:8">
      <c r="A58" s="35"/>
      <c r="B58" s="19">
        <v>600</v>
      </c>
      <c r="C58" s="341" t="str">
        <f>VLOOKUP(B58,Fontes!$A$1:$B$511,2,FALSE)</f>
        <v>FUNDEB - 70%</v>
      </c>
      <c r="D58" s="341"/>
      <c r="E58" s="341"/>
      <c r="F58" s="26">
        <f>G24</f>
        <v>15000</v>
      </c>
      <c r="G58" s="26">
        <f>H41</f>
        <v>15000</v>
      </c>
      <c r="H58" s="134">
        <f>F58-G58</f>
        <v>0</v>
      </c>
    </row>
    <row r="59" spans="1:8">
      <c r="A59" s="35"/>
      <c r="B59" s="19">
        <v>806</v>
      </c>
      <c r="C59" s="341" t="str">
        <f>VLOOKUP(B59,Fontes!$A$1:$B$511,2,FALSE)</f>
        <v>COM. FIN.DOS ROYALTIES PELA PRODUÇAO</v>
      </c>
      <c r="D59" s="341"/>
      <c r="E59" s="341"/>
      <c r="F59" s="26">
        <f>G12+G29</f>
        <v>3797962.4</v>
      </c>
      <c r="G59" s="26">
        <f>H51</f>
        <v>3797962.4</v>
      </c>
      <c r="H59" s="134">
        <f>F59-G59</f>
        <v>0</v>
      </c>
    </row>
    <row r="60" spans="1:8">
      <c r="A60" s="35"/>
      <c r="B60" s="19">
        <v>807</v>
      </c>
      <c r="C60" s="341" t="str">
        <f>VLOOKUP(B60,Fontes!$A$1:$B$511,2,FALSE)</f>
        <v>ROYALTIES PELO EXCEDENTE DA PRODUÇÃO</v>
      </c>
      <c r="D60" s="341"/>
      <c r="E60" s="341"/>
      <c r="F60" s="26">
        <f>G10+G8</f>
        <v>460734.11</v>
      </c>
      <c r="G60" s="26">
        <f>H42</f>
        <v>460734.11</v>
      </c>
      <c r="H60" s="134">
        <f t="shared" si="0"/>
        <v>0</v>
      </c>
    </row>
    <row r="61" spans="1:8">
      <c r="A61" s="35"/>
      <c r="B61" s="19">
        <v>936</v>
      </c>
      <c r="C61" s="341" t="str">
        <f>VLOOKUP(B61,Fontes!$A$1:$B$511,2,FALSE)</f>
        <v>SES 2566</v>
      </c>
      <c r="D61" s="341"/>
      <c r="E61" s="341"/>
      <c r="F61" s="26">
        <f>G31+G32</f>
        <v>13127918.460000001</v>
      </c>
      <c r="G61" s="26">
        <f>H52</f>
        <v>13127918.460000001</v>
      </c>
      <c r="H61" s="134">
        <f t="shared" si="0"/>
        <v>0</v>
      </c>
    </row>
    <row r="62" spans="1:8">
      <c r="A62" s="35"/>
      <c r="B62" s="19">
        <v>947</v>
      </c>
      <c r="C62" s="341" t="str">
        <f>VLOOKUP(B62,Fontes!$A$1:$B$511,2,FALSE)</f>
        <v>ICMS VERDE</v>
      </c>
      <c r="D62" s="341"/>
      <c r="E62" s="341"/>
      <c r="F62" s="26">
        <f>G27</f>
        <v>5519.52</v>
      </c>
      <c r="G62" s="26">
        <f>H44</f>
        <v>5519.52</v>
      </c>
      <c r="H62" s="134">
        <f>F62-G62</f>
        <v>0</v>
      </c>
    </row>
    <row r="63" spans="1:8">
      <c r="C63" s="131"/>
      <c r="D63" s="131"/>
      <c r="E63" s="131"/>
      <c r="F63" s="41"/>
      <c r="G63" s="41"/>
      <c r="H63" s="134"/>
    </row>
    <row r="64" spans="1:8">
      <c r="C64" s="342" t="s">
        <v>883</v>
      </c>
      <c r="D64" s="342"/>
      <c r="E64" s="342"/>
      <c r="F64" s="26">
        <f>SUM(F56:F62)</f>
        <v>30413331.579999998</v>
      </c>
      <c r="G64" s="26">
        <f>SUM(G56:G62)</f>
        <v>30413331.579999998</v>
      </c>
      <c r="H64" s="135"/>
    </row>
    <row r="65" spans="3:8">
      <c r="C65" s="361" t="s">
        <v>884</v>
      </c>
      <c r="D65" s="361"/>
      <c r="E65" s="361"/>
      <c r="F65" s="26">
        <f>F64-G53</f>
        <v>0</v>
      </c>
      <c r="G65" s="26">
        <f>G64-H53</f>
        <v>0</v>
      </c>
    </row>
    <row r="66" spans="3:8">
      <c r="H66" s="26" t="s">
        <v>80</v>
      </c>
    </row>
  </sheetData>
  <mergeCells count="13">
    <mergeCell ref="C58:E58"/>
    <mergeCell ref="A52:F52"/>
    <mergeCell ref="A1:G1"/>
    <mergeCell ref="A3:F3"/>
    <mergeCell ref="A53:F53"/>
    <mergeCell ref="C56:E56"/>
    <mergeCell ref="C57:E57"/>
    <mergeCell ref="C65:E65"/>
    <mergeCell ref="C64:E64"/>
    <mergeCell ref="C60:E60"/>
    <mergeCell ref="C59:E59"/>
    <mergeCell ref="C61:E61"/>
    <mergeCell ref="C62:E62"/>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1.xml><?xml version="1.0" encoding="utf-8"?>
<worksheet xmlns="http://schemas.openxmlformats.org/spreadsheetml/2006/main" xmlns:r="http://schemas.openxmlformats.org/officeDocument/2006/relationships">
  <dimension ref="A1:H8"/>
  <sheetViews>
    <sheetView workbookViewId="0">
      <selection activeCell="G27" sqref="G27"/>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16384" width="9.140625" style="19"/>
  </cols>
  <sheetData>
    <row r="1" spans="1:8" ht="12.75">
      <c r="A1" s="336" t="s">
        <v>1023</v>
      </c>
      <c r="B1" s="336"/>
      <c r="C1" s="336"/>
      <c r="D1" s="336"/>
      <c r="E1" s="336"/>
      <c r="F1" s="336"/>
      <c r="G1" s="336"/>
      <c r="H1" s="19"/>
    </row>
    <row r="2" spans="1:8" ht="12.75">
      <c r="A2" s="133"/>
      <c r="B2" s="68"/>
      <c r="C2" s="68"/>
      <c r="D2" s="68"/>
      <c r="E2" s="68"/>
      <c r="F2" s="68"/>
      <c r="G2" s="68"/>
      <c r="H2" s="19"/>
    </row>
    <row r="3" spans="1:8" ht="12.75">
      <c r="A3" s="337" t="s">
        <v>59</v>
      </c>
      <c r="B3" s="338"/>
      <c r="C3" s="338"/>
      <c r="D3" s="338"/>
      <c r="E3" s="338"/>
      <c r="F3" s="339"/>
      <c r="G3" s="31" t="s">
        <v>58</v>
      </c>
      <c r="H3" s="32"/>
    </row>
    <row r="4" spans="1:8" ht="22.5">
      <c r="A4" s="28" t="s">
        <v>63</v>
      </c>
      <c r="B4" s="29" t="s">
        <v>64</v>
      </c>
      <c r="C4" s="33" t="s">
        <v>65</v>
      </c>
      <c r="D4" s="28" t="s">
        <v>66</v>
      </c>
      <c r="E4" s="28" t="s">
        <v>70</v>
      </c>
      <c r="F4" s="29" t="s">
        <v>67</v>
      </c>
      <c r="G4" s="30" t="s">
        <v>56</v>
      </c>
      <c r="H4" s="30" t="s">
        <v>57</v>
      </c>
    </row>
    <row r="5" spans="1:8">
      <c r="A5" s="48" t="str">
        <f>VLOOKUP(D5,Fichas!$A$1:$B$2000,2,FALSE)</f>
        <v>05.001.10.301.0031.2134</v>
      </c>
      <c r="B5" s="22" t="str">
        <f>VLOOKUP(D5,Fichas!$A$1:$C$2000,3,FALSE)</f>
        <v>3.1.90.04.00.00</v>
      </c>
      <c r="C5" s="36" t="str">
        <f>VLOOKUP(D5,Fichas!$A$1:$D$2000,4,FALSE)</f>
        <v>Contratação por Tempo Determinado</v>
      </c>
      <c r="D5" s="24">
        <v>1541</v>
      </c>
      <c r="E5" s="21">
        <f>VLOOKUP(D5,Fichas!$A$1:$E$2000,5,FALSE)</f>
        <v>936</v>
      </c>
      <c r="F5" s="36" t="str">
        <f>VLOOKUP(D5,Fichas!$A$1:$F$2000,6,FALSE)</f>
        <v>F.M. Saúde</v>
      </c>
      <c r="G5" s="25">
        <v>10108497.210000001</v>
      </c>
      <c r="H5" s="25"/>
    </row>
    <row r="6" spans="1:8">
      <c r="A6" s="48" t="str">
        <f>VLOOKUP(D6,Fichas!$A$1:$B$2000,2,FALSE)</f>
        <v>05.001.10.301.0031.2134</v>
      </c>
      <c r="B6" s="22" t="str">
        <f>VLOOKUP(D6,Fichas!$A$1:$C$2000,3,FALSE)</f>
        <v>3.1.90.13.00.00</v>
      </c>
      <c r="C6" s="36" t="str">
        <f>VLOOKUP(D6,Fichas!$A$1:$D$2000,4,FALSE)</f>
        <v>Obrigações Patronais</v>
      </c>
      <c r="D6" s="21">
        <v>1542</v>
      </c>
      <c r="E6" s="21">
        <f>VLOOKUP(D6,Fichas!$A$1:$E$2000,5,FALSE)</f>
        <v>936</v>
      </c>
      <c r="F6" s="36" t="str">
        <f>VLOOKUP(D6,Fichas!$A$1:$F$2000,6,FALSE)</f>
        <v>F.M. Saúde</v>
      </c>
      <c r="G6" s="23">
        <v>3019421.25</v>
      </c>
      <c r="H6" s="23"/>
    </row>
    <row r="7" spans="1:8">
      <c r="A7" s="352" t="s">
        <v>1020</v>
      </c>
      <c r="B7" s="353"/>
      <c r="C7" s="353"/>
      <c r="D7" s="353"/>
      <c r="E7" s="353"/>
      <c r="F7" s="354"/>
      <c r="G7" s="25"/>
      <c r="H7" s="25">
        <v>13127918.460000001</v>
      </c>
    </row>
    <row r="8" spans="1:8" ht="12.75">
      <c r="A8" s="337" t="s">
        <v>62</v>
      </c>
      <c r="B8" s="338"/>
      <c r="C8" s="338"/>
      <c r="D8" s="338"/>
      <c r="E8" s="338"/>
      <c r="F8" s="339"/>
      <c r="G8" s="20">
        <f>SUM(G5:G7)</f>
        <v>13127918.460000001</v>
      </c>
      <c r="H8" s="20">
        <f>SUM(H5:H7)</f>
        <v>13127918.460000001</v>
      </c>
    </row>
  </sheetData>
  <mergeCells count="4">
    <mergeCell ref="A1:G1"/>
    <mergeCell ref="A3:F3"/>
    <mergeCell ref="A7:F7"/>
    <mergeCell ref="A8:F8"/>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2.xml><?xml version="1.0" encoding="utf-8"?>
<worksheet xmlns="http://schemas.openxmlformats.org/spreadsheetml/2006/main" xmlns:r="http://schemas.openxmlformats.org/officeDocument/2006/relationships">
  <dimension ref="A1:J62"/>
  <sheetViews>
    <sheetView workbookViewId="0">
      <selection activeCell="A4" sqref="A4:IV4"/>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1012</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02.001.04.122.0002.2003</v>
      </c>
      <c r="B5" s="22" t="str">
        <f>VLOOKUP(D5,Fichas!$A$1:$C$2000,3,FALSE)</f>
        <v>3.1.90.92.00.00</v>
      </c>
      <c r="C5" s="36" t="str">
        <f>VLOOKUP(D5,Fichas!$A$1:$D$2000,4,FALSE)</f>
        <v>Despesas de Exercícios Anteriores</v>
      </c>
      <c r="D5" s="21">
        <v>25</v>
      </c>
      <c r="E5" s="21">
        <f>VLOOKUP(D5,Fichas!$A$1:$E$2000,5,FALSE)</f>
        <v>0</v>
      </c>
      <c r="F5" s="36" t="str">
        <f>VLOOKUP(D5,Fichas!$A$1:$F$2000,6,FALSE)</f>
        <v>Gabinete do Prefeito</v>
      </c>
      <c r="G5" s="23">
        <v>4813.76</v>
      </c>
      <c r="H5" s="23"/>
      <c r="I5" s="19">
        <v>4</v>
      </c>
      <c r="J5" s="37" t="str">
        <f>VLOOKUP(I5,Excessões!$A$1:$B$50,2,FALSE)</f>
        <v>Art. 5º, Inc I - Insuficiência dotação Pessoal e Encargos Sociais</v>
      </c>
    </row>
    <row r="6" spans="1:10">
      <c r="A6" s="48" t="str">
        <f>VLOOKUP(D6,Fichas!$A$1:$B$2000,2,FALSE)</f>
        <v>02.003.03.122.0002.2004.0001</v>
      </c>
      <c r="B6" s="22" t="str">
        <f>VLOOKUP(D6,Fichas!$A$1:$C$2000,3,FALSE)</f>
        <v>3.3.90.92.00.00</v>
      </c>
      <c r="C6" s="36" t="str">
        <f>VLOOKUP(D6,Fichas!$A$1:$D$2000,4,FALSE)</f>
        <v>Despesas de Exercícios Anteriores</v>
      </c>
      <c r="D6" s="21">
        <v>80</v>
      </c>
      <c r="E6" s="21">
        <f>VLOOKUP(D6,Fichas!$A$1:$E$2000,5,FALSE)</f>
        <v>0</v>
      </c>
      <c r="F6" s="36" t="str">
        <f>VLOOKUP(D6,Fichas!$A$1:$F$2000,6,FALSE)</f>
        <v>Procuradoria</v>
      </c>
      <c r="G6" s="23">
        <v>190000</v>
      </c>
      <c r="H6" s="23"/>
    </row>
    <row r="7" spans="1:10">
      <c r="A7" s="48" t="str">
        <f>VLOOKUP(D7,Fichas!$A$1:$B$2000,2,FALSE)</f>
        <v>02.004.04.122.0002.2003</v>
      </c>
      <c r="B7" s="22" t="str">
        <f>VLOOKUP(D7,Fichas!$A$1:$C$2000,3,FALSE)</f>
        <v>3.1.90.04.00.00</v>
      </c>
      <c r="C7" s="36" t="str">
        <f>VLOOKUP(D7,Fichas!$A$1:$D$2000,4,FALSE)</f>
        <v>Contratação por Tempo Determinado</v>
      </c>
      <c r="D7" s="21">
        <v>1550</v>
      </c>
      <c r="E7" s="21">
        <f>VLOOKUP(D7,Fichas!$A$1:$E$2000,5,FALSE)</f>
        <v>0</v>
      </c>
      <c r="F7" s="36" t="str">
        <f>VLOOKUP(D7,Fichas!$A$1:$F$2000,6,FALSE)</f>
        <v>Secr. Administração</v>
      </c>
      <c r="G7" s="23">
        <v>50000</v>
      </c>
      <c r="H7" s="23"/>
      <c r="I7" s="19">
        <v>4</v>
      </c>
      <c r="J7" s="37" t="str">
        <f>VLOOKUP(I7,Excessões!$A$1:$B$50,2,FALSE)</f>
        <v>Art. 5º, Inc I - Insuficiência dotação Pessoal e Encargos Sociais</v>
      </c>
    </row>
    <row r="8" spans="1:10">
      <c r="A8" s="48" t="str">
        <f>VLOOKUP(D8,Fichas!$A$1:$B$2000,2,FALSE)</f>
        <v>02.004.04.122.0002.2003</v>
      </c>
      <c r="B8" s="22" t="str">
        <f>VLOOKUP(D8,Fichas!$A$1:$C$2000,3,FALSE)</f>
        <v>3.1.90.04.00.00</v>
      </c>
      <c r="C8" s="36" t="str">
        <f>VLOOKUP(D8,Fichas!$A$1:$D$2000,4,FALSE)</f>
        <v>Contratação por Tempo Determinado</v>
      </c>
      <c r="D8" s="21">
        <v>1519</v>
      </c>
      <c r="E8" s="21">
        <f>VLOOKUP(D8,Fichas!$A$1:$E$2000,5,FALSE)</f>
        <v>807</v>
      </c>
      <c r="F8" s="36" t="str">
        <f>VLOOKUP(D8,Fichas!$A$1:$F$2000,6,FALSE)</f>
        <v>Secr. Administração</v>
      </c>
      <c r="G8" s="23">
        <v>460000</v>
      </c>
      <c r="H8" s="23"/>
      <c r="I8" s="19">
        <v>4</v>
      </c>
      <c r="J8" s="37" t="str">
        <f>VLOOKUP(I8,Excessões!$A$1:$B$50,2,FALSE)</f>
        <v>Art. 5º, Inc I - Insuficiência dotação Pessoal e Encargos Sociais</v>
      </c>
    </row>
    <row r="9" spans="1:10">
      <c r="A9" s="48" t="str">
        <f>VLOOKUP(D9,Fichas!$A$1:$B$2000,2,FALSE)</f>
        <v>02.004.04.122.0002.2003</v>
      </c>
      <c r="B9" s="22" t="str">
        <f>VLOOKUP(D9,Fichas!$A$1:$C$2000,3,FALSE)</f>
        <v>3.1.90.92.00.00</v>
      </c>
      <c r="C9" s="36" t="str">
        <f>VLOOKUP(D9,Fichas!$A$1:$D$2000,4,FALSE)</f>
        <v>Despesas de Exercícios Anteriores</v>
      </c>
      <c r="D9" s="21">
        <v>88</v>
      </c>
      <c r="E9" s="21">
        <f>VLOOKUP(D9,Fichas!$A$1:$E$2000,5,FALSE)</f>
        <v>0</v>
      </c>
      <c r="F9" s="36" t="str">
        <f>VLOOKUP(D9,Fichas!$A$1:$F$2000,6,FALSE)</f>
        <v>Secr. Administração</v>
      </c>
      <c r="G9" s="23">
        <v>100000</v>
      </c>
      <c r="H9" s="23"/>
      <c r="I9" s="19">
        <v>4</v>
      </c>
      <c r="J9" s="37" t="str">
        <f>VLOOKUP(I9,Excessões!$A$1:$B$50,2,FALSE)</f>
        <v>Art. 5º, Inc I - Insuficiência dotação Pessoal e Encargos Sociais</v>
      </c>
    </row>
    <row r="10" spans="1:10" ht="22.5">
      <c r="A10" s="48" t="str">
        <f>VLOOKUP(D10,Fichas!$A$1:$B$2000,2,FALSE)</f>
        <v>02.004.04.122.0002.2003</v>
      </c>
      <c r="B10" s="22" t="str">
        <f>VLOOKUP(D10,Fichas!$A$1:$C$2000,3,FALSE)</f>
        <v>3.3.90.08.00.00</v>
      </c>
      <c r="C10" s="36" t="str">
        <f>VLOOKUP(D10,Fichas!$A$1:$D$2000,4,FALSE)</f>
        <v>Outros Benefícios Assistenciais do servidor e do militar</v>
      </c>
      <c r="D10" s="21">
        <v>1520</v>
      </c>
      <c r="E10" s="21">
        <f>VLOOKUP(D10,Fichas!$A$1:$E$2000,5,FALSE)</f>
        <v>807</v>
      </c>
      <c r="F10" s="36" t="str">
        <f>VLOOKUP(D10,Fichas!$A$1:$F$2000,6,FALSE)</f>
        <v>Secr. Administração</v>
      </c>
      <c r="G10" s="23">
        <v>734.11</v>
      </c>
      <c r="H10" s="23"/>
    </row>
    <row r="11" spans="1:10">
      <c r="A11" s="48" t="str">
        <f>VLOOKUP(D11,Fichas!$A$1:$B$2000,2,FALSE)</f>
        <v>02.004.04.122.0002.2003</v>
      </c>
      <c r="B11" s="22" t="str">
        <f>VLOOKUP(D11,Fichas!$A$1:$C$2000,3,FALSE)</f>
        <v>3.3.90.91.00.00</v>
      </c>
      <c r="C11" s="36" t="str">
        <f>VLOOKUP(D11,Fichas!$A$1:$D$2000,4,FALSE)</f>
        <v>Sentenças Judiciais</v>
      </c>
      <c r="D11" s="21">
        <v>1522</v>
      </c>
      <c r="E11" s="21">
        <f>VLOOKUP(D11,Fichas!$A$1:$E$2000,5,FALSE)</f>
        <v>0</v>
      </c>
      <c r="F11" s="36" t="str">
        <f>VLOOKUP(D11,Fichas!$A$1:$F$2000,6,FALSE)</f>
        <v>Secr. Administração</v>
      </c>
      <c r="G11" s="23">
        <v>36000</v>
      </c>
      <c r="H11" s="23"/>
      <c r="I11" s="19">
        <v>6</v>
      </c>
      <c r="J11" s="37" t="str">
        <f>VLOOKUP(I11,Excessões!$A$1:$B$50,2,FALSE)</f>
        <v>Art. 5º, Inc II - Despesas de Sentenças Judiciais</v>
      </c>
    </row>
    <row r="12" spans="1:10">
      <c r="A12" s="48" t="str">
        <f>VLOOKUP(D12,Fichas!$A$1:$B$2000,2,FALSE)</f>
        <v>02.004.04.122.0002.2004.0001</v>
      </c>
      <c r="B12" s="22" t="str">
        <f>VLOOKUP(D12,Fichas!$A$1:$C$2000,3,FALSE)</f>
        <v>3.3.90.30.00.00</v>
      </c>
      <c r="C12" s="36" t="str">
        <f>VLOOKUP(D12,Fichas!$A$1:$D$2000,4,FALSE)</f>
        <v>Material de Consumo</v>
      </c>
      <c r="D12" s="21">
        <v>96</v>
      </c>
      <c r="E12" s="21">
        <f>VLOOKUP(D12,Fichas!$A$1:$E$2000,5,FALSE)</f>
        <v>806</v>
      </c>
      <c r="F12" s="36" t="str">
        <f>VLOOKUP(D12,Fichas!$A$1:$F$2000,6,FALSE)</f>
        <v>Secr. Administração</v>
      </c>
      <c r="G12" s="23">
        <v>97962.4</v>
      </c>
      <c r="H12" s="23"/>
    </row>
    <row r="13" spans="1:10">
      <c r="A13" s="48" t="str">
        <f>VLOOKUP(D13,Fichas!$A$1:$B$2000,2,FALSE)</f>
        <v>02.006.04.122.0002.2003</v>
      </c>
      <c r="B13" s="22" t="str">
        <f>VLOOKUP(D13,Fichas!$A$1:$C$2000,3,FALSE)</f>
        <v>3.1.90.92.00.00</v>
      </c>
      <c r="C13" s="36" t="str">
        <f>VLOOKUP(D13,Fichas!$A$1:$D$2000,4,FALSE)</f>
        <v>Despesas de Exercícios Anteriores</v>
      </c>
      <c r="D13" s="21">
        <v>1536</v>
      </c>
      <c r="E13" s="21">
        <f>VLOOKUP(D13,Fichas!$A$1:$E$2000,5,FALSE)</f>
        <v>0</v>
      </c>
      <c r="F13" s="36" t="str">
        <f>VLOOKUP(D13,Fichas!$A$1:$F$2000,6,FALSE)</f>
        <v>Secr. Fazenda</v>
      </c>
      <c r="G13" s="23">
        <v>7000</v>
      </c>
      <c r="H13" s="23"/>
      <c r="I13" s="19">
        <v>4</v>
      </c>
      <c r="J13" s="37" t="str">
        <f>VLOOKUP(I13,Excessões!$A$1:$B$50,2,FALSE)</f>
        <v>Art. 5º, Inc I - Insuficiência dotação Pessoal e Encargos Sociais</v>
      </c>
    </row>
    <row r="14" spans="1:10">
      <c r="A14" s="48" t="str">
        <f>VLOOKUP(D14,Fichas!$A$1:$B$2000,2,FALSE)</f>
        <v>02.008.08.122.0002.2004.0001</v>
      </c>
      <c r="B14" s="22" t="str">
        <f>VLOOKUP(D14,Fichas!$A$1:$C$2000,3,FALSE)</f>
        <v>3.3.90.36.00.00</v>
      </c>
      <c r="C14" s="36" t="str">
        <f>VLOOKUP(D14,Fichas!$A$1:$D$2000,4,FALSE)</f>
        <v>Outros Serviços de Terceiros - Pessoa Física</v>
      </c>
      <c r="D14" s="21">
        <v>1526</v>
      </c>
      <c r="E14" s="21">
        <f>VLOOKUP(D14,Fichas!$A$1:$E$2000,5,FALSE)</f>
        <v>0</v>
      </c>
      <c r="F14" s="36" t="str">
        <f>VLOOKUP(D14,Fichas!$A$1:$F$2000,6,FALSE)</f>
        <v>Secr. Assist. Social</v>
      </c>
      <c r="G14" s="23">
        <v>51733.33</v>
      </c>
      <c r="H14" s="23"/>
      <c r="I14" s="19">
        <v>14</v>
      </c>
      <c r="J14" s="37" t="str">
        <f>VLOOKUP(I14,Excessões!$A$1:$B$50,2,FALSE)</f>
        <v>Art. 5º, Inc IV - Insuficiência dotação na função Assistência Social</v>
      </c>
    </row>
    <row r="15" spans="1:10">
      <c r="A15" s="48" t="str">
        <f>VLOOKUP(D15,Fichas!$A$1:$B$2000,2,FALSE)</f>
        <v>02.012.12.122.0014.2004.0001</v>
      </c>
      <c r="B15" s="22" t="str">
        <f>VLOOKUP(D15,Fichas!$A$1:$C$2000,3,FALSE)</f>
        <v>3.1.90.04.00.00</v>
      </c>
      <c r="C15" s="36" t="str">
        <f>VLOOKUP(D15,Fichas!$A$1:$D$2000,4,FALSE)</f>
        <v>Contratação por Tempo Determinado</v>
      </c>
      <c r="D15" s="21">
        <v>1488</v>
      </c>
      <c r="E15" s="21" t="str">
        <f>VLOOKUP(D15,Fichas!$A$1:$E$2000,5,FALSE)</f>
        <v>0</v>
      </c>
      <c r="F15" s="36" t="str">
        <f>VLOOKUP(D15,Fichas!$A$1:$F$2000,6,FALSE)</f>
        <v>Secr. Educação</v>
      </c>
      <c r="G15" s="23">
        <v>9000</v>
      </c>
      <c r="H15" s="23"/>
      <c r="I15" s="19">
        <v>4</v>
      </c>
      <c r="J15" s="37" t="str">
        <f>VLOOKUP(I15,Excessões!$A$1:$B$50,2,FALSE)</f>
        <v>Art. 5º, Inc I - Insuficiência dotação Pessoal e Encargos Sociais</v>
      </c>
    </row>
    <row r="16" spans="1:10">
      <c r="A16" s="48" t="str">
        <f>VLOOKUP(D16,Fichas!$A$1:$B$2000,2,FALSE)</f>
        <v>02.012.12.122.0014.2004.0001</v>
      </c>
      <c r="B16" s="22" t="str">
        <f>VLOOKUP(D16,Fichas!$A$1:$C$2000,3,FALSE)</f>
        <v>3.1.90.11.00.00</v>
      </c>
      <c r="C16" s="36" t="str">
        <f>VLOOKUP(D16,Fichas!$A$1:$D$2000,4,FALSE)</f>
        <v>Vencimentos e Vantagens Fixas - Pessoal Civil</v>
      </c>
      <c r="D16" s="21">
        <v>1489</v>
      </c>
      <c r="E16" s="21" t="str">
        <f>VLOOKUP(D16,Fichas!$A$1:$E$2000,5,FALSE)</f>
        <v>0</v>
      </c>
      <c r="F16" s="36" t="str">
        <f>VLOOKUP(D16,Fichas!$A$1:$F$2000,6,FALSE)</f>
        <v>Secr. Educação</v>
      </c>
      <c r="G16" s="23">
        <v>166000</v>
      </c>
      <c r="H16" s="23"/>
      <c r="I16" s="19">
        <v>4</v>
      </c>
      <c r="J16" s="37" t="str">
        <f>VLOOKUP(I16,Excessões!$A$1:$B$50,2,FALSE)</f>
        <v>Art. 5º, Inc I - Insuficiência dotação Pessoal e Encargos Sociais</v>
      </c>
    </row>
    <row r="17" spans="1:10">
      <c r="A17" s="48" t="str">
        <f>VLOOKUP(D17,Fichas!$A$1:$B$2000,2,FALSE)</f>
        <v>02.012.12.122.0014.2004.0001</v>
      </c>
      <c r="B17" s="22" t="str">
        <f>VLOOKUP(D17,Fichas!$A$1:$C$2000,3,FALSE)</f>
        <v>3.1.90.13.00.00</v>
      </c>
      <c r="C17" s="36" t="str">
        <f>VLOOKUP(D17,Fichas!$A$1:$D$2000,4,FALSE)</f>
        <v>Obrigações Patronais</v>
      </c>
      <c r="D17" s="21">
        <v>1491</v>
      </c>
      <c r="E17" s="21" t="str">
        <f>VLOOKUP(D17,Fichas!$A$1:$E$2000,5,FALSE)</f>
        <v>0</v>
      </c>
      <c r="F17" s="36" t="str">
        <f>VLOOKUP(D17,Fichas!$A$1:$F$2000,6,FALSE)</f>
        <v>Secr. Educação</v>
      </c>
      <c r="G17" s="23">
        <v>2050</v>
      </c>
      <c r="H17" s="23"/>
      <c r="I17" s="19">
        <v>4</v>
      </c>
      <c r="J17" s="37" t="str">
        <f>VLOOKUP(I17,Excessões!$A$1:$B$50,2,FALSE)</f>
        <v>Art. 5º, Inc I - Insuficiência dotação Pessoal e Encargos Sociais</v>
      </c>
    </row>
    <row r="18" spans="1:10">
      <c r="A18" s="48" t="str">
        <f>VLOOKUP(D18,Fichas!$A$1:$B$2000,2,FALSE)</f>
        <v>02.012.12.122.0014.2004.0001</v>
      </c>
      <c r="B18" s="22" t="str">
        <f>VLOOKUP(D18,Fichas!$A$1:$C$2000,3,FALSE)</f>
        <v>3.1.90.92.00.00</v>
      </c>
      <c r="C18" s="36" t="str">
        <f>VLOOKUP(D18,Fichas!$A$1:$D$2000,4,FALSE)</f>
        <v>Despesas de Exercícios Anteriores</v>
      </c>
      <c r="D18" s="21">
        <v>1494</v>
      </c>
      <c r="E18" s="21" t="str">
        <f>VLOOKUP(D18,Fichas!$A$1:$E$2000,5,FALSE)</f>
        <v>0</v>
      </c>
      <c r="F18" s="36" t="str">
        <f>VLOOKUP(D18,Fichas!$A$1:$F$2000,6,FALSE)</f>
        <v>Secr. Educação</v>
      </c>
      <c r="G18" s="23">
        <v>2500</v>
      </c>
      <c r="H18" s="23"/>
      <c r="I18" s="19">
        <v>4</v>
      </c>
      <c r="J18" s="37" t="str">
        <f>VLOOKUP(I18,Excessões!$A$1:$B$50,2,FALSE)</f>
        <v>Art. 5º, Inc I - Insuficiência dotação Pessoal e Encargos Sociais</v>
      </c>
    </row>
    <row r="19" spans="1:10">
      <c r="A19" s="48" t="str">
        <f>VLOOKUP(D19,Fichas!$A$1:$B$2000,2,FALSE)</f>
        <v>02.012.12.122.0014.2004.0001</v>
      </c>
      <c r="B19" s="22" t="str">
        <f>VLOOKUP(D19,Fichas!$A$1:$C$2000,3,FALSE)</f>
        <v>3.1.91.13.08.00</v>
      </c>
      <c r="C19" s="36" t="str">
        <f>VLOOKUP(D19,Fichas!$A$1:$D$2000,4,FALSE)</f>
        <v>Contribuições RPPS - FPC</v>
      </c>
      <c r="D19" s="21">
        <v>1492</v>
      </c>
      <c r="E19" s="21" t="str">
        <f>VLOOKUP(D19,Fichas!$A$1:$E$2000,5,FALSE)</f>
        <v>0</v>
      </c>
      <c r="F19" s="36" t="str">
        <f>VLOOKUP(D19,Fichas!$A$1:$F$2000,6,FALSE)</f>
        <v>Secr. Educação</v>
      </c>
      <c r="G19" s="23">
        <v>4000</v>
      </c>
      <c r="H19" s="23"/>
      <c r="I19" s="19">
        <v>4</v>
      </c>
      <c r="J19" s="37" t="str">
        <f>VLOOKUP(I19,Excessões!$A$1:$B$50,2,FALSE)</f>
        <v>Art. 5º, Inc I - Insuficiência dotação Pessoal e Encargos Sociais</v>
      </c>
    </row>
    <row r="20" spans="1:10">
      <c r="A20" s="48" t="str">
        <f>VLOOKUP(D20,Fichas!$A$1:$B$2000,2,FALSE)</f>
        <v>02.012.12.122.0014.2004.0001</v>
      </c>
      <c r="B20" s="22" t="str">
        <f>VLOOKUP(D20,Fichas!$A$1:$C$2000,3,FALSE)</f>
        <v>3.1.91.13.11.00</v>
      </c>
      <c r="C20" s="36" t="str">
        <f>VLOOKUP(D20,Fichas!$A$1:$D$2000,4,FALSE)</f>
        <v>Contribuições RPPS - FFP</v>
      </c>
      <c r="D20" s="21">
        <v>1493</v>
      </c>
      <c r="E20" s="21" t="str">
        <f>VLOOKUP(D20,Fichas!$A$1:$E$2000,5,FALSE)</f>
        <v>0</v>
      </c>
      <c r="F20" s="36" t="str">
        <f>VLOOKUP(D20,Fichas!$A$1:$F$2000,6,FALSE)</f>
        <v>Secr. Educação</v>
      </c>
      <c r="G20" s="23">
        <v>14000</v>
      </c>
      <c r="H20" s="23"/>
      <c r="I20" s="19">
        <v>4</v>
      </c>
      <c r="J20" s="37" t="str">
        <f>VLOOKUP(I20,Excessões!$A$1:$B$50,2,FALSE)</f>
        <v>Art. 5º, Inc I - Insuficiência dotação Pessoal e Encargos Sociais</v>
      </c>
    </row>
    <row r="21" spans="1:10" ht="22.5">
      <c r="A21" s="48" t="str">
        <f>VLOOKUP(D21,Fichas!$A$1:$B$2000,2,FALSE)</f>
        <v>02.012.12.122.0014.2004.0001</v>
      </c>
      <c r="B21" s="22" t="str">
        <f>VLOOKUP(D21,Fichas!$A$1:$C$2000,3,FALSE)</f>
        <v>3.3.90.08.00.00</v>
      </c>
      <c r="C21" s="36" t="str">
        <f>VLOOKUP(D21,Fichas!$A$1:$D$2000,4,FALSE)</f>
        <v>Outros Benefícios Assistenciais do servidor e do militar</v>
      </c>
      <c r="D21" s="21">
        <v>1490</v>
      </c>
      <c r="E21" s="21" t="str">
        <f>VLOOKUP(D21,Fichas!$A$1:$E$2000,5,FALSE)</f>
        <v>0</v>
      </c>
      <c r="F21" s="36" t="str">
        <f>VLOOKUP(D21,Fichas!$A$1:$F$2000,6,FALSE)</f>
        <v>Secr. Educação</v>
      </c>
      <c r="G21" s="23">
        <v>400</v>
      </c>
      <c r="H21" s="23"/>
      <c r="I21" s="19">
        <v>12</v>
      </c>
      <c r="J21" s="37" t="str">
        <f>VLOOKUP(I21,Excessões!$A$1:$B$50,2,FALSE)</f>
        <v>Art. 5º, Inc IV - Insuficiência dotação na função Educação</v>
      </c>
    </row>
    <row r="22" spans="1:10">
      <c r="A22" s="48" t="str">
        <f>VLOOKUP(D22,Fichas!$A$1:$B$2000,2,FALSE)</f>
        <v>02.012.12.361.0015.2003</v>
      </c>
      <c r="B22" s="22" t="str">
        <f>VLOOKUP(D22,Fichas!$A$1:$C$2000,3,FALSE)</f>
        <v>3.1.90.92.00.00</v>
      </c>
      <c r="C22" s="36" t="str">
        <f>VLOOKUP(D22,Fichas!$A$1:$D$2000,4,FALSE)</f>
        <v>Despesas de Exercícios Anteriores</v>
      </c>
      <c r="D22" s="21">
        <v>1496</v>
      </c>
      <c r="E22" s="21" t="str">
        <f>VLOOKUP(D22,Fichas!$A$1:$E$2000,5,FALSE)</f>
        <v>0</v>
      </c>
      <c r="F22" s="36" t="str">
        <f>VLOOKUP(D22,Fichas!$A$1:$F$2000,6,FALSE)</f>
        <v>Secr. Educação</v>
      </c>
      <c r="G22" s="23">
        <v>50100</v>
      </c>
      <c r="H22" s="23"/>
      <c r="I22" s="19">
        <v>4</v>
      </c>
      <c r="J22" s="37" t="str">
        <f>VLOOKUP(I22,Excessões!$A$1:$B$50,2,FALSE)</f>
        <v>Art. 5º, Inc I - Insuficiência dotação Pessoal e Encargos Sociais</v>
      </c>
    </row>
    <row r="23" spans="1:10">
      <c r="A23" s="48" t="str">
        <f>VLOOKUP(D23,Fichas!$A$1:$B$2000,2,FALSE)</f>
        <v>02.012.12.362.0015.2053</v>
      </c>
      <c r="B23" s="22" t="str">
        <f>VLOOKUP(D23,Fichas!$A$1:$C$2000,3,FALSE)</f>
        <v>3.1.90.92.00.00</v>
      </c>
      <c r="C23" s="36" t="str">
        <f>VLOOKUP(D23,Fichas!$A$1:$D$2000,4,FALSE)</f>
        <v>Despesas de Exercícios Anteriores</v>
      </c>
      <c r="D23" s="21">
        <v>1495</v>
      </c>
      <c r="E23" s="21" t="str">
        <f>VLOOKUP(D23,Fichas!$A$1:$E$2000,5,FALSE)</f>
        <v>0</v>
      </c>
      <c r="F23" s="36" t="str">
        <f>VLOOKUP(D23,Fichas!$A$1:$F$2000,6,FALSE)</f>
        <v>Secr. Educação</v>
      </c>
      <c r="G23" s="23">
        <v>1500</v>
      </c>
      <c r="H23" s="23"/>
      <c r="I23" s="19">
        <v>4</v>
      </c>
      <c r="J23" s="37" t="str">
        <f>VLOOKUP(I23,Excessões!$A$1:$B$50,2,FALSE)</f>
        <v>Art. 5º, Inc I - Insuficiência dotação Pessoal e Encargos Sociais</v>
      </c>
    </row>
    <row r="24" spans="1:10" ht="22.5">
      <c r="A24" s="48" t="str">
        <f>VLOOKUP(D24,Fichas!$A$1:$B$2000,2,FALSE)</f>
        <v>02.012.12.367.0016.2062</v>
      </c>
      <c r="B24" s="22" t="str">
        <f>VLOOKUP(D24,Fichas!$A$1:$C$2000,3,FALSE)</f>
        <v>3.3.90.08.00.00</v>
      </c>
      <c r="C24" s="36" t="str">
        <f>VLOOKUP(D24,Fichas!$A$1:$D$2000,4,FALSE)</f>
        <v>Outros Benefícios Assistenciais do servidor e do militar</v>
      </c>
      <c r="D24" s="21">
        <v>610</v>
      </c>
      <c r="E24" s="21" t="str">
        <f>VLOOKUP(D24,Fichas!$A$1:$E$2000,5,FALSE)</f>
        <v>600</v>
      </c>
      <c r="F24" s="36" t="str">
        <f>VLOOKUP(D24,Fichas!$A$1:$F$2000,6,FALSE)</f>
        <v>Secr. Educação</v>
      </c>
      <c r="G24" s="23">
        <v>15000</v>
      </c>
      <c r="H24" s="23"/>
      <c r="I24" s="19">
        <v>12</v>
      </c>
      <c r="J24" s="37" t="str">
        <f>VLOOKUP(I24,Excessões!$A$1:$B$50,2,FALSE)</f>
        <v>Art. 5º, Inc IV - Insuficiência dotação na função Educação</v>
      </c>
    </row>
    <row r="25" spans="1:10">
      <c r="A25" s="48" t="str">
        <f>VLOOKUP(D25,Fichas!$A$1:$B$2000,2,FALSE)</f>
        <v>02.016.15.122.0002.2003</v>
      </c>
      <c r="B25" s="22" t="str">
        <f>VLOOKUP(D25,Fichas!$A$1:$C$2000,3,FALSE)</f>
        <v>3.1.90.92.00.00</v>
      </c>
      <c r="C25" s="36" t="str">
        <f>VLOOKUP(D25,Fichas!$A$1:$D$2000,4,FALSE)</f>
        <v>Despesas de Exercícios Anteriores</v>
      </c>
      <c r="D25" s="21">
        <v>672</v>
      </c>
      <c r="E25" s="21" t="str">
        <f>VLOOKUP(D25,Fichas!$A$1:$E$2000,5,FALSE)</f>
        <v>0</v>
      </c>
      <c r="F25" s="36" t="str">
        <f>VLOOKUP(D25,Fichas!$A$1:$F$2000,6,FALSE)</f>
        <v>Secr. Obras</v>
      </c>
      <c r="G25" s="23">
        <v>100</v>
      </c>
      <c r="H25" s="23"/>
      <c r="I25" s="19">
        <v>4</v>
      </c>
      <c r="J25" s="37" t="str">
        <f>VLOOKUP(I25,Excessões!$A$1:$B$50,2,FALSE)</f>
        <v>Art. 5º, Inc I - Insuficiência dotação Pessoal e Encargos Sociais</v>
      </c>
    </row>
    <row r="26" spans="1:10">
      <c r="A26" s="48" t="str">
        <f>VLOOKUP(D26,Fichas!$A$1:$B$2000,2,FALSE)</f>
        <v>02.017.08.122.0008.2003</v>
      </c>
      <c r="B26" s="22" t="str">
        <f>VLOOKUP(D26,Fichas!$A$1:$C$2000,3,FALSE)</f>
        <v>3.1.90.92.00.00</v>
      </c>
      <c r="C26" s="36" t="str">
        <f>VLOOKUP(D26,Fichas!$A$1:$D$2000,4,FALSE)</f>
        <v>Despesas de Exercícios Anteriores</v>
      </c>
      <c r="D26" s="21">
        <v>1535</v>
      </c>
      <c r="E26" s="21">
        <f>VLOOKUP(D26,Fichas!$A$1:$E$2000,5,FALSE)</f>
        <v>0</v>
      </c>
      <c r="F26" s="36" t="str">
        <f>VLOOKUP(D26,Fichas!$A$1:$F$2000,6,FALSE)</f>
        <v>Secr. Criança</v>
      </c>
      <c r="G26" s="23">
        <v>17000</v>
      </c>
      <c r="H26" s="23"/>
      <c r="I26" s="19">
        <v>4</v>
      </c>
      <c r="J26" s="37" t="str">
        <f>VLOOKUP(I26,Excessões!$A$1:$B$50,2,FALSE)</f>
        <v>Art. 5º, Inc I - Insuficiência dotação Pessoal e Encargos Sociais</v>
      </c>
    </row>
    <row r="27" spans="1:10">
      <c r="A27" s="48" t="str">
        <f>VLOOKUP(D27,Fichas!$A$1:$B$2000,2,FALSE)</f>
        <v>02.021.18.122.0002.2004.0001</v>
      </c>
      <c r="B27" s="22" t="str">
        <f>VLOOKUP(D27,Fichas!$A$1:$C$2000,3,FALSE)</f>
        <v>3.3.90.92.00.00</v>
      </c>
      <c r="C27" s="36" t="str">
        <f>VLOOKUP(D27,Fichas!$A$1:$D$2000,4,FALSE)</f>
        <v>Despesas de Exercícios Anteriores</v>
      </c>
      <c r="D27" s="21">
        <v>1525</v>
      </c>
      <c r="E27" s="21">
        <f>VLOOKUP(D27,Fichas!$A$1:$E$2000,5,FALSE)</f>
        <v>947</v>
      </c>
      <c r="F27" s="36" t="str">
        <f>VLOOKUP(D27,Fichas!$A$1:$F$2000,6,FALSE)</f>
        <v>Secr. M. Ambiente</v>
      </c>
      <c r="G27" s="23">
        <v>5519.52</v>
      </c>
      <c r="H27" s="23"/>
    </row>
    <row r="28" spans="1:10">
      <c r="A28" s="48" t="str">
        <f>VLOOKUP(D28,Fichas!$A$1:$B$2000,2,FALSE)</f>
        <v>05.001.10.122.0029.1021</v>
      </c>
      <c r="B28" s="22" t="str">
        <f>VLOOKUP(D28,Fichas!$A$1:$C$2000,3,FALSE)</f>
        <v>4.4.90.52.00.00</v>
      </c>
      <c r="C28" s="36" t="str">
        <f>VLOOKUP(D28,Fichas!$A$1:$D$2000,4,FALSE)</f>
        <v>Equipamentos e Material Permanente</v>
      </c>
      <c r="D28" s="21">
        <v>1485</v>
      </c>
      <c r="E28" s="21" t="str">
        <f>VLOOKUP(D28,Fichas!$A$1:$E$2000,5,FALSE)</f>
        <v>300</v>
      </c>
      <c r="F28" s="36" t="str">
        <f>VLOOKUP(D28,Fichas!$A$1:$F$2000,6,FALSE)</f>
        <v>F.M. Saúde</v>
      </c>
      <c r="G28" s="23">
        <v>750000</v>
      </c>
      <c r="H28" s="23"/>
      <c r="I28" s="19">
        <v>4</v>
      </c>
      <c r="J28" s="37" t="str">
        <f>VLOOKUP(I28,Excessões!$A$1:$B$50,2,FALSE)</f>
        <v>Art. 5º, Inc I - Insuficiência dotação Pessoal e Encargos Sociais</v>
      </c>
    </row>
    <row r="29" spans="1:10">
      <c r="A29" s="48" t="str">
        <f>VLOOKUP(D29,Fichas!$A$1:$B$2000,2,FALSE)</f>
        <v>05.001.10.122.0029.2121</v>
      </c>
      <c r="B29" s="22" t="str">
        <f>VLOOKUP(D29,Fichas!$A$1:$C$2000,3,FALSE)</f>
        <v>3.1.90.04.00.00</v>
      </c>
      <c r="C29" s="36" t="str">
        <f>VLOOKUP(D29,Fichas!$A$1:$D$2000,4,FALSE)</f>
        <v>Contratação por Tempo Determinado</v>
      </c>
      <c r="D29" s="21">
        <v>1556</v>
      </c>
      <c r="E29" s="21">
        <f>VLOOKUP(D29,Fichas!$A$1:$E$2000,5,FALSE)</f>
        <v>806</v>
      </c>
      <c r="F29" s="36" t="str">
        <f>VLOOKUP(D29,Fichas!$A$1:$F$2000,6,FALSE)</f>
        <v>F.M. Saúde</v>
      </c>
      <c r="G29" s="23">
        <v>3700000</v>
      </c>
      <c r="H29" s="23"/>
      <c r="I29" s="19">
        <v>4</v>
      </c>
      <c r="J29" s="37" t="str">
        <f>VLOOKUP(I29,Excessões!$A$1:$B$50,2,FALSE)</f>
        <v>Art. 5º, Inc I - Insuficiência dotação Pessoal e Encargos Sociais</v>
      </c>
    </row>
    <row r="30" spans="1:10">
      <c r="A30" s="48" t="str">
        <f>VLOOKUP(D30,Fichas!$A$1:$B$2000,2,FALSE)</f>
        <v>05.001.10.301.0031.1026</v>
      </c>
      <c r="B30" s="22" t="str">
        <f>VLOOKUP(D30,Fichas!$A$1:$C$2000,3,FALSE)</f>
        <v>4.4.90.52.00.00</v>
      </c>
      <c r="C30" s="36" t="str">
        <f>VLOOKUP(D30,Fichas!$A$1:$D$2000,4,FALSE)</f>
        <v>Equipamentos e Material Permanente</v>
      </c>
      <c r="D30" s="24">
        <v>1537</v>
      </c>
      <c r="E30" s="21">
        <f>VLOOKUP(D30,Fichas!$A$1:$E$2000,5,FALSE)</f>
        <v>300</v>
      </c>
      <c r="F30" s="36" t="str">
        <f>VLOOKUP(D30,Fichas!$A$1:$F$2000,6,FALSE)</f>
        <v>F.M. Saúde</v>
      </c>
      <c r="G30" s="25">
        <v>800000</v>
      </c>
      <c r="H30" s="25"/>
      <c r="I30" s="19">
        <v>13</v>
      </c>
      <c r="J30" s="37" t="str">
        <f>VLOOKUP(I30,Excessões!$A$1:$B$50,2,FALSE)</f>
        <v>Art. 5º, Inc IV - Insuficiência dotação na função Saúde</v>
      </c>
    </row>
    <row r="31" spans="1:10">
      <c r="A31" s="48" t="str">
        <f>VLOOKUP(D31,Fichas!$A$1:$B$2000,2,FALSE)</f>
        <v>03.001.08.122.0045.2004.0001</v>
      </c>
      <c r="B31" s="22" t="str">
        <f>VLOOKUP(D31,Fichas!$A$1:$C$2000,3,FALSE)</f>
        <v>3.1.90.04.00.00</v>
      </c>
      <c r="C31" s="36" t="str">
        <f>VLOOKUP(D31,Fichas!$A$1:$D$2000,4,FALSE)</f>
        <v>Contratação por Tempo Determinado</v>
      </c>
      <c r="D31" s="21">
        <v>1523</v>
      </c>
      <c r="E31" s="21">
        <f>VLOOKUP(D31,Fichas!$A$1:$E$2000,5,FALSE)</f>
        <v>0</v>
      </c>
      <c r="F31" s="36" t="str">
        <f>VLOOKUP(D31,Fichas!$A$1:$F$2000,6,FALSE)</f>
        <v>F. M. Assist. Social</v>
      </c>
      <c r="G31" s="23">
        <v>600000</v>
      </c>
      <c r="H31" s="23"/>
      <c r="I31" s="19">
        <v>4</v>
      </c>
      <c r="J31" s="37" t="str">
        <f>VLOOKUP(I31,Excessões!$A$1:$B$50,2,FALSE)</f>
        <v>Art. 5º, Inc I - Insuficiência dotação Pessoal e Encargos Sociais</v>
      </c>
    </row>
    <row r="32" spans="1:10">
      <c r="A32" s="48" t="str">
        <f>VLOOKUP(D32,Fichas!$A$1:$B$2000,2,FALSE)</f>
        <v>03.001.08.122.0045.2004.0001</v>
      </c>
      <c r="B32" s="22" t="str">
        <f>VLOOKUP(D32,Fichas!$A$1:$C$2000,3,FALSE)</f>
        <v>3.1.90.13.00.00</v>
      </c>
      <c r="C32" s="36" t="str">
        <f>VLOOKUP(D32,Fichas!$A$1:$D$2000,4,FALSE)</f>
        <v>Obrigações Patronais</v>
      </c>
      <c r="D32" s="21">
        <v>1524</v>
      </c>
      <c r="E32" s="21">
        <f>VLOOKUP(D32,Fichas!$A$1:$E$2000,5,FALSE)</f>
        <v>0</v>
      </c>
      <c r="F32" s="36" t="str">
        <f>VLOOKUP(D32,Fichas!$A$1:$F$2000,6,FALSE)</f>
        <v>F. M. Assist. Social</v>
      </c>
      <c r="G32" s="23">
        <v>150000</v>
      </c>
      <c r="H32" s="23"/>
      <c r="I32" s="19">
        <v>4</v>
      </c>
      <c r="J32" s="37" t="str">
        <f>VLOOKUP(I32,Excessões!$A$1:$B$50,2,FALSE)</f>
        <v>Art. 5º, Inc I - Insuficiência dotação Pessoal e Encargos Sociais</v>
      </c>
    </row>
    <row r="33" spans="1:10">
      <c r="A33" s="48" t="str">
        <f>VLOOKUP(D33,Fichas!$A$1:$B$2000,2,FALSE)</f>
        <v>26.001.03.091.0005.2014</v>
      </c>
      <c r="B33" s="22" t="str">
        <f>VLOOKUP(D33,Fichas!$A$1:$C$2000,3,FALSE)</f>
        <v>4.6.90.91.00.00</v>
      </c>
      <c r="C33" s="36" t="str">
        <f>VLOOKUP(D33,Fichas!$A$1:$D$2000,4,FALSE)</f>
        <v>Sentenças Judiciais</v>
      </c>
      <c r="D33" s="21">
        <v>1487</v>
      </c>
      <c r="E33" s="21" t="str">
        <f>VLOOKUP(D33,Fichas!$A$1:$E$2000,5,FALSE)</f>
        <v>0</v>
      </c>
      <c r="F33" s="36" t="str">
        <f>VLOOKUP(D33,Fichas!$A$1:$F$2000,6,FALSE)</f>
        <v>F.M. Liquidação</v>
      </c>
      <c r="G33" s="23">
        <v>10000000</v>
      </c>
      <c r="H33" s="23"/>
      <c r="I33" s="19">
        <v>7</v>
      </c>
      <c r="J33" s="37" t="str">
        <f>VLOOKUP(I33,Excessões!$A$1:$B$50,2,FALSE)</f>
        <v>Art. 5º, Inc II - Despesas com Precatórios</v>
      </c>
    </row>
    <row r="34" spans="1:10">
      <c r="A34" s="48" t="str">
        <f>VLOOKUP(D34,Fichas!$A$1:$B$2000,2,FALSE)</f>
        <v>02.001.04.122.0002.2003</v>
      </c>
      <c r="B34" s="22" t="str">
        <f>VLOOKUP(D34,Fichas!$A$1:$C$2000,3,FALSE)</f>
        <v>3.1.90.11.00.00</v>
      </c>
      <c r="C34" s="36" t="str">
        <f>VLOOKUP(D34,Fichas!$A$1:$D$2000,4,FALSE)</f>
        <v>Vencimentos e Vantagens Fixas - Pessoal Civil</v>
      </c>
      <c r="D34" s="24">
        <v>23</v>
      </c>
      <c r="E34" s="21">
        <f>VLOOKUP(D34,Fichas!$A$1:$E$2000,5,FALSE)</f>
        <v>0</v>
      </c>
      <c r="F34" s="36" t="str">
        <f>VLOOKUP(D34,Fichas!$A$1:$F$2000,6,FALSE)</f>
        <v>Gabinete do Prefeito</v>
      </c>
      <c r="G34" s="25"/>
      <c r="H34" s="25">
        <v>4813.76</v>
      </c>
    </row>
    <row r="35" spans="1:10">
      <c r="A35" s="48" t="str">
        <f>VLOOKUP(D35,Fichas!$A$1:$B$2000,2,FALSE)</f>
        <v>02.004.04.122.0002.2003</v>
      </c>
      <c r="B35" s="22" t="str">
        <f>VLOOKUP(D35,Fichas!$A$1:$C$2000,3,FALSE)</f>
        <v>3.1.90.11.00.00</v>
      </c>
      <c r="C35" s="36" t="str">
        <f>VLOOKUP(D35,Fichas!$A$1:$D$2000,4,FALSE)</f>
        <v>Vencimentos e Vantagens Fixas - Pessoal Civil</v>
      </c>
      <c r="D35" s="24">
        <v>85</v>
      </c>
      <c r="E35" s="21">
        <f>VLOOKUP(D35,Fichas!$A$1:$E$2000,5,FALSE)</f>
        <v>0</v>
      </c>
      <c r="F35" s="36" t="str">
        <f>VLOOKUP(D35,Fichas!$A$1:$F$2000,6,FALSE)</f>
        <v>Secr. Administração</v>
      </c>
      <c r="G35" s="25"/>
      <c r="H35" s="25">
        <v>50000</v>
      </c>
    </row>
    <row r="36" spans="1:10">
      <c r="A36" s="48" t="str">
        <f>VLOOKUP(D36,Fichas!$A$1:$B$2000,2,FALSE)</f>
        <v>02.008.08.122.0002.2003</v>
      </c>
      <c r="B36" s="22" t="str">
        <f>VLOOKUP(D36,Fichas!$A$1:$C$2000,3,FALSE)</f>
        <v>3.3.90.36.00.00</v>
      </c>
      <c r="C36" s="36" t="str">
        <f>VLOOKUP(D36,Fichas!$A$1:$D$2000,4,FALSE)</f>
        <v>Outros Serviços de Terceiros - Pessoa Física</v>
      </c>
      <c r="D36" s="24">
        <v>255</v>
      </c>
      <c r="E36" s="21" t="str">
        <f>VLOOKUP(D36,Fichas!$A$1:$E$2000,5,FALSE)</f>
        <v>0</v>
      </c>
      <c r="F36" s="36" t="str">
        <f>VLOOKUP(D36,Fichas!$A$1:$F$2000,6,FALSE)</f>
        <v>Secr. Assist. Social</v>
      </c>
      <c r="G36" s="25"/>
      <c r="H36" s="25">
        <v>51733.33</v>
      </c>
    </row>
    <row r="37" spans="1:10">
      <c r="A37" s="48" t="str">
        <f>VLOOKUP(D37,Fichas!$A$1:$B$2000,2,FALSE)</f>
        <v>02.012.12.362.0015.2053</v>
      </c>
      <c r="B37" s="22" t="str">
        <f>VLOOKUP(D37,Fichas!$A$1:$C$2000,3,FALSE)</f>
        <v>3.1.90.04.00.00</v>
      </c>
      <c r="C37" s="36" t="str">
        <f>VLOOKUP(D37,Fichas!$A$1:$D$2000,4,FALSE)</f>
        <v>Contratação por Tempo Determinado</v>
      </c>
      <c r="D37" s="24">
        <v>454</v>
      </c>
      <c r="E37" s="21" t="str">
        <f>VLOOKUP(D37,Fichas!$A$1:$E$2000,5,FALSE)</f>
        <v>0</v>
      </c>
      <c r="F37" s="36" t="str">
        <f>VLOOKUP(D37,Fichas!$A$1:$F$2000,6,FALSE)</f>
        <v>Secr. Educação</v>
      </c>
      <c r="G37" s="25"/>
      <c r="H37" s="25">
        <v>20000</v>
      </c>
    </row>
    <row r="38" spans="1:10">
      <c r="A38" s="48" t="str">
        <f>VLOOKUP(D38,Fichas!$A$1:$B$2000,2,FALSE)</f>
        <v>02.012.12.362.0015.2053</v>
      </c>
      <c r="B38" s="22" t="str">
        <f>VLOOKUP(D38,Fichas!$A$1:$C$2000,3,FALSE)</f>
        <v>3.1.90.11.00.00</v>
      </c>
      <c r="C38" s="36" t="str">
        <f>VLOOKUP(D38,Fichas!$A$1:$D$2000,4,FALSE)</f>
        <v>Vencimentos e Vantagens Fixas - Pessoal Civil</v>
      </c>
      <c r="D38" s="24">
        <v>455</v>
      </c>
      <c r="E38" s="21" t="str">
        <f>VLOOKUP(D38,Fichas!$A$1:$E$2000,5,FALSE)</f>
        <v>0</v>
      </c>
      <c r="F38" s="36" t="str">
        <f>VLOOKUP(D38,Fichas!$A$1:$F$2000,6,FALSE)</f>
        <v>Secr. Educação</v>
      </c>
      <c r="G38" s="25"/>
      <c r="H38" s="25">
        <v>229550</v>
      </c>
    </row>
    <row r="39" spans="1:10">
      <c r="A39" s="48" t="str">
        <f>VLOOKUP(D39,Fichas!$A$1:$B$2000,2,FALSE)</f>
        <v>02.012.12.367.0016.2062</v>
      </c>
      <c r="B39" s="22" t="str">
        <f>VLOOKUP(D39,Fichas!$A$1:$C$2000,3,FALSE)</f>
        <v>3.1.90.11.00.00</v>
      </c>
      <c r="C39" s="36" t="str">
        <f>VLOOKUP(D39,Fichas!$A$1:$D$2000,4,FALSE)</f>
        <v>Vencimentos e Vantagens Fixas - Pessoal Civil</v>
      </c>
      <c r="D39" s="24">
        <v>605</v>
      </c>
      <c r="E39" s="21" t="str">
        <f>VLOOKUP(D39,Fichas!$A$1:$E$2000,5,FALSE)</f>
        <v>600</v>
      </c>
      <c r="F39" s="36" t="str">
        <f>VLOOKUP(D39,Fichas!$A$1:$F$2000,6,FALSE)</f>
        <v>Secr. Educação</v>
      </c>
      <c r="G39" s="25"/>
      <c r="H39" s="25">
        <v>15000</v>
      </c>
    </row>
    <row r="40" spans="1:10">
      <c r="A40" s="48" t="str">
        <f>VLOOKUP(D40,Fichas!$A$1:$B$2000,2,FALSE)</f>
        <v>02.016.15.451.0026.1016</v>
      </c>
      <c r="B40" s="22" t="str">
        <f>VLOOKUP(D40,Fichas!$A$1:$C$2000,3,FALSE)</f>
        <v>3.3.90.39.00.00</v>
      </c>
      <c r="C40" s="36" t="str">
        <f>VLOOKUP(D40,Fichas!$A$1:$D$2000,4,FALSE)</f>
        <v>Outros Serviços de Terceiros - Pessoa Jurídica</v>
      </c>
      <c r="D40" s="24">
        <v>702</v>
      </c>
      <c r="E40" s="21" t="str">
        <f>VLOOKUP(D40,Fichas!$A$1:$E$2000,5,FALSE)</f>
        <v>807</v>
      </c>
      <c r="F40" s="36" t="str">
        <f>VLOOKUP(D40,Fichas!$A$1:$F$2000,6,FALSE)</f>
        <v>Secr. Obras</v>
      </c>
      <c r="G40" s="25"/>
      <c r="H40" s="25">
        <v>460734.11</v>
      </c>
    </row>
    <row r="41" spans="1:10">
      <c r="A41" s="48" t="str">
        <f>VLOOKUP(D41,Fichas!$A$1:$B$2000,2,FALSE)</f>
        <v>02.017.08.122.0008.2003</v>
      </c>
      <c r="B41" s="22" t="str">
        <f>VLOOKUP(D41,Fichas!$A$1:$C$2000,3,FALSE)</f>
        <v>3.1.90.04.00.00</v>
      </c>
      <c r="C41" s="36" t="str">
        <f>VLOOKUP(D41,Fichas!$A$1:$D$2000,4,FALSE)</f>
        <v>Contratação por Tempo Determinado</v>
      </c>
      <c r="D41" s="24">
        <v>730</v>
      </c>
      <c r="E41" s="21" t="str">
        <f>VLOOKUP(D41,Fichas!$A$1:$E$2000,5,FALSE)</f>
        <v>0</v>
      </c>
      <c r="F41" s="36" t="str">
        <f>VLOOKUP(D41,Fichas!$A$1:$F$2000,6,FALSE)</f>
        <v>Secr. Criança</v>
      </c>
      <c r="G41" s="25"/>
      <c r="H41" s="25">
        <v>17000</v>
      </c>
    </row>
    <row r="42" spans="1:10">
      <c r="A42" s="48" t="str">
        <f>VLOOKUP(D42,Fichas!$A$1:$B$2000,2,FALSE)</f>
        <v>02.021.18.541.0047.2004.0015</v>
      </c>
      <c r="B42" s="22" t="str">
        <f>VLOOKUP(D42,Fichas!$A$1:$C$2000,3,FALSE)</f>
        <v>3.3.90.30.00.00</v>
      </c>
      <c r="C42" s="36" t="str">
        <f>VLOOKUP(D42,Fichas!$A$1:$D$2000,4,FALSE)</f>
        <v>Material de Consumo</v>
      </c>
      <c r="D42" s="24">
        <v>783</v>
      </c>
      <c r="E42" s="21" t="str">
        <f>VLOOKUP(D42,Fichas!$A$1:$E$2000,5,FALSE)</f>
        <v>947</v>
      </c>
      <c r="F42" s="36" t="str">
        <f>VLOOKUP(D42,Fichas!$A$1:$F$2000,6,FALSE)</f>
        <v>Secr. M. Ambiente</v>
      </c>
      <c r="G42" s="25"/>
      <c r="H42" s="25">
        <v>5519.52</v>
      </c>
    </row>
    <row r="43" spans="1:10">
      <c r="A43" s="48" t="str">
        <f>VLOOKUP(D43,Fichas!$A$1:$B$2000,2,FALSE)</f>
        <v>05.001.10.301.0031.2134</v>
      </c>
      <c r="B43" s="22" t="str">
        <f>VLOOKUP(D43,Fichas!$A$1:$C$2000,3,FALSE)</f>
        <v>3.1.90.04.00.00</v>
      </c>
      <c r="C43" s="36" t="str">
        <f>VLOOKUP(D43,Fichas!$A$1:$D$2000,4,FALSE)</f>
        <v>Contratação por Tempo Determinado</v>
      </c>
      <c r="D43" s="24">
        <v>1014</v>
      </c>
      <c r="E43" s="21" t="str">
        <f>VLOOKUP(D43,Fichas!$A$1:$E$2000,5,FALSE)</f>
        <v>300</v>
      </c>
      <c r="F43" s="36" t="str">
        <f>VLOOKUP(D43,Fichas!$A$1:$F$2000,6,FALSE)</f>
        <v>F.M. Saúde</v>
      </c>
      <c r="G43" s="25"/>
      <c r="H43" s="25">
        <v>1500000</v>
      </c>
    </row>
    <row r="44" spans="1:10">
      <c r="A44" s="48" t="str">
        <f>VLOOKUP(D44,Fichas!$A$1:$B$2000,2,FALSE)</f>
        <v>05.001.10.301.0031.2134</v>
      </c>
      <c r="B44" s="22" t="str">
        <f>VLOOKUP(D44,Fichas!$A$1:$C$2000,3,FALSE)</f>
        <v>3.3.90.30.00.00</v>
      </c>
      <c r="C44" s="36" t="str">
        <f>VLOOKUP(D44,Fichas!$A$1:$D$2000,4,FALSE)</f>
        <v>Material de Consumo</v>
      </c>
      <c r="D44" s="24">
        <v>1019</v>
      </c>
      <c r="E44" s="21">
        <f>VLOOKUP(D44,Fichas!$A$1:$E$2000,5,FALSE)</f>
        <v>300</v>
      </c>
      <c r="F44" s="36" t="str">
        <f>VLOOKUP(D44,Fichas!$A$1:$F$2000,6,FALSE)</f>
        <v>F.M. Saúde</v>
      </c>
      <c r="G44" s="25"/>
      <c r="H44" s="25">
        <v>50000</v>
      </c>
    </row>
    <row r="45" spans="1:10" ht="22.5">
      <c r="A45" s="48" t="str">
        <f>VLOOKUP(D45,Fichas!$A$1:$B$2000,2,FALSE)</f>
        <v>05.001.10.301.0031.2136</v>
      </c>
      <c r="B45" s="22" t="str">
        <f>VLOOKUP(D45,Fichas!$A$1:$C$2000,3,FALSE)</f>
        <v>3.3.90.32.00.00</v>
      </c>
      <c r="C45" s="36" t="str">
        <f>VLOOKUP(D45,Fichas!$A$1:$D$2000,4,FALSE)</f>
        <v>Material, Bem ou Serviço para Distribuição Gratuita</v>
      </c>
      <c r="D45" s="24">
        <v>1030</v>
      </c>
      <c r="E45" s="21" t="str">
        <f>VLOOKUP(D45,Fichas!$A$1:$E$2000,5,FALSE)</f>
        <v>300</v>
      </c>
      <c r="F45" s="36" t="str">
        <f>VLOOKUP(D45,Fichas!$A$1:$F$2000,6,FALSE)</f>
        <v>F.M. Saúde</v>
      </c>
      <c r="G45" s="25"/>
      <c r="H45" s="25">
        <v>2500000</v>
      </c>
    </row>
    <row r="46" spans="1:10">
      <c r="A46" s="48" t="str">
        <f>VLOOKUP(D46,Fichas!$A$1:$B$2000,2,FALSE)</f>
        <v>05.001.10.302.0032.2143</v>
      </c>
      <c r="B46" s="22" t="str">
        <f>VLOOKUP(D46,Fichas!$A$1:$C$2000,3,FALSE)</f>
        <v>3.1.90.04.00.00</v>
      </c>
      <c r="C46" s="36" t="str">
        <f>VLOOKUP(D46,Fichas!$A$1:$D$2000,4,FALSE)</f>
        <v>Contratação por Tempo Determinado</v>
      </c>
      <c r="D46" s="24">
        <v>1074</v>
      </c>
      <c r="E46" s="21">
        <f>VLOOKUP(D46,Fichas!$A$1:$E$2000,5,FALSE)</f>
        <v>300</v>
      </c>
      <c r="F46" s="36" t="str">
        <f>VLOOKUP(D46,Fichas!$A$1:$F$2000,6,FALSE)</f>
        <v>F.M. Saúde</v>
      </c>
      <c r="G46" s="25"/>
      <c r="H46" s="25">
        <v>4000000</v>
      </c>
    </row>
    <row r="47" spans="1:10">
      <c r="A47" s="48" t="str">
        <f>VLOOKUP(D47,Fichas!$A$1:$B$2000,2,FALSE)</f>
        <v>05.001.10.302.0032.2143</v>
      </c>
      <c r="B47" s="22" t="str">
        <f>VLOOKUP(D47,Fichas!$A$1:$C$2000,3,FALSE)</f>
        <v>3.3.90.39.00.00</v>
      </c>
      <c r="C47" s="36" t="str">
        <f>VLOOKUP(D47,Fichas!$A$1:$D$2000,4,FALSE)</f>
        <v>Outros Serviços de Terceiros - Pessoa Jurídica</v>
      </c>
      <c r="D47" s="24">
        <v>1083</v>
      </c>
      <c r="E47" s="21">
        <f>VLOOKUP(D47,Fichas!$A$1:$E$2000,5,FALSE)</f>
        <v>300</v>
      </c>
      <c r="F47" s="36" t="str">
        <f>VLOOKUP(D47,Fichas!$A$1:$F$2000,6,FALSE)</f>
        <v>F.M. Saúde</v>
      </c>
      <c r="G47" s="25"/>
      <c r="H47" s="25">
        <v>2583100</v>
      </c>
    </row>
    <row r="48" spans="1:10">
      <c r="A48" s="48" t="str">
        <f>VLOOKUP(D48,Fichas!$A$1:$B$2000,2,FALSE)</f>
        <v>05.001.10.302.0032.2145</v>
      </c>
      <c r="B48" s="22" t="str">
        <f>VLOOKUP(D48,Fichas!$A$1:$C$2000,3,FALSE)</f>
        <v>3.3.90.30.00.00</v>
      </c>
      <c r="C48" s="36" t="str">
        <f>VLOOKUP(D48,Fichas!$A$1:$D$2000,4,FALSE)</f>
        <v>Material de Consumo</v>
      </c>
      <c r="D48" s="24">
        <v>1093</v>
      </c>
      <c r="E48" s="21">
        <f>VLOOKUP(D48,Fichas!$A$1:$E$2000,5,FALSE)</f>
        <v>300</v>
      </c>
      <c r="F48" s="36" t="str">
        <f>VLOOKUP(D48,Fichas!$A$1:$F$2000,6,FALSE)</f>
        <v>F.M. Saúde</v>
      </c>
      <c r="G48" s="25"/>
      <c r="H48" s="25">
        <v>2000000</v>
      </c>
    </row>
    <row r="49" spans="1:8">
      <c r="A49" s="48" t="str">
        <f>VLOOKUP(D49,Fichas!$A$1:$B$2000,2,FALSE)</f>
        <v>26.001.03.091.0005.2014</v>
      </c>
      <c r="B49" s="22" t="str">
        <f>VLOOKUP(D49,Fichas!$A$1:$C$2000,3,FALSE)</f>
        <v>4.6.90.91.00.00</v>
      </c>
      <c r="C49" s="36" t="str">
        <f>VLOOKUP(D49,Fichas!$A$1:$D$2000,4,FALSE)</f>
        <v>Sentenças Judiciais</v>
      </c>
      <c r="D49" s="24">
        <v>1413</v>
      </c>
      <c r="E49" s="21" t="str">
        <f>VLOOKUP(D49,Fichas!$A$1:$E$2000,5,FALSE)</f>
        <v>806</v>
      </c>
      <c r="F49" s="36" t="str">
        <f>VLOOKUP(D49,Fichas!$A$1:$F$2000,6,FALSE)</f>
        <v>F.M. Liquidação</v>
      </c>
      <c r="G49" s="25"/>
      <c r="H49" s="25">
        <v>3797962.4</v>
      </c>
    </row>
    <row r="50" spans="1:8" ht="12.75">
      <c r="A50" s="337" t="s">
        <v>62</v>
      </c>
      <c r="B50" s="338"/>
      <c r="C50" s="338"/>
      <c r="D50" s="338"/>
      <c r="E50" s="338"/>
      <c r="F50" s="339"/>
      <c r="G50" s="20">
        <f>SUM(G5:G49)</f>
        <v>17285413.120000001</v>
      </c>
      <c r="H50" s="20">
        <f>SUM(H5:H49)</f>
        <v>17285413.119999997</v>
      </c>
    </row>
    <row r="52" spans="1:8">
      <c r="F52" s="37" t="s">
        <v>935</v>
      </c>
      <c r="G52" s="26" t="s">
        <v>936</v>
      </c>
    </row>
    <row r="53" spans="1:8">
      <c r="A53" s="37" t="s">
        <v>74</v>
      </c>
      <c r="B53" s="19">
        <v>0</v>
      </c>
      <c r="C53" s="341" t="str">
        <f>VLOOKUP(B53,Fontes!$A$1:$B$511,2,FALSE)</f>
        <v>ORDINÁRIO</v>
      </c>
      <c r="D53" s="341"/>
      <c r="E53" s="341"/>
      <c r="F53" s="26">
        <f>G5+G6+G9+G7+G11+G13+G14+G15+G16+G17+G18+G19+G20+G21+G22+G23+G25+G26+G31+G32+G33</f>
        <v>11456197.09</v>
      </c>
      <c r="G53" s="26">
        <f>H34+H35+H36+H37+H38+H41+H44+H47</f>
        <v>3006197.09</v>
      </c>
      <c r="H53" s="134">
        <f t="shared" ref="H53:H58" si="0">F53-G53</f>
        <v>8450000</v>
      </c>
    </row>
    <row r="54" spans="1:8">
      <c r="A54" s="35"/>
      <c r="B54" s="19">
        <v>300</v>
      </c>
      <c r="C54" s="341" t="str">
        <f>VLOOKUP(B54,Fontes!$A$1:$B$511,2,FALSE)</f>
        <v>ORDINÁRIO - SAÚDE</v>
      </c>
      <c r="D54" s="341"/>
      <c r="E54" s="341"/>
      <c r="F54" s="26">
        <f>G30+G28</f>
        <v>1550000</v>
      </c>
      <c r="G54" s="26">
        <f>H43+H45+H46+H48</f>
        <v>10000000</v>
      </c>
      <c r="H54" s="134">
        <f t="shared" si="0"/>
        <v>-8450000</v>
      </c>
    </row>
    <row r="55" spans="1:8">
      <c r="A55" s="35"/>
      <c r="B55" s="19">
        <v>600</v>
      </c>
      <c r="C55" s="341" t="str">
        <f>VLOOKUP(B55,Fontes!$A$1:$B$511,2,FALSE)</f>
        <v>FUNDEB - 70%</v>
      </c>
      <c r="D55" s="341"/>
      <c r="E55" s="341"/>
      <c r="F55" s="26">
        <f>G24</f>
        <v>15000</v>
      </c>
      <c r="G55" s="26">
        <f>H39</f>
        <v>15000</v>
      </c>
      <c r="H55" s="134">
        <f t="shared" si="0"/>
        <v>0</v>
      </c>
    </row>
    <row r="56" spans="1:8">
      <c r="A56" s="35"/>
      <c r="B56" s="19">
        <v>806</v>
      </c>
      <c r="C56" s="341" t="str">
        <f>VLOOKUP(B56,Fontes!$A$1:$B$511,2,FALSE)</f>
        <v>COM. FIN.DOS ROYALTIES PELA PRODUÇAO</v>
      </c>
      <c r="D56" s="341"/>
      <c r="E56" s="341"/>
      <c r="F56" s="26">
        <f>G12+G29</f>
        <v>3797962.4</v>
      </c>
      <c r="G56" s="26">
        <f>H49</f>
        <v>3797962.4</v>
      </c>
      <c r="H56" s="134">
        <f t="shared" si="0"/>
        <v>0</v>
      </c>
    </row>
    <row r="57" spans="1:8">
      <c r="A57" s="35"/>
      <c r="B57" s="19">
        <v>807</v>
      </c>
      <c r="C57" s="341" t="str">
        <f>VLOOKUP(B57,Fontes!$A$1:$B$511,2,FALSE)</f>
        <v>ROYALTIES PELO EXCEDENTE DA PRODUÇÃO</v>
      </c>
      <c r="D57" s="341"/>
      <c r="E57" s="341"/>
      <c r="F57" s="26">
        <f>G10+G8</f>
        <v>460734.11</v>
      </c>
      <c r="G57" s="26">
        <f>H40</f>
        <v>460734.11</v>
      </c>
      <c r="H57" s="134">
        <f t="shared" si="0"/>
        <v>0</v>
      </c>
    </row>
    <row r="58" spans="1:8">
      <c r="A58" s="35"/>
      <c r="B58" s="19">
        <v>947</v>
      </c>
      <c r="C58" s="341" t="str">
        <f>VLOOKUP(B58,Fontes!$A$1:$B$511,2,FALSE)</f>
        <v>ICMS VERDE</v>
      </c>
      <c r="D58" s="341"/>
      <c r="E58" s="341"/>
      <c r="F58" s="26">
        <f>G27</f>
        <v>5519.52</v>
      </c>
      <c r="G58" s="26">
        <f>H42</f>
        <v>5519.52</v>
      </c>
      <c r="H58" s="134">
        <f t="shared" si="0"/>
        <v>0</v>
      </c>
    </row>
    <row r="59" spans="1:8">
      <c r="C59" s="131"/>
      <c r="D59" s="131"/>
      <c r="E59" s="131"/>
      <c r="F59" s="41"/>
      <c r="G59" s="41"/>
      <c r="H59" s="134"/>
    </row>
    <row r="60" spans="1:8">
      <c r="C60" s="342" t="s">
        <v>883</v>
      </c>
      <c r="D60" s="342"/>
      <c r="E60" s="342"/>
      <c r="F60" s="26">
        <f>SUM(F53:F58)</f>
        <v>17285413.119999997</v>
      </c>
      <c r="G60" s="26">
        <f>SUM(G53:G58)</f>
        <v>17285413.119999997</v>
      </c>
      <c r="H60" s="135"/>
    </row>
    <row r="61" spans="1:8">
      <c r="C61" s="361" t="s">
        <v>884</v>
      </c>
      <c r="D61" s="361"/>
      <c r="E61" s="361"/>
      <c r="F61" s="26">
        <f>F60-G50</f>
        <v>0</v>
      </c>
      <c r="G61" s="26">
        <f>G60-H50</f>
        <v>0</v>
      </c>
    </row>
    <row r="62" spans="1:8">
      <c r="H62" s="26" t="s">
        <v>80</v>
      </c>
    </row>
  </sheetData>
  <mergeCells count="11">
    <mergeCell ref="C54:E54"/>
    <mergeCell ref="A1:G1"/>
    <mergeCell ref="A3:F3"/>
    <mergeCell ref="A50:F50"/>
    <mergeCell ref="C53:E53"/>
    <mergeCell ref="C61:E61"/>
    <mergeCell ref="C55:E55"/>
    <mergeCell ref="C56:E56"/>
    <mergeCell ref="C57:E57"/>
    <mergeCell ref="C58:E58"/>
    <mergeCell ref="C60:E60"/>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3.xml><?xml version="1.0" encoding="utf-8"?>
<worksheet xmlns="http://schemas.openxmlformats.org/spreadsheetml/2006/main" xmlns:r="http://schemas.openxmlformats.org/officeDocument/2006/relationships">
  <dimension ref="A1:L28"/>
  <sheetViews>
    <sheetView workbookViewId="0">
      <selection activeCell="I5" sqref="I5:J6"/>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890</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05.001.10.301.0031.1026</v>
      </c>
      <c r="B5" s="22" t="str">
        <f>VLOOKUP(D5,Fichas!$A$1:$C$2000,3,FALSE)</f>
        <v>4.4.90.52.00.00</v>
      </c>
      <c r="C5" s="36" t="str">
        <f>VLOOKUP(D5,Fichas!$A$1:$D$2000,4,FALSE)</f>
        <v>Equipamentos e Material Permanente</v>
      </c>
      <c r="D5" s="21">
        <v>1499</v>
      </c>
      <c r="E5" s="21">
        <f>VLOOKUP(D5,Fichas!$A$1:$E$2000,5,FALSE)</f>
        <v>3997</v>
      </c>
      <c r="F5" s="36" t="str">
        <f>VLOOKUP(D5,Fichas!$A$1:$F$2000,6,FALSE)</f>
        <v>F.M. Saúde</v>
      </c>
      <c r="G5" s="23">
        <v>56187</v>
      </c>
      <c r="H5" s="23"/>
      <c r="I5" s="19">
        <v>18</v>
      </c>
      <c r="J5" s="37" t="str">
        <f>VLOOKUP(I5,Excessões!$A$1:$B$50,2,FALSE)</f>
        <v>Art. 5º, Inc V - Incorporação Saldo Financeiro - Superávit</v>
      </c>
      <c r="K5" s="19"/>
      <c r="L5" s="37"/>
    </row>
    <row r="6" spans="1:12" s="38" customFormat="1" ht="14.25" customHeight="1">
      <c r="A6" s="27" t="str">
        <f>VLOOKUP(D6,Fichas!$A$1:$B$2000,2,FALSE)</f>
        <v>05.001.10.301.0031.1026</v>
      </c>
      <c r="B6" s="22" t="str">
        <f>VLOOKUP(D6,Fichas!$A$1:$C$2000,3,FALSE)</f>
        <v>4.4.90.52.00.00</v>
      </c>
      <c r="C6" s="36" t="str">
        <f>VLOOKUP(D6,Fichas!$A$1:$D$2000,4,FALSE)</f>
        <v>Equipamentos e Material Permanente</v>
      </c>
      <c r="D6" s="21">
        <v>1500</v>
      </c>
      <c r="E6" s="21">
        <f>VLOOKUP(D6,Fichas!$A$1:$E$2000,5,FALSE)</f>
        <v>3995</v>
      </c>
      <c r="F6" s="36" t="str">
        <f>VLOOKUP(D6,Fichas!$A$1:$F$2000,6,FALSE)</f>
        <v>F.M. Saúde</v>
      </c>
      <c r="G6" s="23">
        <v>56187</v>
      </c>
      <c r="H6" s="23"/>
      <c r="I6" s="19">
        <v>18</v>
      </c>
      <c r="J6" s="37" t="str">
        <f>VLOOKUP(I6,Excessões!$A$1:$B$50,2,FALSE)</f>
        <v>Art. 5º, Inc V - Incorporação Saldo Financeiro - Superávit</v>
      </c>
      <c r="K6" s="19"/>
      <c r="L6" s="37"/>
    </row>
    <row r="7" spans="1:12" s="38" customFormat="1" ht="14.25" customHeight="1">
      <c r="A7" s="27" t="str">
        <f>VLOOKUP(D7,Fichas!$A$1:$B$2000,2,FALSE)</f>
        <v>05.001.10.304.0033.1037</v>
      </c>
      <c r="B7" s="22" t="str">
        <f>VLOOKUP(D7,Fichas!$A$1:$C$2000,3,FALSE)</f>
        <v>4.4.90.52.00.00</v>
      </c>
      <c r="C7" s="36" t="str">
        <f>VLOOKUP(D7,Fichas!$A$1:$D$2000,4,FALSE)</f>
        <v>Equipamentos e Material Permanente</v>
      </c>
      <c r="D7" s="21">
        <v>1501</v>
      </c>
      <c r="E7" s="21">
        <f>VLOOKUP(D7,Fichas!$A$1:$E$2000,5,FALSE)</f>
        <v>3976</v>
      </c>
      <c r="F7" s="36" t="str">
        <f>VLOOKUP(D7,Fichas!$A$1:$F$2000,6,FALSE)</f>
        <v>F.M. Saúde</v>
      </c>
      <c r="G7" s="23">
        <v>122375</v>
      </c>
      <c r="H7" s="23"/>
      <c r="I7" s="19">
        <v>18</v>
      </c>
      <c r="J7" s="37" t="str">
        <f>VLOOKUP(I7,Excessões!$A$1:$B$50,2,FALSE)</f>
        <v>Art. 5º, Inc V - Incorporação Saldo Financeiro - Superávit</v>
      </c>
      <c r="K7" s="19"/>
      <c r="L7" s="37"/>
    </row>
    <row r="8" spans="1:12" ht="14.25" customHeight="1">
      <c r="A8" s="27" t="str">
        <f>VLOOKUP(D8,Fichas!$A$1:$B$2000,2,FALSE)</f>
        <v>05.001.10.304.0033.2158</v>
      </c>
      <c r="B8" s="22" t="str">
        <f>VLOOKUP(D8,Fichas!$A$1:$C$2000,3,FALSE)</f>
        <v>3.3.90.30.00.00</v>
      </c>
      <c r="C8" s="36" t="str">
        <f>VLOOKUP(D8,Fichas!$A$1:$D$2000,4,FALSE)</f>
        <v>Material de Consumo</v>
      </c>
      <c r="D8" s="21">
        <v>1502</v>
      </c>
      <c r="E8" s="21">
        <f>VLOOKUP(D8,Fichas!$A$1:$E$2000,5,FALSE)</f>
        <v>3976</v>
      </c>
      <c r="F8" s="36" t="str">
        <f>VLOOKUP(D8,Fichas!$A$1:$F$2000,6,FALSE)</f>
        <v>F.M. Saúde</v>
      </c>
      <c r="G8" s="25">
        <v>19214.63</v>
      </c>
      <c r="H8" s="23"/>
      <c r="I8" s="19">
        <v>18</v>
      </c>
      <c r="J8" s="37" t="str">
        <f>VLOOKUP(I8,Excessões!$A$1:$B$50,2,FALSE)</f>
        <v>Art. 5º, Inc V - Incorporação Saldo Financeiro - Superávit</v>
      </c>
      <c r="L8" s="37"/>
    </row>
    <row r="9" spans="1:12" s="38" customFormat="1" ht="14.25" customHeight="1">
      <c r="A9" s="27" t="str">
        <f>VLOOKUP(D9,Fichas!$A$1:$B$2000,2,FALSE)</f>
        <v>05.001.10.305.0033.1036</v>
      </c>
      <c r="B9" s="22" t="str">
        <f>VLOOKUP(D9,Fichas!$A$1:$C$2000,3,FALSE)</f>
        <v>4.4.90.52.00.00</v>
      </c>
      <c r="C9" s="36" t="str">
        <f>VLOOKUP(D9,Fichas!$A$1:$D$2000,4,FALSE)</f>
        <v>Equipamentos e Material Permanente</v>
      </c>
      <c r="D9" s="21">
        <v>1503</v>
      </c>
      <c r="E9" s="21">
        <f>VLOOKUP(D9,Fichas!$A$1:$E$2000,5,FALSE)</f>
        <v>3976</v>
      </c>
      <c r="F9" s="36" t="str">
        <f>VLOOKUP(D9,Fichas!$A$1:$F$2000,6,FALSE)</f>
        <v>F.M. Saúde</v>
      </c>
      <c r="G9" s="23">
        <v>161899.74</v>
      </c>
      <c r="H9" s="23"/>
      <c r="I9" s="19">
        <v>18</v>
      </c>
      <c r="J9" s="37" t="str">
        <f>VLOOKUP(I9,Excessões!$A$1:$B$50,2,FALSE)</f>
        <v>Art. 5º, Inc V - Incorporação Saldo Financeiro - Superávit</v>
      </c>
      <c r="K9" s="19"/>
      <c r="L9" s="37"/>
    </row>
    <row r="10" spans="1:12" s="38" customFormat="1" ht="14.25" customHeight="1">
      <c r="A10" s="27" t="str">
        <f>VLOOKUP(D10,Fichas!$A$1:$B$2000,2,FALSE)</f>
        <v>05.001.10.305.0033.2156</v>
      </c>
      <c r="B10" s="22" t="str">
        <f>VLOOKUP(D10,Fichas!$A$1:$C$2000,3,FALSE)</f>
        <v>3.3.90.30.00.00</v>
      </c>
      <c r="C10" s="36" t="str">
        <f>VLOOKUP(D10,Fichas!$A$1:$D$2000,4,FALSE)</f>
        <v>Material de Consumo</v>
      </c>
      <c r="D10" s="21">
        <v>1504</v>
      </c>
      <c r="E10" s="21">
        <f>VLOOKUP(D10,Fichas!$A$1:$E$2000,5,FALSE)</f>
        <v>3976</v>
      </c>
      <c r="F10" s="36" t="str">
        <f>VLOOKUP(D10,Fichas!$A$1:$F$2000,6,FALSE)</f>
        <v>F.M. Saúde</v>
      </c>
      <c r="G10" s="23">
        <v>122600</v>
      </c>
      <c r="H10" s="23"/>
      <c r="I10" s="19">
        <v>18</v>
      </c>
      <c r="J10" s="37" t="str">
        <f>VLOOKUP(I10,Excessões!$A$1:$B$50,2,FALSE)</f>
        <v>Art. 5º, Inc V - Incorporação Saldo Financeiro - Superávit</v>
      </c>
      <c r="K10" s="19"/>
      <c r="L10" s="37"/>
    </row>
    <row r="11" spans="1:12" ht="14.25" customHeight="1">
      <c r="A11" s="27" t="str">
        <f>VLOOKUP(D11,Fichas!$A$1:$B$2000,2,FALSE)</f>
        <v>05.001.10.305.0033.1035</v>
      </c>
      <c r="B11" s="22" t="str">
        <f>VLOOKUP(D11,Fichas!$A$1:$C$2000,3,FALSE)</f>
        <v>4.4.90.52.00.00</v>
      </c>
      <c r="C11" s="36" t="str">
        <f>VLOOKUP(D11,Fichas!$A$1:$D$2000,4,FALSE)</f>
        <v>Equipamentos e Material Permanente</v>
      </c>
      <c r="D11" s="21">
        <v>1505</v>
      </c>
      <c r="E11" s="21">
        <f>VLOOKUP(D11,Fichas!$A$1:$E$2000,5,FALSE)</f>
        <v>3976</v>
      </c>
      <c r="F11" s="36" t="str">
        <f>VLOOKUP(D11,Fichas!$A$1:$F$2000,6,FALSE)</f>
        <v>F.M. Saúde</v>
      </c>
      <c r="G11" s="25">
        <v>1192408.07</v>
      </c>
      <c r="H11" s="23"/>
      <c r="I11" s="19">
        <v>18</v>
      </c>
      <c r="J11" s="37" t="str">
        <f>VLOOKUP(I11,Excessões!$A$1:$B$50,2,FALSE)</f>
        <v>Art. 5º, Inc V - Incorporação Saldo Financeiro - Superávit</v>
      </c>
      <c r="L11" s="37"/>
    </row>
    <row r="12" spans="1:12" s="38" customFormat="1" ht="14.25" customHeight="1">
      <c r="A12" s="27" t="str">
        <f>VLOOKUP(D12,Fichas!$A$1:$B$2000,2,FALSE)</f>
        <v>05.001.10.305.0033.2154</v>
      </c>
      <c r="B12" s="22" t="str">
        <f>VLOOKUP(D12,Fichas!$A$1:$C$2000,3,FALSE)</f>
        <v>3.3.90.30.00.00</v>
      </c>
      <c r="C12" s="36" t="str">
        <f>VLOOKUP(D12,Fichas!$A$1:$D$2000,4,FALSE)</f>
        <v>Material de Consumo</v>
      </c>
      <c r="D12" s="21">
        <v>1506</v>
      </c>
      <c r="E12" s="21">
        <f>VLOOKUP(D12,Fichas!$A$1:$E$2000,5,FALSE)</f>
        <v>3976</v>
      </c>
      <c r="F12" s="36" t="str">
        <f>VLOOKUP(D12,Fichas!$A$1:$F$2000,6,FALSE)</f>
        <v>F.M. Saúde</v>
      </c>
      <c r="G12" s="23">
        <v>386526.28</v>
      </c>
      <c r="H12" s="23"/>
      <c r="I12" s="19">
        <v>18</v>
      </c>
      <c r="J12" s="37" t="str">
        <f>VLOOKUP(I12,Excessões!$A$1:$B$50,2,FALSE)</f>
        <v>Art. 5º, Inc V - Incorporação Saldo Financeiro - Superávit</v>
      </c>
      <c r="K12" s="19"/>
      <c r="L12" s="37"/>
    </row>
    <row r="13" spans="1:12" s="38" customFormat="1" ht="14.25" customHeight="1">
      <c r="A13" s="27" t="str">
        <f>VLOOKUP(D13,Fichas!$A$1:$B$2000,2,FALSE)</f>
        <v>05.001.10.301.0031.1026</v>
      </c>
      <c r="B13" s="22" t="str">
        <f>VLOOKUP(D13,Fichas!$A$1:$C$2000,3,FALSE)</f>
        <v>4.4.90.52.00.00</v>
      </c>
      <c r="C13" s="36" t="str">
        <f>VLOOKUP(D13,Fichas!$A$1:$D$2000,4,FALSE)</f>
        <v>Equipamentos e Material Permanente</v>
      </c>
      <c r="D13" s="21">
        <v>1507</v>
      </c>
      <c r="E13" s="21">
        <f>VLOOKUP(D13,Fichas!$A$1:$E$2000,5,FALSE)</f>
        <v>3994</v>
      </c>
      <c r="F13" s="36" t="str">
        <f>VLOOKUP(D13,Fichas!$A$1:$F$2000,6,FALSE)</f>
        <v>F.M. Saúde</v>
      </c>
      <c r="G13" s="23">
        <v>56187</v>
      </c>
      <c r="H13" s="23"/>
      <c r="I13" s="19">
        <v>18</v>
      </c>
      <c r="J13" s="37" t="str">
        <f>VLOOKUP(I13,Excessões!$A$1:$B$50,2,FALSE)</f>
        <v>Art. 5º, Inc V - Incorporação Saldo Financeiro - Superávit</v>
      </c>
      <c r="K13" s="19"/>
      <c r="L13" s="37"/>
    </row>
    <row r="14" spans="1:12" ht="14.25" customHeight="1">
      <c r="A14" s="27" t="str">
        <f>VLOOKUP(D14,Fichas!$A$1:$B$2000,2,FALSE)</f>
        <v>05.001.10.301.0031.1026</v>
      </c>
      <c r="B14" s="22" t="str">
        <f>VLOOKUP(D14,Fichas!$A$1:$C$2000,3,FALSE)</f>
        <v>4.4.90.52.00.00</v>
      </c>
      <c r="C14" s="36" t="str">
        <f>VLOOKUP(D14,Fichas!$A$1:$D$2000,4,FALSE)</f>
        <v>Equipamentos e Material Permanente</v>
      </c>
      <c r="D14" s="21">
        <v>1508</v>
      </c>
      <c r="E14" s="21">
        <f>VLOOKUP(D14,Fichas!$A$1:$E$2000,5,FALSE)</f>
        <v>3996</v>
      </c>
      <c r="F14" s="36" t="str">
        <f>VLOOKUP(D14,Fichas!$A$1:$F$2000,6,FALSE)</f>
        <v>F.M. Saúde</v>
      </c>
      <c r="G14" s="25">
        <v>157594</v>
      </c>
      <c r="H14" s="23"/>
      <c r="I14" s="19">
        <v>18</v>
      </c>
      <c r="J14" s="37" t="str">
        <f>VLOOKUP(I14,Excessões!$A$1:$B$50,2,FALSE)</f>
        <v>Art. 5º, Inc V - Incorporação Saldo Financeiro - Superávit</v>
      </c>
      <c r="L14" s="37"/>
    </row>
    <row r="15" spans="1:12" s="38" customFormat="1" ht="14.25" customHeight="1">
      <c r="A15" s="352" t="str">
        <f>D22</f>
        <v>Superávit - SES Nº 2194</v>
      </c>
      <c r="B15" s="353"/>
      <c r="C15" s="353"/>
      <c r="D15" s="354"/>
      <c r="E15" s="21">
        <f>C22</f>
        <v>3976</v>
      </c>
      <c r="F15" s="36"/>
      <c r="G15" s="25"/>
      <c r="H15" s="25">
        <v>2005023.72</v>
      </c>
    </row>
    <row r="16" spans="1:12" s="38" customFormat="1" ht="14.25" customHeight="1">
      <c r="A16" s="352" t="str">
        <f>D23</f>
        <v>Superávit - E.P. - ESF Jacaré - Invest.</v>
      </c>
      <c r="B16" s="353"/>
      <c r="C16" s="353"/>
      <c r="D16" s="354"/>
      <c r="E16" s="21">
        <f>C23</f>
        <v>3994</v>
      </c>
      <c r="F16" s="170"/>
      <c r="G16" s="25"/>
      <c r="H16" s="25">
        <v>56187</v>
      </c>
    </row>
    <row r="17" spans="1:9" s="38" customFormat="1" ht="14.25" customHeight="1">
      <c r="A17" s="352" t="str">
        <f>D24</f>
        <v>Superávit -  E.P. - ESF Vila Nova - Inv.</v>
      </c>
      <c r="B17" s="353"/>
      <c r="C17" s="353"/>
      <c r="D17" s="354"/>
      <c r="E17" s="21">
        <f>C24</f>
        <v>3995</v>
      </c>
      <c r="F17" s="170"/>
      <c r="G17" s="25"/>
      <c r="H17" s="25">
        <v>56187</v>
      </c>
    </row>
    <row r="18" spans="1:9" s="38" customFormat="1" ht="14.25" customHeight="1">
      <c r="A18" s="352" t="str">
        <f>D25</f>
        <v>Superávit - EP -Mat. Perm. Unid. Básicas</v>
      </c>
      <c r="B18" s="353"/>
      <c r="C18" s="353"/>
      <c r="D18" s="354"/>
      <c r="E18" s="21">
        <f>C25</f>
        <v>3996</v>
      </c>
      <c r="F18" s="170"/>
      <c r="G18" s="25"/>
      <c r="H18" s="25">
        <v>157594</v>
      </c>
    </row>
    <row r="19" spans="1:9" s="38" customFormat="1" ht="14.25" customHeight="1">
      <c r="A19" s="352" t="str">
        <f>D26</f>
        <v>Superávit -  E.P. - Saúde Mental - Invest.</v>
      </c>
      <c r="B19" s="353"/>
      <c r="C19" s="353"/>
      <c r="D19" s="354"/>
      <c r="E19" s="21">
        <f>C26</f>
        <v>3997</v>
      </c>
      <c r="F19" s="170"/>
      <c r="G19" s="25"/>
      <c r="H19" s="25">
        <v>56187</v>
      </c>
    </row>
    <row r="20" spans="1:9" ht="14.25" customHeight="1">
      <c r="A20" s="337" t="s">
        <v>62</v>
      </c>
      <c r="B20" s="338"/>
      <c r="C20" s="338"/>
      <c r="D20" s="338"/>
      <c r="E20" s="338"/>
      <c r="F20" s="339"/>
      <c r="G20" s="20">
        <f>SUM(G5:G15)</f>
        <v>2331178.7199999997</v>
      </c>
      <c r="H20" s="20">
        <f>SUM(H5:H19)</f>
        <v>2331178.7199999997</v>
      </c>
    </row>
    <row r="22" spans="1:9" ht="15" customHeight="1">
      <c r="A22" s="335" t="s">
        <v>74</v>
      </c>
      <c r="B22" s="335"/>
      <c r="C22" s="19">
        <v>3976</v>
      </c>
      <c r="D22" s="341" t="str">
        <f>VLOOKUP(C22,Fontes!$A$1:$B$324,2,FALSE)</f>
        <v>Superávit - SES Nº 2194</v>
      </c>
      <c r="E22" s="341"/>
      <c r="F22" s="341"/>
      <c r="G22" s="26">
        <f>G7+G8+G9+G10+G11+G12</f>
        <v>2005023.72</v>
      </c>
      <c r="H22" s="26">
        <f>H15</f>
        <v>2005023.72</v>
      </c>
      <c r="I22" s="134">
        <f>G22-H22</f>
        <v>0</v>
      </c>
    </row>
    <row r="23" spans="1:9" ht="15" customHeight="1">
      <c r="B23" s="35"/>
      <c r="C23" s="19">
        <v>3994</v>
      </c>
      <c r="D23" s="341" t="str">
        <f>VLOOKUP(C23,Fontes!$A$1:$B$3026,2,FALSE)</f>
        <v>Superávit - E.P. - ESF Jacaré - Invest.</v>
      </c>
      <c r="E23" s="341"/>
      <c r="F23" s="341"/>
      <c r="G23" s="26">
        <f>G13</f>
        <v>56187</v>
      </c>
      <c r="H23" s="26">
        <f>H16</f>
        <v>56187</v>
      </c>
      <c r="I23" s="134">
        <f>G23-H23</f>
        <v>0</v>
      </c>
    </row>
    <row r="24" spans="1:9" ht="15" customHeight="1">
      <c r="B24" s="35"/>
      <c r="C24" s="19">
        <v>3995</v>
      </c>
      <c r="D24" s="341" t="str">
        <f>VLOOKUP(C24,Fontes!$A$1:$B$3026,2,FALSE)</f>
        <v>Superávit -  E.P. - ESF Vila Nova - Inv.</v>
      </c>
      <c r="E24" s="341"/>
      <c r="F24" s="341"/>
      <c r="G24" s="26">
        <f>G6</f>
        <v>56187</v>
      </c>
      <c r="H24" s="26">
        <f>H17</f>
        <v>56187</v>
      </c>
      <c r="I24" s="134">
        <f>G24-H24</f>
        <v>0</v>
      </c>
    </row>
    <row r="25" spans="1:9" ht="15" customHeight="1">
      <c r="B25" s="35"/>
      <c r="C25" s="19">
        <v>3996</v>
      </c>
      <c r="D25" s="341" t="str">
        <f>VLOOKUP(C25,Fontes!$A$1:$B$3026,2,FALSE)</f>
        <v>Superávit - EP -Mat. Perm. Unid. Básicas</v>
      </c>
      <c r="E25" s="341"/>
      <c r="F25" s="341"/>
      <c r="G25" s="26">
        <f>G14</f>
        <v>157594</v>
      </c>
      <c r="H25" s="26">
        <f>H18</f>
        <v>157594</v>
      </c>
      <c r="I25" s="134">
        <f>G25-H25</f>
        <v>0</v>
      </c>
    </row>
    <row r="26" spans="1:9" ht="15" customHeight="1">
      <c r="B26" s="35"/>
      <c r="C26" s="19">
        <v>3997</v>
      </c>
      <c r="D26" s="341" t="str">
        <f>VLOOKUP(C26,Fontes!$A$1:$B$3026,2,FALSE)</f>
        <v>Superávit -  E.P. - Saúde Mental - Invest.</v>
      </c>
      <c r="E26" s="341"/>
      <c r="F26" s="341"/>
      <c r="G26" s="26">
        <f>G5</f>
        <v>56187</v>
      </c>
      <c r="H26" s="26">
        <f>H19</f>
        <v>56187</v>
      </c>
      <c r="I26" s="134">
        <f>G26-H26</f>
        <v>0</v>
      </c>
    </row>
    <row r="27" spans="1:9">
      <c r="C27" s="19"/>
      <c r="D27" s="342" t="s">
        <v>883</v>
      </c>
      <c r="E27" s="342"/>
      <c r="F27" s="342"/>
      <c r="G27" s="26">
        <f>SUM(G22:G26)</f>
        <v>2331178.7199999997</v>
      </c>
      <c r="H27" s="26">
        <f>SUM(H22:H26)</f>
        <v>2331178.7199999997</v>
      </c>
    </row>
    <row r="28" spans="1:9">
      <c r="C28" s="19"/>
      <c r="D28" s="340" t="s">
        <v>884</v>
      </c>
      <c r="E28" s="340"/>
      <c r="F28" s="340"/>
      <c r="G28" s="53">
        <f>G27-G20</f>
        <v>0</v>
      </c>
      <c r="H28" s="53">
        <f>H27-H20</f>
        <v>0</v>
      </c>
    </row>
  </sheetData>
  <mergeCells count="20">
    <mergeCell ref="D28:F28"/>
    <mergeCell ref="A15:D15"/>
    <mergeCell ref="A20:F20"/>
    <mergeCell ref="A22:B22"/>
    <mergeCell ref="D22:F22"/>
    <mergeCell ref="D24:F24"/>
    <mergeCell ref="D27:F27"/>
    <mergeCell ref="D23:F23"/>
    <mergeCell ref="D25:F25"/>
    <mergeCell ref="D26:F26"/>
    <mergeCell ref="A16:D16"/>
    <mergeCell ref="A17:D17"/>
    <mergeCell ref="A18:D18"/>
    <mergeCell ref="A19:D19"/>
    <mergeCell ref="A1:G1"/>
    <mergeCell ref="A3:C3"/>
    <mergeCell ref="D3:D4"/>
    <mergeCell ref="E3:E4"/>
    <mergeCell ref="F3:F4"/>
    <mergeCell ref="G3:H3"/>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4.xml><?xml version="1.0" encoding="utf-8"?>
<worksheet xmlns="http://schemas.openxmlformats.org/spreadsheetml/2006/main" xmlns:r="http://schemas.openxmlformats.org/officeDocument/2006/relationships">
  <dimension ref="A1:L22"/>
  <sheetViews>
    <sheetView topLeftCell="A2" workbookViewId="0">
      <selection activeCell="A16" sqref="A16:H16"/>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890</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02.012.12.361.0019.2072</v>
      </c>
      <c r="B5" s="22" t="str">
        <f>VLOOKUP(D5,Fichas!$A$1:$C$2000,3,FALSE)</f>
        <v>3.3.90.30.00.00</v>
      </c>
      <c r="C5" s="36" t="str">
        <f>VLOOKUP(D5,Fichas!$A$1:$D$2000,4,FALSE)</f>
        <v>Material de Consumo</v>
      </c>
      <c r="D5" s="21">
        <v>1531</v>
      </c>
      <c r="E5" s="21">
        <f>VLOOKUP(D5,Fichas!$A$1:$E$2000,5,FALSE)</f>
        <v>3047</v>
      </c>
      <c r="F5" s="36" t="str">
        <f>VLOOKUP(D5,Fichas!$A$1:$F$2000,6,FALSE)</f>
        <v>Secr. Educação</v>
      </c>
      <c r="G5" s="23">
        <v>99942.01</v>
      </c>
      <c r="H5" s="23"/>
      <c r="I5" s="19">
        <v>18</v>
      </c>
      <c r="J5" s="37" t="str">
        <f>VLOOKUP(I5,Excessões!$A$1:$B$50,2,FALSE)</f>
        <v>Art. 5º, Inc V - Incorporação Saldo Financeiro - Superávit</v>
      </c>
      <c r="K5" s="19"/>
      <c r="L5" s="37"/>
    </row>
    <row r="6" spans="1:12" s="38" customFormat="1" ht="14.25" customHeight="1">
      <c r="A6" s="27" t="str">
        <f>VLOOKUP(D6,Fichas!$A$1:$B$2000,2,FALSE)</f>
        <v>02.012.12.361.0020.2076</v>
      </c>
      <c r="B6" s="22" t="str">
        <f>VLOOKUP(D6,Fichas!$A$1:$C$2000,3,FALSE)</f>
        <v>3.3.90.30.00.00</v>
      </c>
      <c r="C6" s="36" t="str">
        <f>VLOOKUP(D6,Fichas!$A$1:$D$2000,4,FALSE)</f>
        <v>Material de Consumo</v>
      </c>
      <c r="D6" s="21">
        <v>1532</v>
      </c>
      <c r="E6" s="21">
        <f>VLOOKUP(D6,Fichas!$A$1:$E$2000,5,FALSE)</f>
        <v>3046</v>
      </c>
      <c r="F6" s="36" t="str">
        <f>VLOOKUP(D6,Fichas!$A$1:$F$2000,6,FALSE)</f>
        <v>Secr. Educação</v>
      </c>
      <c r="G6" s="23">
        <v>879976.68</v>
      </c>
      <c r="H6" s="23"/>
      <c r="I6" s="19">
        <v>18</v>
      </c>
      <c r="J6" s="37" t="str">
        <f>VLOOKUP(I6,Excessões!$A$1:$B$50,2,FALSE)</f>
        <v>Art. 5º, Inc V - Incorporação Saldo Financeiro - Superávit</v>
      </c>
      <c r="K6" s="19"/>
      <c r="L6" s="37"/>
    </row>
    <row r="7" spans="1:12" s="38" customFormat="1" ht="14.25" customHeight="1">
      <c r="A7" s="27" t="str">
        <f>VLOOKUP(D7,Fichas!$A$1:$B$2000,2,FALSE)</f>
        <v>02.012.12.365.0020.2079</v>
      </c>
      <c r="B7" s="22" t="str">
        <f>VLOOKUP(D7,Fichas!$A$1:$C$2000,3,FALSE)</f>
        <v>3.3.90.30.00.00</v>
      </c>
      <c r="C7" s="36" t="str">
        <f>VLOOKUP(D7,Fichas!$A$1:$D$2000,4,FALSE)</f>
        <v>Material de Consumo</v>
      </c>
      <c r="D7" s="21">
        <v>1533</v>
      </c>
      <c r="E7" s="21">
        <f>VLOOKUP(D7,Fichas!$A$1:$E$2000,5,FALSE)</f>
        <v>3046</v>
      </c>
      <c r="F7" s="36" t="str">
        <f>VLOOKUP(D7,Fichas!$A$1:$F$2000,6,FALSE)</f>
        <v>Secr. Educação</v>
      </c>
      <c r="G7" s="23">
        <v>600000</v>
      </c>
      <c r="H7" s="23"/>
      <c r="I7" s="19">
        <v>18</v>
      </c>
      <c r="J7" s="37" t="str">
        <f>VLOOKUP(I7,Excessões!$A$1:$B$50,2,FALSE)</f>
        <v>Art. 5º, Inc V - Incorporação Saldo Financeiro - Superávit</v>
      </c>
      <c r="K7" s="19"/>
      <c r="L7" s="37"/>
    </row>
    <row r="8" spans="1:12" ht="14.25" customHeight="1">
      <c r="A8" s="27" t="str">
        <f>VLOOKUP(D8,Fichas!$A$1:$B$2000,2,FALSE)</f>
        <v>02.012.12.365.0020.2080</v>
      </c>
      <c r="B8" s="22" t="str">
        <f>VLOOKUP(D8,Fichas!$A$1:$C$2000,3,FALSE)</f>
        <v>3.3.90.30.00.00</v>
      </c>
      <c r="C8" s="36" t="str">
        <f>VLOOKUP(D8,Fichas!$A$1:$D$2000,4,FALSE)</f>
        <v>Material de Consumo</v>
      </c>
      <c r="D8" s="21">
        <v>1534</v>
      </c>
      <c r="E8" s="21">
        <f>VLOOKUP(D8,Fichas!$A$1:$E$2000,5,FALSE)</f>
        <v>3046</v>
      </c>
      <c r="F8" s="36" t="str">
        <f>VLOOKUP(D8,Fichas!$A$1:$F$2000,6,FALSE)</f>
        <v>Secr. Educação</v>
      </c>
      <c r="G8" s="25">
        <v>200000</v>
      </c>
      <c r="H8" s="23"/>
      <c r="I8" s="19">
        <v>18</v>
      </c>
      <c r="J8" s="37" t="str">
        <f>VLOOKUP(I8,Excessões!$A$1:$B$50,2,FALSE)</f>
        <v>Art. 5º, Inc V - Incorporação Saldo Financeiro - Superávit</v>
      </c>
      <c r="L8" s="37"/>
    </row>
    <row r="9" spans="1:12" s="38" customFormat="1" ht="14.25" customHeight="1">
      <c r="A9" s="27" t="str">
        <f>VLOOKUP(D9,Fichas!$A$1:$B$2000,2,FALSE)</f>
        <v>02.012.12.365.0021.1006</v>
      </c>
      <c r="B9" s="22" t="str">
        <f>VLOOKUP(D9,Fichas!$A$1:$C$2000,3,FALSE)</f>
        <v>4.4.90.51.00.00</v>
      </c>
      <c r="C9" s="36" t="str">
        <f>VLOOKUP(D9,Fichas!$A$1:$D$2000,4,FALSE)</f>
        <v>Obras e Instalações</v>
      </c>
      <c r="D9" s="21">
        <v>1527</v>
      </c>
      <c r="E9" s="21">
        <f>VLOOKUP(D9,Fichas!$A$1:$E$2000,5,FALSE)</f>
        <v>3005</v>
      </c>
      <c r="F9" s="36" t="str">
        <f>VLOOKUP(D9,Fichas!$A$1:$F$2000,6,FALSE)</f>
        <v>Secr. Educação</v>
      </c>
      <c r="G9" s="23">
        <v>5000000</v>
      </c>
      <c r="H9" s="23"/>
      <c r="I9" s="19">
        <v>18</v>
      </c>
      <c r="J9" s="37" t="str">
        <f>VLOOKUP(I9,Excessões!$A$1:$B$50,2,FALSE)</f>
        <v>Art. 5º, Inc V - Incorporação Saldo Financeiro - Superávit</v>
      </c>
      <c r="K9" s="19"/>
      <c r="L9" s="37"/>
    </row>
    <row r="10" spans="1:12" s="38" customFormat="1" ht="14.25" customHeight="1">
      <c r="A10" s="27" t="str">
        <f>VLOOKUP(D10,Fichas!$A$1:$B$2000,2,FALSE)</f>
        <v>02.012.12.365.0021.1006</v>
      </c>
      <c r="B10" s="22" t="str">
        <f>VLOOKUP(D10,Fichas!$A$1:$C$2000,3,FALSE)</f>
        <v>4.4.90.52.00.00</v>
      </c>
      <c r="C10" s="36" t="str">
        <f>VLOOKUP(D10,Fichas!$A$1:$D$2000,4,FALSE)</f>
        <v>Equipamentos e Material Permanente</v>
      </c>
      <c r="D10" s="21">
        <v>1528</v>
      </c>
      <c r="E10" s="21">
        <f>VLOOKUP(D10,Fichas!$A$1:$E$2000,5,FALSE)</f>
        <v>3005</v>
      </c>
      <c r="F10" s="36" t="str">
        <f>VLOOKUP(D10,Fichas!$A$1:$F$2000,6,FALSE)</f>
        <v>Secr. Educação</v>
      </c>
      <c r="G10" s="23">
        <v>2000000</v>
      </c>
      <c r="H10" s="23"/>
      <c r="I10" s="19">
        <v>18</v>
      </c>
      <c r="J10" s="37" t="str">
        <f>VLOOKUP(I10,Excessões!$A$1:$B$50,2,FALSE)</f>
        <v>Art. 5º, Inc V - Incorporação Saldo Financeiro - Superávit</v>
      </c>
      <c r="K10" s="19"/>
      <c r="L10" s="37"/>
    </row>
    <row r="11" spans="1:12" ht="14.25" customHeight="1">
      <c r="A11" s="27" t="str">
        <f>VLOOKUP(D11,Fichas!$A$1:$B$2000,2,FALSE)</f>
        <v>02.012.12.365.0021.1007</v>
      </c>
      <c r="B11" s="22" t="str">
        <f>VLOOKUP(D11,Fichas!$A$1:$C$2000,3,FALSE)</f>
        <v>4.4.90.51.00.00</v>
      </c>
      <c r="C11" s="36" t="str">
        <f>VLOOKUP(D11,Fichas!$A$1:$D$2000,4,FALSE)</f>
        <v>Obras e Instalações</v>
      </c>
      <c r="D11" s="21">
        <v>1529</v>
      </c>
      <c r="E11" s="21">
        <f>VLOOKUP(D11,Fichas!$A$1:$E$2000,5,FALSE)</f>
        <v>3005</v>
      </c>
      <c r="F11" s="36" t="str">
        <f>VLOOKUP(D11,Fichas!$A$1:$F$2000,6,FALSE)</f>
        <v>Secr. Educação</v>
      </c>
      <c r="G11" s="25">
        <v>5105869.3</v>
      </c>
      <c r="H11" s="23"/>
      <c r="I11" s="19">
        <v>18</v>
      </c>
      <c r="J11" s="37" t="str">
        <f>VLOOKUP(I11,Excessões!$A$1:$B$50,2,FALSE)</f>
        <v>Art. 5º, Inc V - Incorporação Saldo Financeiro - Superávit</v>
      </c>
      <c r="L11" s="37"/>
    </row>
    <row r="12" spans="1:12" s="38" customFormat="1" ht="14.25" customHeight="1">
      <c r="A12" s="27" t="str">
        <f>VLOOKUP(D12,Fichas!$A$1:$B$2000,2,FALSE)</f>
        <v>02.012.12.365.0021.1007</v>
      </c>
      <c r="B12" s="22" t="str">
        <f>VLOOKUP(D12,Fichas!$A$1:$C$2000,3,FALSE)</f>
        <v>4.4.90.52.00.00</v>
      </c>
      <c r="C12" s="36" t="str">
        <f>VLOOKUP(D12,Fichas!$A$1:$D$2000,4,FALSE)</f>
        <v>Equipamentos e Material Permanente</v>
      </c>
      <c r="D12" s="21">
        <v>1530</v>
      </c>
      <c r="E12" s="21">
        <f>VLOOKUP(D12,Fichas!$A$1:$E$2000,5,FALSE)</f>
        <v>3005</v>
      </c>
      <c r="F12" s="36" t="str">
        <f>VLOOKUP(D12,Fichas!$A$1:$F$2000,6,FALSE)</f>
        <v>Secr. Educação</v>
      </c>
      <c r="G12" s="23">
        <v>2000000</v>
      </c>
      <c r="H12" s="23"/>
      <c r="I12" s="19">
        <v>18</v>
      </c>
      <c r="J12" s="37" t="str">
        <f>VLOOKUP(I12,Excessões!$A$1:$B$50,2,FALSE)</f>
        <v>Art. 5º, Inc V - Incorporação Saldo Financeiro - Superávit</v>
      </c>
      <c r="K12" s="19"/>
      <c r="L12" s="37"/>
    </row>
    <row r="13" spans="1:12" s="38" customFormat="1" ht="14.25" customHeight="1">
      <c r="A13" s="352" t="str">
        <f>D18</f>
        <v>Superávit - Salário Família</v>
      </c>
      <c r="B13" s="353"/>
      <c r="C13" s="353"/>
      <c r="D13" s="354"/>
      <c r="E13" s="21">
        <f>C18</f>
        <v>3005</v>
      </c>
      <c r="F13" s="36"/>
      <c r="G13" s="25"/>
      <c r="H13" s="25">
        <v>14105869.300000001</v>
      </c>
    </row>
    <row r="14" spans="1:12" s="38" customFormat="1" ht="14.25" customHeight="1">
      <c r="A14" s="352" t="str">
        <f>D19</f>
        <v>Superávit - PNAE</v>
      </c>
      <c r="B14" s="353"/>
      <c r="C14" s="353"/>
      <c r="D14" s="354"/>
      <c r="E14" s="21">
        <f>C19</f>
        <v>3046</v>
      </c>
      <c r="F14" s="170"/>
      <c r="G14" s="25"/>
      <c r="H14" s="25">
        <v>1679976.68</v>
      </c>
    </row>
    <row r="15" spans="1:12" s="38" customFormat="1" ht="14.25" customHeight="1">
      <c r="A15" s="352" t="str">
        <f>D20</f>
        <v>Superávit - PNATE</v>
      </c>
      <c r="B15" s="353"/>
      <c r="C15" s="353"/>
      <c r="D15" s="354"/>
      <c r="E15" s="21">
        <f>C20</f>
        <v>3047</v>
      </c>
      <c r="F15" s="170"/>
      <c r="G15" s="25"/>
      <c r="H15" s="25">
        <v>99942.01</v>
      </c>
    </row>
    <row r="16" spans="1:12" ht="14.25" customHeight="1">
      <c r="A16" s="337" t="s">
        <v>62</v>
      </c>
      <c r="B16" s="338"/>
      <c r="C16" s="338"/>
      <c r="D16" s="338"/>
      <c r="E16" s="338"/>
      <c r="F16" s="339"/>
      <c r="G16" s="20">
        <f>SUM(G5:G13)</f>
        <v>15885787.989999998</v>
      </c>
      <c r="H16" s="20">
        <f>SUM(H5:H15)</f>
        <v>15885787.99</v>
      </c>
    </row>
    <row r="18" spans="1:9" ht="15" customHeight="1">
      <c r="A18" s="335" t="s">
        <v>74</v>
      </c>
      <c r="B18" s="335"/>
      <c r="C18" s="19">
        <v>3005</v>
      </c>
      <c r="D18" s="341" t="str">
        <f>VLOOKUP(C18,Fontes!$A$1:$B$324,2,FALSE)</f>
        <v>Superávit - Salário Família</v>
      </c>
      <c r="E18" s="341"/>
      <c r="F18" s="341"/>
      <c r="G18" s="26">
        <f>G9+G10+G11+G12</f>
        <v>14105869.300000001</v>
      </c>
      <c r="H18" s="26">
        <f>H13</f>
        <v>14105869.300000001</v>
      </c>
      <c r="I18" s="134">
        <f>G18-H18</f>
        <v>0</v>
      </c>
    </row>
    <row r="19" spans="1:9" ht="15" customHeight="1">
      <c r="B19" s="35"/>
      <c r="C19" s="19">
        <v>3046</v>
      </c>
      <c r="D19" s="341" t="str">
        <f>VLOOKUP(C19,Fontes!$A$1:$B$3026,2,FALSE)</f>
        <v>Superávit - PNAE</v>
      </c>
      <c r="E19" s="341"/>
      <c r="F19" s="341"/>
      <c r="G19" s="26">
        <f>G6+G7+G8</f>
        <v>1679976.6800000002</v>
      </c>
      <c r="H19" s="26">
        <f>H14</f>
        <v>1679976.68</v>
      </c>
      <c r="I19" s="134">
        <f>G19-H19</f>
        <v>0</v>
      </c>
    </row>
    <row r="20" spans="1:9" ht="15" customHeight="1">
      <c r="B20" s="35"/>
      <c r="C20" s="19">
        <v>3047</v>
      </c>
      <c r="D20" s="341" t="str">
        <f>VLOOKUP(C20,Fontes!$A$1:$B$3026,2,FALSE)</f>
        <v>Superávit - PNATE</v>
      </c>
      <c r="E20" s="341"/>
      <c r="F20" s="341"/>
      <c r="G20" s="26">
        <f>G5</f>
        <v>99942.01</v>
      </c>
      <c r="H20" s="26">
        <f>H15</f>
        <v>99942.01</v>
      </c>
      <c r="I20" s="134">
        <f>G20-H20</f>
        <v>0</v>
      </c>
    </row>
    <row r="21" spans="1:9">
      <c r="C21" s="19"/>
      <c r="D21" s="342" t="s">
        <v>883</v>
      </c>
      <c r="E21" s="342"/>
      <c r="F21" s="342"/>
      <c r="G21" s="26">
        <f>SUM(G18:G20)</f>
        <v>15885787.99</v>
      </c>
      <c r="H21" s="26">
        <f>SUM(H18:H20)</f>
        <v>15885787.99</v>
      </c>
    </row>
    <row r="22" spans="1:9">
      <c r="C22" s="19"/>
      <c r="D22" s="340" t="s">
        <v>884</v>
      </c>
      <c r="E22" s="340"/>
      <c r="F22" s="340"/>
      <c r="G22" s="53">
        <f>G21-G16</f>
        <v>0</v>
      </c>
      <c r="H22" s="53">
        <f>H21-H16</f>
        <v>0</v>
      </c>
    </row>
  </sheetData>
  <mergeCells count="16">
    <mergeCell ref="A1:G1"/>
    <mergeCell ref="A3:C3"/>
    <mergeCell ref="D3:D4"/>
    <mergeCell ref="E3:E4"/>
    <mergeCell ref="F3:F4"/>
    <mergeCell ref="G3:H3"/>
    <mergeCell ref="A13:D13"/>
    <mergeCell ref="A14:D14"/>
    <mergeCell ref="A15:D15"/>
    <mergeCell ref="A16:F16"/>
    <mergeCell ref="D22:F22"/>
    <mergeCell ref="A18:B18"/>
    <mergeCell ref="D18:F18"/>
    <mergeCell ref="D19:F19"/>
    <mergeCell ref="D20:F20"/>
    <mergeCell ref="D21:F21"/>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5.xml><?xml version="1.0" encoding="utf-8"?>
<worksheet xmlns="http://schemas.openxmlformats.org/spreadsheetml/2006/main" xmlns:r="http://schemas.openxmlformats.org/officeDocument/2006/relationships">
  <dimension ref="A1:J79"/>
  <sheetViews>
    <sheetView workbookViewId="0">
      <selection activeCell="A4" sqref="A4:IV4"/>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1011</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ht="22.5">
      <c r="A5" s="48" t="str">
        <f>VLOOKUP(D5,Fichas!$A$1:$B$2000,2,FALSE)</f>
        <v>02.003.03.122.0002.2004</v>
      </c>
      <c r="B5" s="22" t="str">
        <f>VLOOKUP(D5,Fichas!$A$1:$C$2000,3,FALSE)</f>
        <v>3.3.90.40.00.00</v>
      </c>
      <c r="C5" s="36" t="str">
        <f>VLOOKUP(D5,Fichas!$A$1:$D$2000,4,FALSE)</f>
        <v>Serviços de Tecnologia da Informação e Comunicação - Pessoa Jurídica</v>
      </c>
      <c r="D5" s="21">
        <v>1564</v>
      </c>
      <c r="E5" s="21">
        <f>VLOOKUP(D5,Fichas!$A$1:$E$2000,5,FALSE)</f>
        <v>806</v>
      </c>
      <c r="F5" s="36" t="str">
        <f>VLOOKUP(D5,Fichas!$A$1:$F$2000,6,FALSE)</f>
        <v>Procuradoria</v>
      </c>
      <c r="G5" s="23">
        <v>20400</v>
      </c>
      <c r="H5" s="23"/>
    </row>
    <row r="6" spans="1:10" ht="22.5">
      <c r="A6" s="48" t="str">
        <f>VLOOKUP(D6,Fichas!$A$1:$B$2000,2,FALSE)</f>
        <v>02.005.04.122.0002.2004.0001</v>
      </c>
      <c r="B6" s="22" t="str">
        <f>VLOOKUP(D6,Fichas!$A$1:$C$2000,3,FALSE)</f>
        <v>3.3.90.40.00.00</v>
      </c>
      <c r="C6" s="36" t="str">
        <f>VLOOKUP(D6,Fichas!$A$1:$D$2000,4,FALSE)</f>
        <v>Serviços de Tecnologia da Informação e Comunicação - Pessoa Jurídica</v>
      </c>
      <c r="D6" s="183">
        <v>1563</v>
      </c>
      <c r="E6" s="21">
        <f>VLOOKUP(D6,Fichas!$A$1:$E$2000,5,FALSE)</f>
        <v>0</v>
      </c>
      <c r="F6" s="36" t="str">
        <f>VLOOKUP(D6,Fichas!$A$1:$F$2000,6,FALSE)</f>
        <v>Secr. Governo</v>
      </c>
      <c r="G6" s="23">
        <v>5000</v>
      </c>
      <c r="H6" s="23"/>
    </row>
    <row r="7" spans="1:10">
      <c r="A7" s="48" t="str">
        <f>VLOOKUP(D7,Fichas!$A$1:$B$2000,2,FALSE)</f>
        <v>02.005.04.122.0002.2018</v>
      </c>
      <c r="B7" s="22" t="str">
        <f>VLOOKUP(D7,Fichas!$A$1:$C$2000,3,FALSE)</f>
        <v>4.4.90.52.00.00</v>
      </c>
      <c r="C7" s="36" t="str">
        <f>VLOOKUP(D7,Fichas!$A$1:$D$2000,4,FALSE)</f>
        <v>Equipamentos e Material Permanente</v>
      </c>
      <c r="D7" s="21">
        <v>124</v>
      </c>
      <c r="E7" s="21">
        <f>VLOOKUP(D7,Fichas!$A$1:$E$2000,5,FALSE)</f>
        <v>0</v>
      </c>
      <c r="F7" s="36" t="str">
        <f>VLOOKUP(D7,Fichas!$A$1:$F$2000,6,FALSE)</f>
        <v>Secr. Governo</v>
      </c>
      <c r="G7" s="23">
        <v>12067.28</v>
      </c>
      <c r="H7" s="23"/>
    </row>
    <row r="8" spans="1:10">
      <c r="A8" s="48" t="str">
        <f>VLOOKUP(D8,Fichas!$A$1:$B$2000,2,FALSE)</f>
        <v>02.006.04.123.0002.0002</v>
      </c>
      <c r="B8" s="22" t="str">
        <f>VLOOKUP(D8,Fichas!$A$1:$C$2000,3,FALSE)</f>
        <v>3.3.90.47.00.00</v>
      </c>
      <c r="C8" s="36" t="str">
        <f>VLOOKUP(D8,Fichas!$A$1:$D$2000,4,FALSE)</f>
        <v>Obrigações Tributárias e Contributivas</v>
      </c>
      <c r="D8" s="21">
        <v>177</v>
      </c>
      <c r="E8" s="21">
        <f>VLOOKUP(D8,Fichas!$A$1:$E$2000,5,FALSE)</f>
        <v>32</v>
      </c>
      <c r="F8" s="36" t="str">
        <f>VLOOKUP(D8,Fichas!$A$1:$F$2000,6,FALSE)</f>
        <v>Secr. Fazenda</v>
      </c>
      <c r="G8" s="23">
        <v>1000</v>
      </c>
      <c r="H8" s="23"/>
    </row>
    <row r="9" spans="1:10">
      <c r="A9" s="48" t="str">
        <f>VLOOKUP(D9,Fichas!$A$1:$B$2000,2,FALSE)</f>
        <v>02.006.10.123.0002.0002</v>
      </c>
      <c r="B9" s="22" t="str">
        <f>VLOOKUP(D9,Fichas!$A$1:$C$2000,3,FALSE)</f>
        <v>3.3.90.47.00.00</v>
      </c>
      <c r="C9" s="36" t="str">
        <f>VLOOKUP(D9,Fichas!$A$1:$D$2000,4,FALSE)</f>
        <v>Obrigações Tributárias e Contributivas</v>
      </c>
      <c r="D9" s="21">
        <v>1443</v>
      </c>
      <c r="E9" s="21" t="str">
        <f>VLOOKUP(D9,Fichas!$A$1:$E$2000,5,FALSE)</f>
        <v>836</v>
      </c>
      <c r="F9" s="36" t="str">
        <f>VLOOKUP(D9,Fichas!$A$1:$F$2000,6,FALSE)</f>
        <v>Secr. Fazenda</v>
      </c>
      <c r="G9" s="23">
        <v>70000</v>
      </c>
      <c r="H9" s="23"/>
      <c r="I9" s="19">
        <v>13</v>
      </c>
      <c r="J9" s="37" t="str">
        <f>VLOOKUP(I9,Excessões!$A$1:$B$50,2,FALSE)</f>
        <v>Art. 5º, Inc IV - Insuficiência dotação na função Saúde</v>
      </c>
    </row>
    <row r="10" spans="1:10">
      <c r="A10" s="48" t="str">
        <f>VLOOKUP(D10,Fichas!$A$1:$B$2000,2,FALSE)</f>
        <v>02.006.12.123.0002.0002</v>
      </c>
      <c r="B10" s="22" t="str">
        <f>VLOOKUP(D10,Fichas!$A$1:$C$2000,3,FALSE)</f>
        <v>3.3.90.47.00.00</v>
      </c>
      <c r="C10" s="36" t="str">
        <f>VLOOKUP(D10,Fichas!$A$1:$D$2000,4,FALSE)</f>
        <v>Obrigações Tributárias e Contributivas</v>
      </c>
      <c r="D10" s="21">
        <v>1442</v>
      </c>
      <c r="E10" s="21" t="str">
        <f>VLOOKUP(D10,Fichas!$A$1:$E$2000,5,FALSE)</f>
        <v>835</v>
      </c>
      <c r="F10" s="36" t="str">
        <f>VLOOKUP(D10,Fichas!$A$1:$F$2000,6,FALSE)</f>
        <v>Secr. Fazenda</v>
      </c>
      <c r="G10" s="23">
        <v>150000</v>
      </c>
      <c r="H10" s="23"/>
      <c r="I10" s="19">
        <v>12</v>
      </c>
      <c r="J10" s="37" t="str">
        <f>VLOOKUP(I10,Excessões!$A$1:$B$50,2,FALSE)</f>
        <v>Art. 5º, Inc IV - Insuficiência dotação na função Educação</v>
      </c>
    </row>
    <row r="11" spans="1:10">
      <c r="A11" s="48" t="str">
        <f>VLOOKUP(D11,Fichas!$A$1:$B$2000,2,FALSE)</f>
        <v>02.012.12.122.0014.2004.0001</v>
      </c>
      <c r="B11" s="22" t="str">
        <f>VLOOKUP(D11,Fichas!$A$1:$C$2000,3,FALSE)</f>
        <v>3.1.90.04.00.00</v>
      </c>
      <c r="C11" s="36" t="str">
        <f>VLOOKUP(D11,Fichas!$A$1:$D$2000,4,FALSE)</f>
        <v>Contratação por Tempo Determinado</v>
      </c>
      <c r="D11" s="21">
        <v>1488</v>
      </c>
      <c r="E11" s="21" t="str">
        <f>VLOOKUP(D11,Fichas!$A$1:$E$2000,5,FALSE)</f>
        <v>0</v>
      </c>
      <c r="F11" s="36" t="str">
        <f>VLOOKUP(D11,Fichas!$A$1:$F$2000,6,FALSE)</f>
        <v>Secr. Educação</v>
      </c>
      <c r="G11" s="23">
        <v>1300</v>
      </c>
      <c r="H11" s="23"/>
      <c r="I11" s="19">
        <v>4</v>
      </c>
      <c r="J11" s="37" t="str">
        <f>VLOOKUP(I11,Excessões!$A$1:$B$50,2,FALSE)</f>
        <v>Art. 5º, Inc I - Insuficiência dotação Pessoal e Encargos Sociais</v>
      </c>
    </row>
    <row r="12" spans="1:10">
      <c r="A12" s="48" t="str">
        <f>VLOOKUP(D12,Fichas!$A$1:$B$2000,2,FALSE)</f>
        <v>02.012.12.122.0014.2004.0001</v>
      </c>
      <c r="B12" s="22" t="str">
        <f>VLOOKUP(D12,Fichas!$A$1:$C$2000,3,FALSE)</f>
        <v>3.1.90.13.00.00</v>
      </c>
      <c r="C12" s="36" t="str">
        <f>VLOOKUP(D12,Fichas!$A$1:$D$2000,4,FALSE)</f>
        <v>Obrigações Patronais</v>
      </c>
      <c r="D12" s="21">
        <v>1491</v>
      </c>
      <c r="E12" s="21" t="str">
        <f>VLOOKUP(D12,Fichas!$A$1:$E$2000,5,FALSE)</f>
        <v>0</v>
      </c>
      <c r="F12" s="36" t="str">
        <f>VLOOKUP(D12,Fichas!$A$1:$F$2000,6,FALSE)</f>
        <v>Secr. Educação</v>
      </c>
      <c r="G12" s="23">
        <v>280</v>
      </c>
      <c r="H12" s="23"/>
      <c r="I12" s="19">
        <v>4</v>
      </c>
      <c r="J12" s="37" t="str">
        <f>VLOOKUP(I12,Excessões!$A$1:$B$50,2,FALSE)</f>
        <v>Art. 5º, Inc I - Insuficiência dotação Pessoal e Encargos Sociais</v>
      </c>
    </row>
    <row r="13" spans="1:10">
      <c r="A13" s="48" t="str">
        <f>VLOOKUP(D13,Fichas!$A$1:$B$2000,2,FALSE)</f>
        <v>02.012.12.361.0015.2052</v>
      </c>
      <c r="B13" s="22" t="str">
        <f>VLOOKUP(D13,Fichas!$A$1:$C$2000,3,FALSE)</f>
        <v>3.1.90.04.00.00</v>
      </c>
      <c r="C13" s="36" t="str">
        <f>VLOOKUP(D13,Fichas!$A$1:$D$2000,4,FALSE)</f>
        <v>Contratação por Tempo Determinado</v>
      </c>
      <c r="D13" s="21">
        <v>413</v>
      </c>
      <c r="E13" s="21">
        <f>VLOOKUP(D13,Fichas!$A$1:$E$2000,5,FALSE)</f>
        <v>400</v>
      </c>
      <c r="F13" s="36" t="str">
        <f>VLOOKUP(D13,Fichas!$A$1:$F$2000,6,FALSE)</f>
        <v>Secr. Educação</v>
      </c>
      <c r="G13" s="23">
        <v>4000</v>
      </c>
      <c r="H13" s="23"/>
      <c r="I13" s="19">
        <v>4</v>
      </c>
      <c r="J13" s="37" t="str">
        <f>VLOOKUP(I13,Excessões!$A$1:$B$50,2,FALSE)</f>
        <v>Art. 5º, Inc I - Insuficiência dotação Pessoal e Encargos Sociais</v>
      </c>
    </row>
    <row r="14" spans="1:10">
      <c r="A14" s="48" t="str">
        <f>VLOOKUP(D14,Fichas!$A$1:$B$2000,2,FALSE)</f>
        <v>02.016.15.452.0024.2087</v>
      </c>
      <c r="B14" s="22" t="str">
        <f>VLOOKUP(D14,Fichas!$A$1:$C$2000,3,FALSE)</f>
        <v>4.4.90.51.00.00</v>
      </c>
      <c r="C14" s="36" t="str">
        <f>VLOOKUP(D14,Fichas!$A$1:$D$2000,4,FALSE)</f>
        <v>Obras e Instalações</v>
      </c>
      <c r="D14" s="21">
        <v>1549</v>
      </c>
      <c r="E14" s="21">
        <f>VLOOKUP(D14,Fichas!$A$1:$E$2000,5,FALSE)</f>
        <v>0</v>
      </c>
      <c r="F14" s="36" t="str">
        <f>VLOOKUP(D14,Fichas!$A$1:$F$2000,6,FALSE)</f>
        <v>Secr. Obras</v>
      </c>
      <c r="G14" s="23">
        <v>50000</v>
      </c>
      <c r="H14" s="23"/>
    </row>
    <row r="15" spans="1:10">
      <c r="A15" s="48" t="str">
        <f>VLOOKUP(D15,Fichas!$A$1:$B$2000,2,FALSE)</f>
        <v>02.017.08.122.0008.2004.0001</v>
      </c>
      <c r="B15" s="22" t="str">
        <f>VLOOKUP(D15,Fichas!$A$1:$C$2000,3,FALSE)</f>
        <v>3.3.90.39.00.00</v>
      </c>
      <c r="C15" s="36" t="str">
        <f>VLOOKUP(D15,Fichas!$A$1:$D$2000,4,FALSE)</f>
        <v>Outros Serviços de Terceiros - Pessoa Jurídica</v>
      </c>
      <c r="D15" s="21">
        <v>738</v>
      </c>
      <c r="E15" s="21" t="str">
        <f>VLOOKUP(D15,Fichas!$A$1:$E$2000,5,FALSE)</f>
        <v>0</v>
      </c>
      <c r="F15" s="36" t="str">
        <f>VLOOKUP(D15,Fichas!$A$1:$F$2000,6,FALSE)</f>
        <v>Secr. Criança</v>
      </c>
      <c r="G15" s="23">
        <v>291500</v>
      </c>
      <c r="H15" s="23"/>
      <c r="I15" s="19">
        <v>14</v>
      </c>
      <c r="J15" s="37" t="str">
        <f>VLOOKUP(I15,Excessões!$A$1:$B$50,2,FALSE)</f>
        <v>Art. 5º, Inc IV - Insuficiência dotação na função Assistência Social</v>
      </c>
    </row>
    <row r="16" spans="1:10">
      <c r="A16" s="48" t="str">
        <f>VLOOKUP(D16,Fichas!$A$1:$B$2000,2,FALSE)</f>
        <v>02.017.08.122.0008.2004.0001</v>
      </c>
      <c r="B16" s="22" t="str">
        <f>VLOOKUP(D16,Fichas!$A$1:$C$2000,3,FALSE)</f>
        <v>3.3.90.39.00.00</v>
      </c>
      <c r="C16" s="36" t="str">
        <f>VLOOKUP(D16,Fichas!$A$1:$D$2000,4,FALSE)</f>
        <v>Outros Serviços de Terceiros - Pessoa Jurídica</v>
      </c>
      <c r="D16" s="21">
        <v>1555</v>
      </c>
      <c r="E16" s="21">
        <f>VLOOKUP(D16,Fichas!$A$1:$E$2000,5,FALSE)</f>
        <v>809</v>
      </c>
      <c r="F16" s="36" t="str">
        <f>VLOOKUP(D16,Fichas!$A$1:$F$2000,6,FALSE)</f>
        <v>Secr. Criança</v>
      </c>
      <c r="G16" s="23">
        <v>108500</v>
      </c>
      <c r="H16" s="23"/>
      <c r="I16" s="19">
        <v>14</v>
      </c>
      <c r="J16" s="37" t="str">
        <f>VLOOKUP(I16,Excessões!$A$1:$B$50,2,FALSE)</f>
        <v>Art. 5º, Inc IV - Insuficiência dotação na função Assistência Social</v>
      </c>
    </row>
    <row r="17" spans="1:10">
      <c r="A17" s="48" t="str">
        <f>VLOOKUP(D17,Fichas!$A$1:$B$2000,2,FALSE)</f>
        <v>02.017.08.243.0008.2094</v>
      </c>
      <c r="B17" s="22" t="str">
        <f>VLOOKUP(D17,Fichas!$A$1:$C$2000,3,FALSE)</f>
        <v>3.3.90.30.00.00</v>
      </c>
      <c r="C17" s="36" t="str">
        <f>VLOOKUP(D17,Fichas!$A$1:$D$2000,4,FALSE)</f>
        <v>Material de Consumo</v>
      </c>
      <c r="D17" s="21">
        <v>1543</v>
      </c>
      <c r="E17" s="21">
        <f>VLOOKUP(D17,Fichas!$A$1:$E$2000,5,FALSE)</f>
        <v>0</v>
      </c>
      <c r="F17" s="36" t="str">
        <f>VLOOKUP(D17,Fichas!$A$1:$F$2000,6,FALSE)</f>
        <v>Secr. Criança</v>
      </c>
      <c r="G17" s="23">
        <v>120000</v>
      </c>
      <c r="H17" s="23"/>
      <c r="I17" s="19">
        <v>14</v>
      </c>
      <c r="J17" s="37" t="str">
        <f>VLOOKUP(I17,Excessões!$A$1:$B$50,2,FALSE)</f>
        <v>Art. 5º, Inc IV - Insuficiência dotação na função Assistência Social</v>
      </c>
    </row>
    <row r="18" spans="1:10">
      <c r="A18" s="48" t="str">
        <f>VLOOKUP(D18,Fichas!$A$1:$B$2000,2,FALSE)</f>
        <v>02.017.08.243.0008.2094</v>
      </c>
      <c r="B18" s="22" t="str">
        <f>VLOOKUP(D18,Fichas!$A$1:$C$2000,3,FALSE)</f>
        <v>3.3.90.36.00.00</v>
      </c>
      <c r="C18" s="36" t="str">
        <f>VLOOKUP(D18,Fichas!$A$1:$D$2000,4,FALSE)</f>
        <v>Outros Serviços de Terceiros - Pessoa Física</v>
      </c>
      <c r="D18" s="21">
        <v>1544</v>
      </c>
      <c r="E18" s="21">
        <f>VLOOKUP(D18,Fichas!$A$1:$E$2000,5,FALSE)</f>
        <v>0</v>
      </c>
      <c r="F18" s="36" t="str">
        <f>VLOOKUP(D18,Fichas!$A$1:$F$2000,6,FALSE)</f>
        <v>Secr. Criança</v>
      </c>
      <c r="G18" s="23">
        <v>5000</v>
      </c>
      <c r="H18" s="23"/>
      <c r="I18" s="19">
        <v>14</v>
      </c>
      <c r="J18" s="37" t="str">
        <f>VLOOKUP(I18,Excessões!$A$1:$B$50,2,FALSE)</f>
        <v>Art. 5º, Inc IV - Insuficiência dotação na função Assistência Social</v>
      </c>
    </row>
    <row r="19" spans="1:10">
      <c r="A19" s="48" t="str">
        <f>VLOOKUP(D19,Fichas!$A$1:$B$2000,2,FALSE)</f>
        <v>02.017.08.243.0008.2094</v>
      </c>
      <c r="B19" s="22" t="str">
        <f>VLOOKUP(D19,Fichas!$A$1:$C$2000,3,FALSE)</f>
        <v>3.3.90.39.00.00</v>
      </c>
      <c r="C19" s="36" t="str">
        <f>VLOOKUP(D19,Fichas!$A$1:$D$2000,4,FALSE)</f>
        <v>Outros Serviços de Terceiros - Pessoa Jurídica</v>
      </c>
      <c r="D19" s="21">
        <v>1545</v>
      </c>
      <c r="E19" s="21">
        <f>VLOOKUP(D19,Fichas!$A$1:$E$2000,5,FALSE)</f>
        <v>0</v>
      </c>
      <c r="F19" s="36" t="str">
        <f>VLOOKUP(D19,Fichas!$A$1:$F$2000,6,FALSE)</f>
        <v>Secr. Criança</v>
      </c>
      <c r="G19" s="23">
        <v>25000</v>
      </c>
      <c r="H19" s="23"/>
      <c r="I19" s="19">
        <v>14</v>
      </c>
      <c r="J19" s="37" t="str">
        <f>VLOOKUP(I19,Excessões!$A$1:$B$50,2,FALSE)</f>
        <v>Art. 5º, Inc IV - Insuficiência dotação na função Assistência Social</v>
      </c>
    </row>
    <row r="20" spans="1:10">
      <c r="A20" s="48" t="str">
        <f>VLOOKUP(D20,Fichas!$A$1:$B$2000,2,FALSE)</f>
        <v>02.017.08.243.0008.2094</v>
      </c>
      <c r="B20" s="22" t="str">
        <f>VLOOKUP(D20,Fichas!$A$1:$C$2000,3,FALSE)</f>
        <v>4.4.90.51.00.00</v>
      </c>
      <c r="C20" s="36" t="str">
        <f>VLOOKUP(D20,Fichas!$A$1:$D$2000,4,FALSE)</f>
        <v>Obras e Instalações</v>
      </c>
      <c r="D20" s="21">
        <v>1546</v>
      </c>
      <c r="E20" s="21">
        <f>VLOOKUP(D20,Fichas!$A$1:$E$2000,5,FALSE)</f>
        <v>0</v>
      </c>
      <c r="F20" s="36" t="str">
        <f>VLOOKUP(D20,Fichas!$A$1:$F$2000,6,FALSE)</f>
        <v>Secr. Criança</v>
      </c>
      <c r="G20" s="23">
        <v>30000</v>
      </c>
      <c r="H20" s="23"/>
      <c r="I20" s="19">
        <v>14</v>
      </c>
      <c r="J20" s="37" t="str">
        <f>VLOOKUP(I20,Excessões!$A$1:$B$50,2,FALSE)</f>
        <v>Art. 5º, Inc IV - Insuficiência dotação na função Assistência Social</v>
      </c>
    </row>
    <row r="21" spans="1:10">
      <c r="A21" s="48" t="str">
        <f>VLOOKUP(D21,Fichas!$A$1:$B$2000,2,FALSE)</f>
        <v>05.001.10.302.0032.2143</v>
      </c>
      <c r="B21" s="22" t="str">
        <f>VLOOKUP(D21,Fichas!$A$1:$C$2000,3,FALSE)</f>
        <v>3.3.90.39.00.00</v>
      </c>
      <c r="C21" s="36" t="str">
        <f>VLOOKUP(D21,Fichas!$A$1:$D$2000,4,FALSE)</f>
        <v>Outros Serviços de Terceiros - Pessoa Jurídica</v>
      </c>
      <c r="D21" s="21">
        <v>1085</v>
      </c>
      <c r="E21" s="21">
        <f>VLOOKUP(D21,Fichas!$A$1:$E$2000,5,FALSE)</f>
        <v>3</v>
      </c>
      <c r="F21" s="36" t="str">
        <f>VLOOKUP(D21,Fichas!$A$1:$F$2000,6,FALSE)</f>
        <v>F.M. Saúde</v>
      </c>
      <c r="G21" s="23">
        <v>22000000</v>
      </c>
      <c r="H21" s="23"/>
      <c r="I21" s="19">
        <v>13</v>
      </c>
      <c r="J21" s="37" t="str">
        <f>VLOOKUP(I21,Excessões!$A$1:$B$50,2,FALSE)</f>
        <v>Art. 5º, Inc IV - Insuficiência dotação na função Saúde</v>
      </c>
    </row>
    <row r="22" spans="1:10">
      <c r="A22" s="48" t="str">
        <f>VLOOKUP(D22,Fichas!$A$1:$B$2000,2,FALSE)</f>
        <v>05.001.10.302.0032.2143</v>
      </c>
      <c r="B22" s="22" t="str">
        <f>VLOOKUP(D22,Fichas!$A$1:$C$2000,3,FALSE)</f>
        <v>3.3.90.39.00.00</v>
      </c>
      <c r="C22" s="36" t="str">
        <f>VLOOKUP(D22,Fichas!$A$1:$D$2000,4,FALSE)</f>
        <v>Outros Serviços de Terceiros - Pessoa Jurídica</v>
      </c>
      <c r="D22" s="21">
        <v>1562</v>
      </c>
      <c r="E22" s="21">
        <f>VLOOKUP(D22,Fichas!$A$1:$E$2000,5,FALSE)</f>
        <v>943</v>
      </c>
      <c r="F22" s="36" t="str">
        <f>VLOOKUP(D22,Fichas!$A$1:$F$2000,6,FALSE)</f>
        <v>F.M. Saúde</v>
      </c>
      <c r="G22" s="23">
        <v>5001000</v>
      </c>
      <c r="H22" s="23"/>
      <c r="I22" s="19">
        <v>13</v>
      </c>
      <c r="J22" s="37" t="str">
        <f>VLOOKUP(I22,Excessões!$A$1:$B$50,2,FALSE)</f>
        <v>Art. 5º, Inc IV - Insuficiência dotação na função Saúde</v>
      </c>
    </row>
    <row r="23" spans="1:10">
      <c r="A23" s="48" t="str">
        <f>VLOOKUP(D23,Fichas!$A$1:$B$2000,2,FALSE)</f>
        <v>06.001.26.122.0002.2004.0001</v>
      </c>
      <c r="B23" s="22" t="str">
        <f>VLOOKUP(D23,Fichas!$A$1:$C$2000,3,FALSE)</f>
        <v>3.3.90.39.00.00</v>
      </c>
      <c r="C23" s="36" t="str">
        <f>VLOOKUP(D23,Fichas!$A$1:$D$2000,4,FALSE)</f>
        <v>Outros Serviços de Terceiros - Pessoa Jurídica</v>
      </c>
      <c r="D23" s="21">
        <v>1575</v>
      </c>
      <c r="E23" s="21">
        <f>VLOOKUP(D23,Fichas!$A$1:$E$2000,5,FALSE)</f>
        <v>32</v>
      </c>
      <c r="F23" s="36" t="str">
        <f>VLOOKUP(D23,Fichas!$A$1:$F$2000,6,FALSE)</f>
        <v>F.M. Transporte</v>
      </c>
      <c r="G23" s="23">
        <v>200</v>
      </c>
      <c r="H23" s="23"/>
    </row>
    <row r="24" spans="1:10">
      <c r="A24" s="48" t="str">
        <f>VLOOKUP(D24,Fichas!$A$1:$B$2000,2,FALSE)</f>
        <v>06.001.26.122.0002.2004.0001</v>
      </c>
      <c r="B24" s="22" t="str">
        <f>VLOOKUP(D24,Fichas!$A$1:$C$2000,3,FALSE)</f>
        <v>3.3.90.39.00.00</v>
      </c>
      <c r="C24" s="36" t="str">
        <f>VLOOKUP(D24,Fichas!$A$1:$D$2000,4,FALSE)</f>
        <v>Outros Serviços de Terceiros - Pessoa Jurídica</v>
      </c>
      <c r="D24" s="21">
        <v>1574</v>
      </c>
      <c r="E24" s="21">
        <f>VLOOKUP(D24,Fichas!$A$1:$E$2000,5,FALSE)</f>
        <v>806</v>
      </c>
      <c r="F24" s="36" t="str">
        <f>VLOOKUP(D24,Fichas!$A$1:$F$2000,6,FALSE)</f>
        <v>F.M. Transporte</v>
      </c>
      <c r="G24" s="23">
        <v>200</v>
      </c>
      <c r="H24" s="23"/>
    </row>
    <row r="25" spans="1:10">
      <c r="A25" s="48" t="str">
        <f>VLOOKUP(D25,Fichas!$A$1:$B$2000,2,FALSE)</f>
        <v>06.001.26.122.0002.2004.0001</v>
      </c>
      <c r="B25" s="22" t="str">
        <f>VLOOKUP(D25,Fichas!$A$1:$C$2000,3,FALSE)</f>
        <v>3.3.90.39.00.00</v>
      </c>
      <c r="C25" s="36" t="str">
        <f>VLOOKUP(D25,Fichas!$A$1:$D$2000,4,FALSE)</f>
        <v>Outros Serviços de Terceiros - Pessoa Jurídica</v>
      </c>
      <c r="D25" s="21">
        <v>1573</v>
      </c>
      <c r="E25" s="21">
        <f>VLOOKUP(D25,Fichas!$A$1:$E$2000,5,FALSE)</f>
        <v>941</v>
      </c>
      <c r="F25" s="36" t="str">
        <f>VLOOKUP(D25,Fichas!$A$1:$F$2000,6,FALSE)</f>
        <v>F.M. Transporte</v>
      </c>
      <c r="G25" s="23">
        <v>200</v>
      </c>
      <c r="H25" s="23"/>
    </row>
    <row r="26" spans="1:10">
      <c r="A26" s="48" t="str">
        <f>VLOOKUP(D26,Fichas!$A$1:$B$2000,2,FALSE)</f>
        <v>06.001.26.122.0002.2004.0001</v>
      </c>
      <c r="B26" s="22" t="str">
        <f>VLOOKUP(D26,Fichas!$A$1:$C$2000,3,FALSE)</f>
        <v>3.3.90.39.00.00</v>
      </c>
      <c r="C26" s="36" t="str">
        <f>VLOOKUP(D26,Fichas!$A$1:$D$2000,4,FALSE)</f>
        <v>Outros Serviços de Terceiros - Pessoa Jurídica</v>
      </c>
      <c r="D26" s="24">
        <v>1572</v>
      </c>
      <c r="E26" s="21">
        <f>VLOOKUP(D26,Fichas!$A$1:$E$2000,5,FALSE)</f>
        <v>989</v>
      </c>
      <c r="F26" s="36" t="str">
        <f>VLOOKUP(D26,Fichas!$A$1:$F$2000,6,FALSE)</f>
        <v>F.M. Transporte</v>
      </c>
      <c r="G26" s="25">
        <v>200</v>
      </c>
      <c r="H26" s="25"/>
    </row>
    <row r="27" spans="1:10">
      <c r="A27" s="48" t="str">
        <f>VLOOKUP(D27,Fichas!$A$1:$B$2000,2,FALSE)</f>
        <v>06.001.26.122.0002.2004.0001</v>
      </c>
      <c r="B27" s="22" t="str">
        <f>VLOOKUP(D27,Fichas!$A$1:$C$2000,3,FALSE)</f>
        <v>3.3.90.39.00.00</v>
      </c>
      <c r="C27" s="36" t="str">
        <f>VLOOKUP(D27,Fichas!$A$1:$D$2000,4,FALSE)</f>
        <v>Outros Serviços de Terceiros - Pessoa Jurídica</v>
      </c>
      <c r="D27" s="24">
        <v>1571</v>
      </c>
      <c r="E27" s="21">
        <f>VLOOKUP(D27,Fichas!$A$1:$E$2000,5,FALSE)</f>
        <v>990</v>
      </c>
      <c r="F27" s="36" t="str">
        <f>VLOOKUP(D27,Fichas!$A$1:$F$2000,6,FALSE)</f>
        <v>F.M. Transporte</v>
      </c>
      <c r="G27" s="25">
        <v>200</v>
      </c>
      <c r="H27" s="25"/>
    </row>
    <row r="28" spans="1:10">
      <c r="A28" s="48" t="str">
        <f>VLOOKUP(D28,Fichas!$A$1:$B$2000,2,FALSE)</f>
        <v>06.001.26.125.0009.2030</v>
      </c>
      <c r="B28" s="22" t="str">
        <f>VLOOKUP(D28,Fichas!$A$1:$C$2000,3,FALSE)</f>
        <v>3.3.90.39.00.00</v>
      </c>
      <c r="C28" s="36" t="str">
        <f>VLOOKUP(D28,Fichas!$A$1:$D$2000,4,FALSE)</f>
        <v>Outros Serviços de Terceiros - Pessoa Jurídica</v>
      </c>
      <c r="D28" s="24">
        <v>1576</v>
      </c>
      <c r="E28" s="21">
        <f>VLOOKUP(D28,Fichas!$A$1:$E$2000,5,FALSE)</f>
        <v>806</v>
      </c>
      <c r="F28" s="36" t="str">
        <f>VLOOKUP(D28,Fichas!$A$1:$F$2000,6,FALSE)</f>
        <v>F.M. Transporte</v>
      </c>
      <c r="G28" s="25">
        <v>1166929</v>
      </c>
      <c r="H28" s="25"/>
    </row>
    <row r="29" spans="1:10">
      <c r="A29" s="48" t="str">
        <f>VLOOKUP(D29,Fichas!$A$1:$B$2000,2,FALSE)</f>
        <v>06.001.26.125.0009.2030</v>
      </c>
      <c r="B29" s="22" t="str">
        <f>VLOOKUP(D29,Fichas!$A$1:$C$2000,3,FALSE)</f>
        <v>3.3.90.39.00.00</v>
      </c>
      <c r="C29" s="36" t="str">
        <f>VLOOKUP(D29,Fichas!$A$1:$D$2000,4,FALSE)</f>
        <v>Outros Serviços de Terceiros - Pessoa Jurídica</v>
      </c>
      <c r="D29" s="24">
        <v>1577</v>
      </c>
      <c r="E29" s="21">
        <f>VLOOKUP(D29,Fichas!$A$1:$E$2000,5,FALSE)</f>
        <v>989</v>
      </c>
      <c r="F29" s="36" t="str">
        <f>VLOOKUP(D29,Fichas!$A$1:$F$2000,6,FALSE)</f>
        <v>F.M. Transporte</v>
      </c>
      <c r="G29" s="25">
        <v>700000</v>
      </c>
      <c r="H29" s="25"/>
    </row>
    <row r="30" spans="1:10">
      <c r="A30" s="48" t="str">
        <f>VLOOKUP(D30,Fichas!$A$1:$B$2000,2,FALSE)</f>
        <v>02.003.03.122.0002.2004.0001</v>
      </c>
      <c r="B30" s="22" t="str">
        <f>VLOOKUP(D30,Fichas!$A$1:$C$2000,3,FALSE)</f>
        <v>3.3.90.39.00.00</v>
      </c>
      <c r="C30" s="36" t="str">
        <f>VLOOKUP(D30,Fichas!$A$1:$D$2000,4,FALSE)</f>
        <v>Outros Serviços de Terceiros - Pessoa Jurídica</v>
      </c>
      <c r="D30" s="24">
        <v>79</v>
      </c>
      <c r="E30" s="21">
        <f>VLOOKUP(D30,Fichas!$A$1:$E$2000,5,FALSE)</f>
        <v>806</v>
      </c>
      <c r="F30" s="36" t="str">
        <f>VLOOKUP(D30,Fichas!$A$1:$F$2000,6,FALSE)</f>
        <v>Procuradoria</v>
      </c>
      <c r="G30" s="25"/>
      <c r="H30" s="25">
        <v>20400</v>
      </c>
    </row>
    <row r="31" spans="1:10">
      <c r="A31" s="48" t="str">
        <f>VLOOKUP(D31,Fichas!$A$1:$B$2000,2,FALSE)</f>
        <v>02.005.04.122.0002.2004.0004</v>
      </c>
      <c r="B31" s="22" t="str">
        <f>VLOOKUP(D31,Fichas!$A$1:$C$2000,3,FALSE)</f>
        <v>3.3.90.39.00.00</v>
      </c>
      <c r="C31" s="36" t="str">
        <f>VLOOKUP(D31,Fichas!$A$1:$D$2000,4,FALSE)</f>
        <v>Outros Serviços de Terceiros - Pessoa Jurídica</v>
      </c>
      <c r="D31" s="24">
        <v>116</v>
      </c>
      <c r="E31" s="21">
        <f>VLOOKUP(D31,Fichas!$A$1:$E$2000,5,FALSE)</f>
        <v>0</v>
      </c>
      <c r="F31" s="36" t="str">
        <f>VLOOKUP(D31,Fichas!$A$1:$F$2000,6,FALSE)</f>
        <v>Secr. Governo</v>
      </c>
      <c r="G31" s="25"/>
      <c r="H31" s="25">
        <v>5000</v>
      </c>
    </row>
    <row r="32" spans="1:10">
      <c r="A32" s="48" t="str">
        <f>VLOOKUP(D32,Fichas!$A$1:$B$2000,2,FALSE)</f>
        <v>02.005.04.122.0002.2018</v>
      </c>
      <c r="B32" s="22" t="str">
        <f>VLOOKUP(D32,Fichas!$A$1:$C$2000,3,FALSE)</f>
        <v>3.3.90.39.00.00</v>
      </c>
      <c r="C32" s="36" t="str">
        <f>VLOOKUP(D32,Fichas!$A$1:$D$2000,4,FALSE)</f>
        <v>Outros Serviços de Terceiros - Pessoa Jurídica</v>
      </c>
      <c r="D32" s="24">
        <v>123</v>
      </c>
      <c r="E32" s="21">
        <f>VLOOKUP(D32,Fichas!$A$1:$E$2000,5,FALSE)</f>
        <v>0</v>
      </c>
      <c r="F32" s="36" t="str">
        <f>VLOOKUP(D32,Fichas!$A$1:$F$2000,6,FALSE)</f>
        <v>Secr. Governo</v>
      </c>
      <c r="G32" s="25"/>
      <c r="H32" s="25">
        <v>12067.28</v>
      </c>
    </row>
    <row r="33" spans="1:8">
      <c r="A33" s="48" t="str">
        <f>VLOOKUP(D33,Fichas!$A$1:$B$2000,2,FALSE)</f>
        <v>02.012.12.361.0015.2052</v>
      </c>
      <c r="B33" s="22" t="str">
        <f>VLOOKUP(D33,Fichas!$A$1:$C$2000,3,FALSE)</f>
        <v>3.1.90.11.00.00</v>
      </c>
      <c r="C33" s="36" t="str">
        <f>VLOOKUP(D33,Fichas!$A$1:$D$2000,4,FALSE)</f>
        <v>Vencimentos e Vantagens Fixas - Pessoal Civil</v>
      </c>
      <c r="D33" s="24">
        <v>414</v>
      </c>
      <c r="E33" s="21">
        <f>VLOOKUP(D33,Fichas!$A$1:$E$2000,5,FALSE)</f>
        <v>400</v>
      </c>
      <c r="F33" s="36" t="str">
        <f>VLOOKUP(D33,Fichas!$A$1:$F$2000,6,FALSE)</f>
        <v>Secr. Educação</v>
      </c>
      <c r="G33" s="25"/>
      <c r="H33" s="25">
        <v>4000</v>
      </c>
    </row>
    <row r="34" spans="1:8">
      <c r="A34" s="48" t="str">
        <f>VLOOKUP(D34,Fichas!$A$1:$B$2000,2,FALSE)</f>
        <v>02.012.12.361.0021.1004</v>
      </c>
      <c r="B34" s="22" t="str">
        <f>VLOOKUP(D34,Fichas!$A$1:$C$2000,3,FALSE)</f>
        <v>4.4.90.51.00.00</v>
      </c>
      <c r="C34" s="36" t="str">
        <f>VLOOKUP(D34,Fichas!$A$1:$D$2000,4,FALSE)</f>
        <v>Obras e Instalações</v>
      </c>
      <c r="D34" s="24">
        <v>450</v>
      </c>
      <c r="E34" s="21">
        <f>VLOOKUP(D34,Fichas!$A$1:$E$2000,5,FALSE)</f>
        <v>835</v>
      </c>
      <c r="F34" s="36" t="str">
        <f>VLOOKUP(D34,Fichas!$A$1:$F$2000,6,FALSE)</f>
        <v>Secr. Educação</v>
      </c>
      <c r="G34" s="25"/>
      <c r="H34" s="25">
        <v>150000</v>
      </c>
    </row>
    <row r="35" spans="1:8">
      <c r="A35" s="48" t="str">
        <f>VLOOKUP(D35,Fichas!$A$1:$B$2000,2,FALSE)</f>
        <v>02.012.12.362.0015.2053</v>
      </c>
      <c r="B35" s="22" t="str">
        <f>VLOOKUP(D35,Fichas!$A$1:$C$2000,3,FALSE)</f>
        <v>3.1.90.04.00.00</v>
      </c>
      <c r="C35" s="36" t="str">
        <f>VLOOKUP(D35,Fichas!$A$1:$D$2000,4,FALSE)</f>
        <v>Contratação por Tempo Determinado</v>
      </c>
      <c r="D35" s="24">
        <v>454</v>
      </c>
      <c r="E35" s="21" t="str">
        <f>VLOOKUP(D35,Fichas!$A$1:$E$2000,5,FALSE)</f>
        <v>0</v>
      </c>
      <c r="F35" s="36" t="str">
        <f>VLOOKUP(D35,Fichas!$A$1:$F$2000,6,FALSE)</f>
        <v>Secr. Educação</v>
      </c>
      <c r="G35" s="25"/>
      <c r="H35" s="25">
        <v>1300</v>
      </c>
    </row>
    <row r="36" spans="1:8">
      <c r="A36" s="48" t="str">
        <f>VLOOKUP(D36,Fichas!$A$1:$B$2000,2,FALSE)</f>
        <v>02.012.12.362.0015.2053</v>
      </c>
      <c r="B36" s="22" t="str">
        <f>VLOOKUP(D36,Fichas!$A$1:$C$2000,3,FALSE)</f>
        <v>3.1.90.13.00.00</v>
      </c>
      <c r="C36" s="36" t="str">
        <f>VLOOKUP(D36,Fichas!$A$1:$D$2000,4,FALSE)</f>
        <v>Obrigações Patronais</v>
      </c>
      <c r="D36" s="24">
        <v>456</v>
      </c>
      <c r="E36" s="21" t="str">
        <f>VLOOKUP(D36,Fichas!$A$1:$E$2000,5,FALSE)</f>
        <v>0</v>
      </c>
      <c r="F36" s="36" t="str">
        <f>VLOOKUP(D36,Fichas!$A$1:$F$2000,6,FALSE)</f>
        <v>Secr. Educação</v>
      </c>
      <c r="G36" s="25"/>
      <c r="H36" s="25">
        <v>280</v>
      </c>
    </row>
    <row r="37" spans="1:8">
      <c r="A37" s="48" t="str">
        <f>VLOOKUP(D37,Fichas!$A$1:$B$2000,2,FALSE)</f>
        <v>02.016.15.452.0024.2087</v>
      </c>
      <c r="B37" s="22" t="str">
        <f>VLOOKUP(D37,Fichas!$A$1:$C$2000,3,FALSE)</f>
        <v>3.3.90.30.00.00</v>
      </c>
      <c r="C37" s="36" t="str">
        <f>VLOOKUP(D37,Fichas!$A$1:$D$2000,4,FALSE)</f>
        <v>Material de Consumo</v>
      </c>
      <c r="D37" s="24">
        <v>708</v>
      </c>
      <c r="E37" s="21" t="str">
        <f>VLOOKUP(D37,Fichas!$A$1:$E$2000,5,FALSE)</f>
        <v>0</v>
      </c>
      <c r="F37" s="36" t="str">
        <f>VLOOKUP(D37,Fichas!$A$1:$F$2000,6,FALSE)</f>
        <v>Secr. Obras</v>
      </c>
      <c r="G37" s="25"/>
      <c r="H37" s="25">
        <v>50000</v>
      </c>
    </row>
    <row r="38" spans="1:8" ht="22.5">
      <c r="A38" s="48" t="str">
        <f>VLOOKUP(D38,Fichas!$A$1:$B$2000,2,FALSE)</f>
        <v>02.017.08.122.0008.2003</v>
      </c>
      <c r="B38" s="22" t="str">
        <f>VLOOKUP(D38,Fichas!$A$1:$C$2000,3,FALSE)</f>
        <v>3.3.90.08.00.00</v>
      </c>
      <c r="C38" s="36" t="str">
        <f>VLOOKUP(D38,Fichas!$A$1:$D$2000,4,FALSE)</f>
        <v>Outros Benefícios Assistenciais do servidor e do militar</v>
      </c>
      <c r="D38" s="24">
        <v>735</v>
      </c>
      <c r="E38" s="21" t="str">
        <f>VLOOKUP(D38,Fichas!$A$1:$E$2000,5,FALSE)</f>
        <v>0</v>
      </c>
      <c r="F38" s="36" t="str">
        <f>VLOOKUP(D38,Fichas!$A$1:$F$2000,6,FALSE)</f>
        <v>Secr. Criança</v>
      </c>
      <c r="G38" s="25"/>
      <c r="H38" s="25">
        <v>90000</v>
      </c>
    </row>
    <row r="39" spans="1:8">
      <c r="A39" s="48" t="str">
        <f>VLOOKUP(D39,Fichas!$A$1:$B$2000,2,FALSE)</f>
        <v>02.017.08.122.0008.2003</v>
      </c>
      <c r="B39" s="22" t="str">
        <f>VLOOKUP(D39,Fichas!$A$1:$C$2000,3,FALSE)</f>
        <v>3.3.90.36.00.00</v>
      </c>
      <c r="C39" s="36" t="str">
        <f>VLOOKUP(D39,Fichas!$A$1:$D$2000,4,FALSE)</f>
        <v>Outros Serviços de Terceiros - Pessoa Física</v>
      </c>
      <c r="D39" s="24">
        <v>736</v>
      </c>
      <c r="E39" s="21" t="str">
        <f>VLOOKUP(D39,Fichas!$A$1:$E$2000,5,FALSE)</f>
        <v>0</v>
      </c>
      <c r="F39" s="36" t="str">
        <f>VLOOKUP(D39,Fichas!$A$1:$F$2000,6,FALSE)</f>
        <v>Secr. Criança</v>
      </c>
      <c r="G39" s="25"/>
      <c r="H39" s="25">
        <v>90000</v>
      </c>
    </row>
    <row r="40" spans="1:8">
      <c r="A40" s="48" t="str">
        <f>VLOOKUP(D40,Fichas!$A$1:$B$2000,2,FALSE)</f>
        <v>02.017.08.243.0008.2093</v>
      </c>
      <c r="B40" s="22" t="str">
        <f>VLOOKUP(D40,Fichas!$A$1:$C$2000,3,FALSE)</f>
        <v>3.3.90.30.00.00</v>
      </c>
      <c r="C40" s="36" t="str">
        <f>VLOOKUP(D40,Fichas!$A$1:$D$2000,4,FALSE)</f>
        <v>Material de Consumo</v>
      </c>
      <c r="D40" s="24">
        <v>743</v>
      </c>
      <c r="E40" s="21" t="str">
        <f>VLOOKUP(D40,Fichas!$A$1:$E$2000,5,FALSE)</f>
        <v>809</v>
      </c>
      <c r="F40" s="36" t="str">
        <f>VLOOKUP(D40,Fichas!$A$1:$F$2000,6,FALSE)</f>
        <v>Secr. Criança</v>
      </c>
      <c r="G40" s="25"/>
      <c r="H40" s="25">
        <v>108500</v>
      </c>
    </row>
    <row r="41" spans="1:8">
      <c r="A41" s="48" t="str">
        <f>VLOOKUP(D41,Fichas!$A$1:$B$2000,2,FALSE)</f>
        <v>02.017.08.243.0008.2093</v>
      </c>
      <c r="B41" s="22" t="str">
        <f>VLOOKUP(D41,Fichas!$A$1:$C$2000,3,FALSE)</f>
        <v>3.3.90.48.00.00</v>
      </c>
      <c r="C41" s="36" t="str">
        <f>VLOOKUP(D41,Fichas!$A$1:$D$2000,4,FALSE)</f>
        <v>Outros Auxílios Financeiros a Pessoas Físicas</v>
      </c>
      <c r="D41" s="24">
        <v>744</v>
      </c>
      <c r="E41" s="21" t="str">
        <f>VLOOKUP(D41,Fichas!$A$1:$E$2000,5,FALSE)</f>
        <v>0</v>
      </c>
      <c r="F41" s="36" t="str">
        <f>VLOOKUP(D41,Fichas!$A$1:$F$2000,6,FALSE)</f>
        <v>Secr. Criança</v>
      </c>
      <c r="G41" s="25"/>
      <c r="H41" s="25">
        <v>291500</v>
      </c>
    </row>
    <row r="42" spans="1:8">
      <c r="A42" s="48" t="str">
        <f>VLOOKUP(D42,Fichas!$A$1:$B$2000,2,FALSE)</f>
        <v>05.001.10.301.0031.1026</v>
      </c>
      <c r="B42" s="22" t="str">
        <f>VLOOKUP(D42,Fichas!$A$1:$C$2000,3,FALSE)</f>
        <v>4.4.90.51.00.00</v>
      </c>
      <c r="C42" s="36" t="str">
        <f>VLOOKUP(D42,Fichas!$A$1:$D$2000,4,FALSE)</f>
        <v>Obras e Instalações</v>
      </c>
      <c r="D42" s="24">
        <v>1006</v>
      </c>
      <c r="E42" s="21" t="str">
        <f>VLOOKUP(D42,Fichas!$A$1:$E$2000,5,FALSE)</f>
        <v>836</v>
      </c>
      <c r="F42" s="36" t="str">
        <f>VLOOKUP(D42,Fichas!$A$1:$F$2000,6,FALSE)</f>
        <v>F.M. Saúde</v>
      </c>
      <c r="G42" s="25"/>
      <c r="H42" s="25">
        <v>70000</v>
      </c>
    </row>
    <row r="43" spans="1:8">
      <c r="A43" s="48" t="str">
        <f>VLOOKUP(D43,Fichas!$A$1:$B$2000,2,FALSE)</f>
        <v>05.001.10.301.0031.2134</v>
      </c>
      <c r="B43" s="22" t="str">
        <f>VLOOKUP(D43,Fichas!$A$1:$C$2000,3,FALSE)</f>
        <v>3.3.90.30.00.00</v>
      </c>
      <c r="C43" s="36" t="str">
        <f>VLOOKUP(D43,Fichas!$A$1:$D$2000,4,FALSE)</f>
        <v>Material de Consumo</v>
      </c>
      <c r="D43" s="24">
        <v>1021</v>
      </c>
      <c r="E43" s="21">
        <f>VLOOKUP(D43,Fichas!$A$1:$E$2000,5,FALSE)</f>
        <v>3</v>
      </c>
      <c r="F43" s="36" t="str">
        <f>VLOOKUP(D43,Fichas!$A$1:$F$2000,6,FALSE)</f>
        <v>F.M. Saúde</v>
      </c>
      <c r="G43" s="25"/>
      <c r="H43" s="25">
        <v>12000000</v>
      </c>
    </row>
    <row r="44" spans="1:8">
      <c r="A44" s="48" t="str">
        <f>VLOOKUP(D44,Fichas!$A$1:$B$2000,2,FALSE)</f>
        <v>05.001.10.301.0031.2134</v>
      </c>
      <c r="B44" s="22" t="str">
        <f>VLOOKUP(D44,Fichas!$A$1:$C$2000,3,FALSE)</f>
        <v>3.3.90.30.00.00</v>
      </c>
      <c r="C44" s="36" t="str">
        <f>VLOOKUP(D44,Fichas!$A$1:$D$2000,4,FALSE)</f>
        <v>Material de Consumo</v>
      </c>
      <c r="D44" s="24">
        <v>1022</v>
      </c>
      <c r="E44" s="21">
        <f>VLOOKUP(D44,Fichas!$A$1:$E$2000,5,FALSE)</f>
        <v>943</v>
      </c>
      <c r="F44" s="36" t="str">
        <f>VLOOKUP(D44,Fichas!$A$1:$F$2000,6,FALSE)</f>
        <v>F.M. Saúde</v>
      </c>
      <c r="G44" s="25"/>
      <c r="H44" s="25">
        <v>2003000</v>
      </c>
    </row>
    <row r="45" spans="1:8">
      <c r="A45" s="48" t="str">
        <f>VLOOKUP(D45,Fichas!$A$1:$B$2000,2,FALSE)</f>
        <v>05.001.10.302.0032.2143</v>
      </c>
      <c r="B45" s="22" t="str">
        <f>VLOOKUP(D45,Fichas!$A$1:$C$2000,3,FALSE)</f>
        <v>3.1.90.04.00.00</v>
      </c>
      <c r="C45" s="36" t="str">
        <f>VLOOKUP(D45,Fichas!$A$1:$D$2000,4,FALSE)</f>
        <v>Contratação por Tempo Determinado</v>
      </c>
      <c r="D45" s="24">
        <v>1075</v>
      </c>
      <c r="E45" s="21">
        <f>VLOOKUP(D45,Fichas!$A$1:$E$2000,5,FALSE)</f>
        <v>3</v>
      </c>
      <c r="F45" s="36" t="str">
        <f>VLOOKUP(D45,Fichas!$A$1:$F$2000,6,FALSE)</f>
        <v>F.M. Saúde</v>
      </c>
      <c r="G45" s="25"/>
      <c r="H45" s="25">
        <v>10000000</v>
      </c>
    </row>
    <row r="46" spans="1:8">
      <c r="A46" s="48" t="str">
        <f>VLOOKUP(D46,Fichas!$A$1:$B$2000,2,FALSE)</f>
        <v>05.001.10.302.0032.2145</v>
      </c>
      <c r="B46" s="22" t="str">
        <f>VLOOKUP(D46,Fichas!$A$1:$C$2000,3,FALSE)</f>
        <v>3.3.90.30.00.00</v>
      </c>
      <c r="C46" s="36" t="str">
        <f>VLOOKUP(D46,Fichas!$A$1:$D$2000,4,FALSE)</f>
        <v>Material de Consumo</v>
      </c>
      <c r="D46" s="24">
        <v>1095</v>
      </c>
      <c r="E46" s="21">
        <f>VLOOKUP(D46,Fichas!$A$1:$E$2000,5,FALSE)</f>
        <v>943</v>
      </c>
      <c r="F46" s="36" t="str">
        <f>VLOOKUP(D46,Fichas!$A$1:$F$2000,6,FALSE)</f>
        <v>F.M. Saúde</v>
      </c>
      <c r="G46" s="25"/>
      <c r="H46" s="25">
        <v>2998000</v>
      </c>
    </row>
    <row r="47" spans="1:8">
      <c r="A47" s="48" t="str">
        <f>VLOOKUP(D47,Fichas!$A$1:$B$2000,2,FALSE)</f>
        <v>06.001.26.125.0035.2170</v>
      </c>
      <c r="B47" s="22" t="str">
        <f>VLOOKUP(D47,Fichas!$A$1:$C$2000,3,FALSE)</f>
        <v>3.3.90.30.00.00</v>
      </c>
      <c r="C47" s="36" t="str">
        <f>VLOOKUP(D47,Fichas!$A$1:$D$2000,4,FALSE)</f>
        <v>Material de Consumo</v>
      </c>
      <c r="D47" s="24">
        <v>1180</v>
      </c>
      <c r="E47" s="21" t="str">
        <f>VLOOKUP(D47,Fichas!$A$1:$E$2000,5,FALSE)</f>
        <v>989</v>
      </c>
      <c r="F47" s="36" t="str">
        <f>VLOOKUP(D47,Fichas!$A$1:$F$2000,6,FALSE)</f>
        <v>F.M. Transporte</v>
      </c>
      <c r="G47" s="25"/>
      <c r="H47" s="25">
        <v>50000</v>
      </c>
    </row>
    <row r="48" spans="1:8">
      <c r="A48" s="48" t="str">
        <f>VLOOKUP(D48,Fichas!$A$1:$B$2000,2,FALSE)</f>
        <v>06.001.26.125.0035.2170</v>
      </c>
      <c r="B48" s="22" t="str">
        <f>VLOOKUP(D48,Fichas!$A$1:$C$2000,3,FALSE)</f>
        <v>3.3.90.39.00.00</v>
      </c>
      <c r="C48" s="36" t="str">
        <f>VLOOKUP(D48,Fichas!$A$1:$D$2000,4,FALSE)</f>
        <v>Outros Serviços de Terceiros - Pessoa Jurídica</v>
      </c>
      <c r="D48" s="24">
        <v>1181</v>
      </c>
      <c r="E48" s="21" t="str">
        <f>VLOOKUP(D48,Fichas!$A$1:$E$2000,5,FALSE)</f>
        <v>989</v>
      </c>
      <c r="F48" s="36" t="str">
        <f>VLOOKUP(D48,Fichas!$A$1:$F$2000,6,FALSE)</f>
        <v>F.M. Transporte</v>
      </c>
      <c r="G48" s="25"/>
      <c r="H48" s="25">
        <v>50000</v>
      </c>
    </row>
    <row r="49" spans="1:8">
      <c r="A49" s="48" t="str">
        <f>VLOOKUP(D49,Fichas!$A$1:$B$2000,2,FALSE)</f>
        <v>06.001.26.125.0035.2175</v>
      </c>
      <c r="B49" s="22" t="str">
        <f>VLOOKUP(D49,Fichas!$A$1:$C$2000,3,FALSE)</f>
        <v>3.3.90.30.00.00</v>
      </c>
      <c r="C49" s="36" t="str">
        <f>VLOOKUP(D49,Fichas!$A$1:$D$2000,4,FALSE)</f>
        <v>Material de Consumo</v>
      </c>
      <c r="D49" s="24">
        <v>1191</v>
      </c>
      <c r="E49" s="21" t="str">
        <f>VLOOKUP(D49,Fichas!$A$1:$E$2000,5,FALSE)</f>
        <v>989</v>
      </c>
      <c r="F49" s="36" t="str">
        <f>VLOOKUP(D49,Fichas!$A$1:$F$2000,6,FALSE)</f>
        <v>F.M. Transporte</v>
      </c>
      <c r="G49" s="25"/>
      <c r="H49" s="25">
        <v>50000</v>
      </c>
    </row>
    <row r="50" spans="1:8">
      <c r="A50" s="48" t="str">
        <f>VLOOKUP(D50,Fichas!$A$1:$B$2000,2,FALSE)</f>
        <v>06.001.26.125.0035.2175</v>
      </c>
      <c r="B50" s="22" t="str">
        <f>VLOOKUP(D50,Fichas!$A$1:$C$2000,3,FALSE)</f>
        <v>3.3.90.39.00.00</v>
      </c>
      <c r="C50" s="36" t="str">
        <f>VLOOKUP(D50,Fichas!$A$1:$D$2000,4,FALSE)</f>
        <v>Outros Serviços de Terceiros - Pessoa Jurídica</v>
      </c>
      <c r="D50" s="24">
        <v>1192</v>
      </c>
      <c r="E50" s="21" t="str">
        <f>VLOOKUP(D50,Fichas!$A$1:$E$2000,5,FALSE)</f>
        <v>989</v>
      </c>
      <c r="F50" s="36" t="str">
        <f>VLOOKUP(D50,Fichas!$A$1:$F$2000,6,FALSE)</f>
        <v>F.M. Transporte</v>
      </c>
      <c r="G50" s="25"/>
      <c r="H50" s="25">
        <v>50000</v>
      </c>
    </row>
    <row r="51" spans="1:8">
      <c r="A51" s="48" t="str">
        <f>VLOOKUP(D51,Fichas!$A$1:$B$2000,2,FALSE)</f>
        <v>06.001.26.125.0035.2175</v>
      </c>
      <c r="B51" s="22" t="str">
        <f>VLOOKUP(D51,Fichas!$A$1:$C$2000,3,FALSE)</f>
        <v>4.4.90.52.00.00</v>
      </c>
      <c r="C51" s="36" t="str">
        <f>VLOOKUP(D51,Fichas!$A$1:$D$2000,4,FALSE)</f>
        <v>Equipamentos e Material Permanente</v>
      </c>
      <c r="D51" s="24">
        <v>1193</v>
      </c>
      <c r="E51" s="21" t="str">
        <f>VLOOKUP(D51,Fichas!$A$1:$E$2000,5,FALSE)</f>
        <v>989</v>
      </c>
      <c r="F51" s="36" t="str">
        <f>VLOOKUP(D51,Fichas!$A$1:$F$2000,6,FALSE)</f>
        <v>F.M. Transporte</v>
      </c>
      <c r="G51" s="25"/>
      <c r="H51" s="25">
        <v>100000</v>
      </c>
    </row>
    <row r="52" spans="1:8">
      <c r="A52" s="48" t="str">
        <f>VLOOKUP(D52,Fichas!$A$1:$B$2000,2,FALSE)</f>
        <v>06.001.26.125.0035.2177</v>
      </c>
      <c r="B52" s="22" t="str">
        <f>VLOOKUP(D52,Fichas!$A$1:$C$2000,3,FALSE)</f>
        <v>3.3.90.30.00.00</v>
      </c>
      <c r="C52" s="36" t="str">
        <f>VLOOKUP(D52,Fichas!$A$1:$D$2000,4,FALSE)</f>
        <v>Material de Consumo</v>
      </c>
      <c r="D52" s="24">
        <v>1197</v>
      </c>
      <c r="E52" s="21" t="str">
        <f>VLOOKUP(D52,Fichas!$A$1:$E$2000,5,FALSE)</f>
        <v>989</v>
      </c>
      <c r="F52" s="36" t="str">
        <f>VLOOKUP(D52,Fichas!$A$1:$F$2000,6,FALSE)</f>
        <v>F.M. Transporte</v>
      </c>
      <c r="G52" s="25"/>
      <c r="H52" s="25">
        <v>50000</v>
      </c>
    </row>
    <row r="53" spans="1:8">
      <c r="A53" s="48" t="str">
        <f>VLOOKUP(D53,Fichas!$A$1:$B$2000,2,FALSE)</f>
        <v>06.001.26.125.0035.2177</v>
      </c>
      <c r="B53" s="22" t="str">
        <f>VLOOKUP(D53,Fichas!$A$1:$C$2000,3,FALSE)</f>
        <v>3.3.90.39.00.00</v>
      </c>
      <c r="C53" s="36" t="str">
        <f>VLOOKUP(D53,Fichas!$A$1:$D$2000,4,FALSE)</f>
        <v>Outros Serviços de Terceiros - Pessoa Jurídica</v>
      </c>
      <c r="D53" s="24">
        <v>1198</v>
      </c>
      <c r="E53" s="21" t="str">
        <f>VLOOKUP(D53,Fichas!$A$1:$E$2000,5,FALSE)</f>
        <v>989</v>
      </c>
      <c r="F53" s="36" t="str">
        <f>VLOOKUP(D53,Fichas!$A$1:$F$2000,6,FALSE)</f>
        <v>F.M. Transporte</v>
      </c>
      <c r="G53" s="25"/>
      <c r="H53" s="25">
        <v>100000</v>
      </c>
    </row>
    <row r="54" spans="1:8">
      <c r="A54" s="48" t="str">
        <f>VLOOKUP(D54,Fichas!$A$1:$B$2000,2,FALSE)</f>
        <v>06.001.26.125.0035.2177</v>
      </c>
      <c r="B54" s="22" t="str">
        <f>VLOOKUP(D54,Fichas!$A$1:$C$2000,3,FALSE)</f>
        <v>4.4.90.52.00.00</v>
      </c>
      <c r="C54" s="36" t="str">
        <f>VLOOKUP(D54,Fichas!$A$1:$D$2000,4,FALSE)</f>
        <v>Equipamentos e Material Permanente</v>
      </c>
      <c r="D54" s="24">
        <v>1199</v>
      </c>
      <c r="E54" s="21" t="str">
        <f>VLOOKUP(D54,Fichas!$A$1:$E$2000,5,FALSE)</f>
        <v>989</v>
      </c>
      <c r="F54" s="36" t="str">
        <f>VLOOKUP(D54,Fichas!$A$1:$F$2000,6,FALSE)</f>
        <v>F.M. Transporte</v>
      </c>
      <c r="G54" s="25"/>
      <c r="H54" s="25">
        <v>50000</v>
      </c>
    </row>
    <row r="55" spans="1:8">
      <c r="A55" s="48" t="str">
        <f>VLOOKUP(D55,Fichas!$A$1:$B$2000,2,FALSE)</f>
        <v>06.001.26.782.0009.2164</v>
      </c>
      <c r="B55" s="22" t="str">
        <f>VLOOKUP(D55,Fichas!$A$1:$C$2000,3,FALSE)</f>
        <v>3.3.90.30.00.00</v>
      </c>
      <c r="C55" s="36" t="str">
        <f>VLOOKUP(D55,Fichas!$A$1:$D$2000,4,FALSE)</f>
        <v>Material de Consumo</v>
      </c>
      <c r="D55" s="24">
        <v>1206</v>
      </c>
      <c r="E55" s="21">
        <f>VLOOKUP(D55,Fichas!$A$1:$E$2000,5,FALSE)</f>
        <v>32</v>
      </c>
      <c r="F55" s="36" t="str">
        <f>VLOOKUP(D55,Fichas!$A$1:$F$2000,6,FALSE)</f>
        <v>F.M. Transporte</v>
      </c>
      <c r="G55" s="25"/>
      <c r="H55" s="25">
        <v>1200</v>
      </c>
    </row>
    <row r="56" spans="1:8">
      <c r="A56" s="48" t="str">
        <f>VLOOKUP(D56,Fichas!$A$1:$B$2000,2,FALSE)</f>
        <v>06.001.26.782.0009.2164</v>
      </c>
      <c r="B56" s="22" t="str">
        <f>VLOOKUP(D56,Fichas!$A$1:$C$2000,3,FALSE)</f>
        <v>3.3.90.30.00.00</v>
      </c>
      <c r="C56" s="36" t="str">
        <f>VLOOKUP(D56,Fichas!$A$1:$D$2000,4,FALSE)</f>
        <v>Material de Consumo</v>
      </c>
      <c r="D56" s="24">
        <v>1207</v>
      </c>
      <c r="E56" s="21" t="str">
        <f>VLOOKUP(D56,Fichas!$A$1:$E$2000,5,FALSE)</f>
        <v>990</v>
      </c>
      <c r="F56" s="36" t="str">
        <f>VLOOKUP(D56,Fichas!$A$1:$F$2000,6,FALSE)</f>
        <v>F.M. Transporte</v>
      </c>
      <c r="G56" s="25"/>
      <c r="H56" s="25">
        <v>200</v>
      </c>
    </row>
    <row r="57" spans="1:8">
      <c r="A57" s="48" t="str">
        <f>VLOOKUP(D57,Fichas!$A$1:$B$2000,2,FALSE)</f>
        <v>06.001.26.782.0009.2164</v>
      </c>
      <c r="B57" s="22" t="str">
        <f>VLOOKUP(D57,Fichas!$A$1:$C$2000,3,FALSE)</f>
        <v>3.3.90.39.00.00</v>
      </c>
      <c r="C57" s="36" t="str">
        <f>VLOOKUP(D57,Fichas!$A$1:$D$2000,4,FALSE)</f>
        <v>Outros Serviços de Terceiros - Pessoa Jurídica</v>
      </c>
      <c r="D57" s="24">
        <v>1209</v>
      </c>
      <c r="E57" s="21">
        <f>VLOOKUP(D57,Fichas!$A$1:$E$2000,5,FALSE)</f>
        <v>989</v>
      </c>
      <c r="F57" s="36" t="str">
        <f>VLOOKUP(D57,Fichas!$A$1:$F$2000,6,FALSE)</f>
        <v>F.M. Transporte</v>
      </c>
      <c r="G57" s="25"/>
      <c r="H57" s="25">
        <v>100200</v>
      </c>
    </row>
    <row r="58" spans="1:8">
      <c r="A58" s="48" t="str">
        <f>VLOOKUP(D58,Fichas!$A$1:$B$2000,2,FALSE)</f>
        <v>06.001.26.782.0009.2164</v>
      </c>
      <c r="B58" s="22" t="str">
        <f>VLOOKUP(D58,Fichas!$A$1:$C$2000,3,FALSE)</f>
        <v>4.4.90.52.00.00</v>
      </c>
      <c r="C58" s="36" t="str">
        <f>VLOOKUP(D58,Fichas!$A$1:$D$2000,4,FALSE)</f>
        <v>Equipamentos e Material Permanente</v>
      </c>
      <c r="D58" s="24">
        <v>1211</v>
      </c>
      <c r="E58" s="21" t="str">
        <f>VLOOKUP(D58,Fichas!$A$1:$E$2000,5,FALSE)</f>
        <v>989</v>
      </c>
      <c r="F58" s="36" t="str">
        <f>VLOOKUP(D58,Fichas!$A$1:$F$2000,6,FALSE)</f>
        <v>F.M. Transporte</v>
      </c>
      <c r="G58" s="25"/>
      <c r="H58" s="25">
        <v>100000</v>
      </c>
    </row>
    <row r="59" spans="1:8">
      <c r="A59" s="48" t="str">
        <f>VLOOKUP(D59,Fichas!$A$1:$B$2000,2,FALSE)</f>
        <v>06.001.26.785.0035.1020</v>
      </c>
      <c r="B59" s="22" t="str">
        <f>VLOOKUP(D59,Fichas!$A$1:$C$2000,3,FALSE)</f>
        <v>3.3.90.30.00.00</v>
      </c>
      <c r="C59" s="36" t="str">
        <f>VLOOKUP(D59,Fichas!$A$1:$D$2000,4,FALSE)</f>
        <v>Material de Consumo</v>
      </c>
      <c r="D59" s="24">
        <v>1213</v>
      </c>
      <c r="E59" s="21" t="str">
        <f>VLOOKUP(D59,Fichas!$A$1:$E$2000,5,FALSE)</f>
        <v>941</v>
      </c>
      <c r="F59" s="36" t="str">
        <f>VLOOKUP(D59,Fichas!$A$1:$F$2000,6,FALSE)</f>
        <v>F.M. Transporte</v>
      </c>
      <c r="G59" s="25"/>
      <c r="H59" s="25">
        <v>200</v>
      </c>
    </row>
    <row r="60" spans="1:8">
      <c r="A60" s="48" t="str">
        <f>VLOOKUP(D60,Fichas!$A$1:$B$2000,2,FALSE)</f>
        <v>26.001.03.091.0005.2014</v>
      </c>
      <c r="B60" s="22" t="str">
        <f>VLOOKUP(D60,Fichas!$A$1:$C$2000,3,FALSE)</f>
        <v>4.6.90.91.00.00</v>
      </c>
      <c r="C60" s="36" t="str">
        <f>VLOOKUP(D60,Fichas!$A$1:$D$2000,4,FALSE)</f>
        <v>Sentenças Judiciais</v>
      </c>
      <c r="D60" s="24">
        <v>1413</v>
      </c>
      <c r="E60" s="21" t="str">
        <f>VLOOKUP(D60,Fichas!$A$1:$E$2000,5,FALSE)</f>
        <v>806</v>
      </c>
      <c r="F60" s="36" t="str">
        <f>VLOOKUP(D60,Fichas!$A$1:$F$2000,6,FALSE)</f>
        <v>F.M. Liquidação</v>
      </c>
      <c r="G60" s="25"/>
      <c r="H60" s="25">
        <v>1167129</v>
      </c>
    </row>
    <row r="61" spans="1:8" ht="12.75">
      <c r="A61" s="337" t="s">
        <v>62</v>
      </c>
      <c r="B61" s="338"/>
      <c r="C61" s="338"/>
      <c r="D61" s="338"/>
      <c r="E61" s="338"/>
      <c r="F61" s="339"/>
      <c r="G61" s="20">
        <f>SUM(G5:G60)</f>
        <v>29762976.280000001</v>
      </c>
      <c r="H61" s="20">
        <f>SUM(H5:H60)</f>
        <v>29762976.280000001</v>
      </c>
    </row>
    <row r="63" spans="1:8">
      <c r="F63" s="37" t="s">
        <v>935</v>
      </c>
      <c r="G63" s="26" t="s">
        <v>936</v>
      </c>
    </row>
    <row r="64" spans="1:8">
      <c r="A64" s="37" t="s">
        <v>74</v>
      </c>
      <c r="B64" s="19">
        <v>0</v>
      </c>
      <c r="C64" s="341" t="str">
        <f>VLOOKUP(B64,Fontes!$A$1:$B$511,2,FALSE)</f>
        <v>ORDINÁRIO</v>
      </c>
      <c r="D64" s="341"/>
      <c r="E64" s="341"/>
      <c r="F64" s="26">
        <f>G6+G7+G11+G12+G14+G15+G17+G18+G19+G20</f>
        <v>540147.28</v>
      </c>
      <c r="G64" s="26">
        <f>H31+H32+H35+H36+H37+H38+H39+H41</f>
        <v>540147.28</v>
      </c>
      <c r="H64" s="134">
        <f t="shared" ref="H64:H75" si="0">F64-G64</f>
        <v>0</v>
      </c>
    </row>
    <row r="65" spans="1:8">
      <c r="A65" s="35"/>
      <c r="B65" s="19">
        <v>3</v>
      </c>
      <c r="C65" s="341" t="str">
        <f>VLOOKUP(B65,Fontes!$A$1:$B$511,2,FALSE)</f>
        <v>BLOCO CUSTEIO SUS</v>
      </c>
      <c r="D65" s="341"/>
      <c r="E65" s="341"/>
      <c r="F65" s="26">
        <f>G21</f>
        <v>22000000</v>
      </c>
      <c r="G65" s="26">
        <f>H43+H45</f>
        <v>22000000</v>
      </c>
      <c r="H65" s="134">
        <f t="shared" si="0"/>
        <v>0</v>
      </c>
    </row>
    <row r="66" spans="1:8">
      <c r="A66" s="35"/>
      <c r="B66" s="19">
        <v>32</v>
      </c>
      <c r="C66" s="341" t="str">
        <f>VLOOKUP(B66,Fontes!$A$1:$B$511,2,FALSE)</f>
        <v>CIDE</v>
      </c>
      <c r="D66" s="341"/>
      <c r="E66" s="341"/>
      <c r="F66" s="26">
        <f>G8+G23</f>
        <v>1200</v>
      </c>
      <c r="G66" s="26">
        <f>H55</f>
        <v>1200</v>
      </c>
      <c r="H66" s="134">
        <f t="shared" si="0"/>
        <v>0</v>
      </c>
    </row>
    <row r="67" spans="1:8">
      <c r="A67" s="35"/>
      <c r="B67" s="19">
        <v>400</v>
      </c>
      <c r="C67" s="341" t="str">
        <f>VLOOKUP(B67,Fontes!$A$1:$B$511,2,FALSE)</f>
        <v>FUNDEB - 30%</v>
      </c>
      <c r="D67" s="341"/>
      <c r="E67" s="341"/>
      <c r="F67" s="26">
        <f>G13</f>
        <v>4000</v>
      </c>
      <c r="G67" s="26">
        <f>H33</f>
        <v>4000</v>
      </c>
      <c r="H67" s="134">
        <f t="shared" si="0"/>
        <v>0</v>
      </c>
    </row>
    <row r="68" spans="1:8">
      <c r="A68" s="35"/>
      <c r="B68" s="19">
        <v>806</v>
      </c>
      <c r="C68" s="341" t="str">
        <f>VLOOKUP(B68,Fontes!$A$1:$B$511,2,FALSE)</f>
        <v>COM. FIN.DOS ROYALTIES PELA PRODUÇAO</v>
      </c>
      <c r="D68" s="341"/>
      <c r="E68" s="341"/>
      <c r="F68" s="26">
        <f>G5+G24+G28</f>
        <v>1187529</v>
      </c>
      <c r="G68" s="26">
        <f>H30+H60</f>
        <v>1187529</v>
      </c>
      <c r="H68" s="134">
        <f t="shared" si="0"/>
        <v>0</v>
      </c>
    </row>
    <row r="69" spans="1:8">
      <c r="A69" s="35"/>
      <c r="B69" s="19">
        <v>809</v>
      </c>
      <c r="C69" s="341" t="str">
        <f>VLOOKUP(B69,Fontes!$A$1:$B$511,2,FALSE)</f>
        <v>FUNDO ESPECIAL DE PETROLEO</v>
      </c>
      <c r="D69" s="341"/>
      <c r="E69" s="341"/>
      <c r="F69" s="26">
        <f>G16</f>
        <v>108500</v>
      </c>
      <c r="G69" s="26">
        <f>H40</f>
        <v>108500</v>
      </c>
      <c r="H69" s="134">
        <f t="shared" si="0"/>
        <v>0</v>
      </c>
    </row>
    <row r="70" spans="1:8">
      <c r="A70" s="35"/>
      <c r="B70" s="19">
        <v>835</v>
      </c>
      <c r="C70" s="341" t="str">
        <f>VLOOKUP(B70,Fontes!$A$1:$B$511,2,FALSE)</f>
        <v>ROYALTIES - EDUCAÇÃO (LEI 12.858/13)</v>
      </c>
      <c r="D70" s="341"/>
      <c r="E70" s="341"/>
      <c r="F70" s="26">
        <f>G10</f>
        <v>150000</v>
      </c>
      <c r="G70" s="26">
        <f>H34</f>
        <v>150000</v>
      </c>
      <c r="H70" s="134">
        <f t="shared" si="0"/>
        <v>0</v>
      </c>
    </row>
    <row r="71" spans="1:8">
      <c r="A71" s="35"/>
      <c r="B71" s="19">
        <v>836</v>
      </c>
      <c r="C71" s="341" t="str">
        <f>VLOOKUP(B71,Fontes!$A$1:$B$511,2,FALSE)</f>
        <v>ROYALTIES - SAÚDE (LEI 12.858/13)</v>
      </c>
      <c r="D71" s="341"/>
      <c r="E71" s="341"/>
      <c r="F71" s="26">
        <f>G9</f>
        <v>70000</v>
      </c>
      <c r="G71" s="26">
        <f>H42</f>
        <v>70000</v>
      </c>
      <c r="H71" s="134">
        <f t="shared" si="0"/>
        <v>0</v>
      </c>
    </row>
    <row r="72" spans="1:8">
      <c r="A72" s="35"/>
      <c r="B72" s="19">
        <v>941</v>
      </c>
      <c r="C72" s="341" t="str">
        <f>VLOOKUP(B72,Fontes!$A$1:$B$511,2,FALSE)</f>
        <v>TOT 60% - FUNTRANS</v>
      </c>
      <c r="D72" s="341"/>
      <c r="E72" s="341"/>
      <c r="F72" s="26">
        <f>G25</f>
        <v>200</v>
      </c>
      <c r="G72" s="26">
        <f>H59</f>
        <v>200</v>
      </c>
      <c r="H72" s="134">
        <f t="shared" si="0"/>
        <v>0</v>
      </c>
    </row>
    <row r="73" spans="1:8">
      <c r="A73" s="35"/>
      <c r="B73" s="19">
        <v>943</v>
      </c>
      <c r="C73" s="341" t="str">
        <f>VLOOKUP(B73,Fontes!$A$1:$B$511,2,FALSE)</f>
        <v>CO-FINANCIAMENTO</v>
      </c>
      <c r="D73" s="341"/>
      <c r="E73" s="341"/>
      <c r="F73" s="26">
        <f>G22</f>
        <v>5001000</v>
      </c>
      <c r="G73" s="26">
        <f>H44+H46</f>
        <v>5001000</v>
      </c>
      <c r="H73" s="134">
        <f t="shared" si="0"/>
        <v>0</v>
      </c>
    </row>
    <row r="74" spans="1:8">
      <c r="A74" s="35"/>
      <c r="B74" s="19">
        <v>989</v>
      </c>
      <c r="C74" s="341" t="str">
        <f>VLOOKUP(B74,Fontes!$A$1:$B$511,2,FALSE)</f>
        <v>ESTACIONAMENTO ROTATIVO 50% FUTRANS</v>
      </c>
      <c r="D74" s="341"/>
      <c r="E74" s="341"/>
      <c r="F74" s="26">
        <f>G26+G29</f>
        <v>700200</v>
      </c>
      <c r="G74" s="26">
        <f>H47+H48+H49+H50+H51+H52+H53+H54+H57+H58</f>
        <v>700200</v>
      </c>
      <c r="H74" s="134">
        <f t="shared" si="0"/>
        <v>0</v>
      </c>
    </row>
    <row r="75" spans="1:8">
      <c r="A75" s="35"/>
      <c r="B75" s="19">
        <v>990</v>
      </c>
      <c r="C75" s="341" t="str">
        <f>VLOOKUP(B75,Fontes!$A$1:$B$511,2,FALSE)</f>
        <v>RECURSOS FUNTRANS</v>
      </c>
      <c r="D75" s="341"/>
      <c r="E75" s="341"/>
      <c r="F75" s="26">
        <f>G27</f>
        <v>200</v>
      </c>
      <c r="G75" s="26">
        <f>H56</f>
        <v>200</v>
      </c>
      <c r="H75" s="134">
        <f t="shared" si="0"/>
        <v>0</v>
      </c>
    </row>
    <row r="76" spans="1:8">
      <c r="C76" s="131"/>
      <c r="D76" s="131"/>
      <c r="E76" s="131"/>
      <c r="F76" s="41"/>
      <c r="G76" s="41"/>
      <c r="H76" s="134"/>
    </row>
    <row r="77" spans="1:8">
      <c r="C77" s="342" t="s">
        <v>883</v>
      </c>
      <c r="D77" s="342"/>
      <c r="E77" s="342"/>
      <c r="F77" s="26">
        <f>SUM(F64:F75)</f>
        <v>29762976.280000001</v>
      </c>
      <c r="G77" s="26">
        <f>SUM(G64:G75)</f>
        <v>29762976.280000001</v>
      </c>
      <c r="H77" s="135"/>
    </row>
    <row r="78" spans="1:8">
      <c r="C78" s="361" t="s">
        <v>884</v>
      </c>
      <c r="D78" s="361"/>
      <c r="E78" s="361"/>
      <c r="F78" s="26">
        <f>F77-G61</f>
        <v>0</v>
      </c>
      <c r="G78" s="26">
        <f>G77-H61</f>
        <v>0</v>
      </c>
    </row>
    <row r="79" spans="1:8">
      <c r="H79" s="26" t="s">
        <v>80</v>
      </c>
    </row>
  </sheetData>
  <mergeCells count="17">
    <mergeCell ref="C66:E66"/>
    <mergeCell ref="C67:E67"/>
    <mergeCell ref="A1:G1"/>
    <mergeCell ref="A3:F3"/>
    <mergeCell ref="A61:F61"/>
    <mergeCell ref="C64:E64"/>
    <mergeCell ref="C65:E65"/>
    <mergeCell ref="C68:E68"/>
    <mergeCell ref="C69:E69"/>
    <mergeCell ref="C73:E73"/>
    <mergeCell ref="C75:E75"/>
    <mergeCell ref="C78:E78"/>
    <mergeCell ref="C74:E74"/>
    <mergeCell ref="C71:E71"/>
    <mergeCell ref="C70:E70"/>
    <mergeCell ref="C72:E72"/>
    <mergeCell ref="C77:E77"/>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6.xml><?xml version="1.0" encoding="utf-8"?>
<worksheet xmlns="http://schemas.openxmlformats.org/spreadsheetml/2006/main" xmlns:r="http://schemas.openxmlformats.org/officeDocument/2006/relationships">
  <dimension ref="A1:L17"/>
  <sheetViews>
    <sheetView workbookViewId="0">
      <selection activeCell="C21" sqref="C21"/>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890</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05.001.10.301.0031.1026</v>
      </c>
      <c r="B5" s="22" t="str">
        <f>VLOOKUP(D5,Fichas!$A$1:$C$2000,3,FALSE)</f>
        <v>4.4.90.51.00.00</v>
      </c>
      <c r="C5" s="36" t="str">
        <f>VLOOKUP(D5,Fichas!$A$1:$D$2000,4,FALSE)</f>
        <v>Obras e Instalações</v>
      </c>
      <c r="D5" s="21">
        <v>1540</v>
      </c>
      <c r="E5" s="21">
        <f>VLOOKUP(D5,Fichas!$A$1:$E$2000,5,FALSE)</f>
        <v>934</v>
      </c>
      <c r="F5" s="36" t="str">
        <f>VLOOKUP(D5,Fichas!$A$1:$F$2000,6,FALSE)</f>
        <v>F.M. Saúde</v>
      </c>
      <c r="G5" s="23">
        <v>191935</v>
      </c>
      <c r="H5" s="23"/>
      <c r="I5" s="19">
        <v>19</v>
      </c>
      <c r="J5" s="37" t="str">
        <f>VLOOKUP(I5,Excessões!$A$1:$B$50,2,FALSE)</f>
        <v>Art. 5º, Inc V - Excesso de Arrecadação</v>
      </c>
      <c r="K5" s="19"/>
      <c r="L5" s="37"/>
    </row>
    <row r="6" spans="1:12" s="38" customFormat="1" ht="14.25" customHeight="1">
      <c r="A6" s="27" t="str">
        <f>VLOOKUP(D6,Fichas!$A$1:$B$2000,2,FALSE)</f>
        <v>05.001.10.301.0031.1026</v>
      </c>
      <c r="B6" s="22" t="str">
        <f>VLOOKUP(D6,Fichas!$A$1:$C$2000,3,FALSE)</f>
        <v>4.4.90.51.00.00</v>
      </c>
      <c r="C6" s="36" t="str">
        <f>VLOOKUP(D6,Fichas!$A$1:$D$2000,4,FALSE)</f>
        <v>Obras e Instalações</v>
      </c>
      <c r="D6" s="21">
        <v>1539</v>
      </c>
      <c r="E6" s="21">
        <f>VLOOKUP(D6,Fichas!$A$1:$E$2000,5,FALSE)</f>
        <v>935</v>
      </c>
      <c r="F6" s="36" t="str">
        <f>VLOOKUP(D6,Fichas!$A$1:$F$2000,6,FALSE)</f>
        <v>F.M. Saúde</v>
      </c>
      <c r="G6" s="23">
        <v>198611</v>
      </c>
      <c r="H6" s="23"/>
      <c r="I6" s="19">
        <v>19</v>
      </c>
      <c r="J6" s="37" t="str">
        <f>VLOOKUP(I6,Excessões!$A$1:$B$50,2,FALSE)</f>
        <v>Art. 5º, Inc V - Excesso de Arrecadação</v>
      </c>
      <c r="K6" s="19"/>
      <c r="L6" s="37"/>
    </row>
    <row r="7" spans="1:12" s="38" customFormat="1" ht="14.25" customHeight="1">
      <c r="A7" s="27" t="str">
        <f>VLOOKUP(D7,Fichas!$A$1:$B$2000,2,FALSE)</f>
        <v>02.016.15.452.0024.2087</v>
      </c>
      <c r="B7" s="22" t="str">
        <f>VLOOKUP(D7,Fichas!$A$1:$C$2000,3,FALSE)</f>
        <v>4.4.90.51.00.00</v>
      </c>
      <c r="C7" s="36" t="str">
        <f>VLOOKUP(D7,Fichas!$A$1:$D$2000,4,FALSE)</f>
        <v>Obras e Instalações</v>
      </c>
      <c r="D7" s="21">
        <v>1548</v>
      </c>
      <c r="E7" s="21">
        <f>VLOOKUP(D7,Fichas!$A$1:$E$2000,5,FALSE)</f>
        <v>933</v>
      </c>
      <c r="F7" s="36" t="str">
        <f>VLOOKUP(D7,Fichas!$A$1:$F$2000,6,FALSE)</f>
        <v>Secr. Obras</v>
      </c>
      <c r="G7" s="23">
        <v>366710.13</v>
      </c>
      <c r="H7" s="23"/>
      <c r="I7" s="19">
        <v>19</v>
      </c>
      <c r="J7" s="37" t="str">
        <f>VLOOKUP(I7,Excessões!$A$1:$B$50,2,FALSE)</f>
        <v>Art. 5º, Inc V - Excesso de Arrecadação</v>
      </c>
      <c r="K7" s="19"/>
      <c r="L7" s="37"/>
    </row>
    <row r="8" spans="1:12" s="38" customFormat="1" ht="14.25" customHeight="1">
      <c r="A8" s="352" t="str">
        <f>D13</f>
        <v>C.REP. - QUADRA PÇ. MARIA DE NAZARÉ</v>
      </c>
      <c r="B8" s="353"/>
      <c r="C8" s="353"/>
      <c r="D8" s="354"/>
      <c r="E8" s="21">
        <f>C13</f>
        <v>933</v>
      </c>
      <c r="F8" s="36"/>
      <c r="G8" s="25"/>
      <c r="H8" s="25">
        <v>366710.13</v>
      </c>
      <c r="I8" s="19"/>
      <c r="J8" s="37"/>
      <c r="K8" s="19"/>
      <c r="L8" s="37"/>
    </row>
    <row r="9" spans="1:12" s="38" customFormat="1" ht="14.25" customHeight="1">
      <c r="A9" s="352" t="str">
        <f>D14</f>
        <v>E.P. - PSF TANGARA - REQUAL. UBS - INVEST</v>
      </c>
      <c r="B9" s="353"/>
      <c r="C9" s="353"/>
      <c r="D9" s="354"/>
      <c r="E9" s="21">
        <f>C14</f>
        <v>934</v>
      </c>
      <c r="F9" s="36"/>
      <c r="G9" s="25"/>
      <c r="H9" s="25">
        <v>191935</v>
      </c>
    </row>
    <row r="10" spans="1:12" s="38" customFormat="1" ht="14.25" customHeight="1">
      <c r="A10" s="352" t="str">
        <f>D15</f>
        <v>E.P. - ESF JACARE - REQUAL. UBS - INVEST</v>
      </c>
      <c r="B10" s="353"/>
      <c r="C10" s="353"/>
      <c r="D10" s="354"/>
      <c r="E10" s="21">
        <f>C15</f>
        <v>935</v>
      </c>
      <c r="F10" s="170"/>
      <c r="G10" s="25"/>
      <c r="H10" s="25">
        <v>198611</v>
      </c>
    </row>
    <row r="11" spans="1:12" ht="14.25" customHeight="1">
      <c r="A11" s="337" t="s">
        <v>62</v>
      </c>
      <c r="B11" s="338"/>
      <c r="C11" s="338"/>
      <c r="D11" s="338"/>
      <c r="E11" s="338"/>
      <c r="F11" s="339"/>
      <c r="G11" s="20">
        <f>SUM(G5:G9)</f>
        <v>757256.13</v>
      </c>
      <c r="H11" s="20">
        <f>SUM(H5:H10)</f>
        <v>757256.13</v>
      </c>
    </row>
    <row r="13" spans="1:12" ht="15" customHeight="1">
      <c r="A13" s="335" t="s">
        <v>74</v>
      </c>
      <c r="B13" s="335"/>
      <c r="C13" s="19">
        <v>933</v>
      </c>
      <c r="D13" s="341" t="str">
        <f>VLOOKUP(C13,Fontes!$A$1:$B$324,2,FALSE)</f>
        <v>C.REP. - QUADRA PÇ. MARIA DE NAZARÉ</v>
      </c>
      <c r="E13" s="341"/>
      <c r="F13" s="341"/>
      <c r="G13" s="26">
        <f>G7</f>
        <v>366710.13</v>
      </c>
      <c r="H13" s="26">
        <f>H8</f>
        <v>366710.13</v>
      </c>
      <c r="I13" s="134">
        <f>G13-H13</f>
        <v>0</v>
      </c>
    </row>
    <row r="14" spans="1:12" ht="15" customHeight="1">
      <c r="B14" s="35"/>
      <c r="C14" s="19">
        <v>934</v>
      </c>
      <c r="D14" s="341" t="str">
        <f>VLOOKUP(C14,Fontes!$A$1:$B$324,2,FALSE)</f>
        <v>E.P. - PSF TANGARA - REQUAL. UBS - INVEST</v>
      </c>
      <c r="E14" s="341"/>
      <c r="F14" s="341"/>
      <c r="G14" s="26">
        <f>G5</f>
        <v>191935</v>
      </c>
      <c r="H14" s="26">
        <f>H9</f>
        <v>191935</v>
      </c>
      <c r="I14" s="134">
        <f>G14-H14</f>
        <v>0</v>
      </c>
    </row>
    <row r="15" spans="1:12" ht="15" customHeight="1">
      <c r="B15" s="35"/>
      <c r="C15" s="19">
        <v>935</v>
      </c>
      <c r="D15" s="341" t="str">
        <f>VLOOKUP(C15,Fontes!$A$1:$B$3026,2,FALSE)</f>
        <v>E.P. - ESF JACARE - REQUAL. UBS - INVEST</v>
      </c>
      <c r="E15" s="341"/>
      <c r="F15" s="341"/>
      <c r="G15" s="26">
        <f>G6</f>
        <v>198611</v>
      </c>
      <c r="H15" s="26">
        <f>H10</f>
        <v>198611</v>
      </c>
      <c r="I15" s="134">
        <f>G15-H15</f>
        <v>0</v>
      </c>
    </row>
    <row r="16" spans="1:12">
      <c r="C16" s="19"/>
      <c r="D16" s="342" t="s">
        <v>883</v>
      </c>
      <c r="E16" s="342"/>
      <c r="F16" s="342"/>
      <c r="G16" s="26">
        <f>SUM(G13:G15)</f>
        <v>757256.13</v>
      </c>
      <c r="H16" s="26">
        <f>SUM(H13:H15)</f>
        <v>757256.13</v>
      </c>
    </row>
    <row r="17" spans="3:8">
      <c r="C17" s="19"/>
      <c r="D17" s="340" t="s">
        <v>884</v>
      </c>
      <c r="E17" s="340"/>
      <c r="F17" s="340"/>
      <c r="G17" s="53">
        <f>G16-G11</f>
        <v>0</v>
      </c>
      <c r="H17" s="53">
        <f>H16-H11</f>
        <v>0</v>
      </c>
    </row>
  </sheetData>
  <mergeCells count="16">
    <mergeCell ref="A8:D8"/>
    <mergeCell ref="A1:G1"/>
    <mergeCell ref="A3:C3"/>
    <mergeCell ref="D3:D4"/>
    <mergeCell ref="E3:E4"/>
    <mergeCell ref="F3:F4"/>
    <mergeCell ref="G3:H3"/>
    <mergeCell ref="D15:F15"/>
    <mergeCell ref="D16:F16"/>
    <mergeCell ref="D17:F17"/>
    <mergeCell ref="A9:D9"/>
    <mergeCell ref="A10:D10"/>
    <mergeCell ref="A11:F11"/>
    <mergeCell ref="A13:B13"/>
    <mergeCell ref="D14:F14"/>
    <mergeCell ref="D13:F13"/>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7.xml><?xml version="1.0" encoding="utf-8"?>
<worksheet xmlns="http://schemas.openxmlformats.org/spreadsheetml/2006/main" xmlns:r="http://schemas.openxmlformats.org/officeDocument/2006/relationships">
  <dimension ref="A1:J125"/>
  <sheetViews>
    <sheetView workbookViewId="0">
      <selection activeCell="F108" sqref="F108"/>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1024</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02.003.03.122.0002.2004.0001</v>
      </c>
      <c r="B5" s="22" t="str">
        <f>VLOOKUP(D5,Fichas!$A$1:$C$2000,3,FALSE)</f>
        <v>3.3.90.92.00.00</v>
      </c>
      <c r="C5" s="36" t="str">
        <f>VLOOKUP(D5,Fichas!$A$1:$D$2000,4,FALSE)</f>
        <v>Despesas de Exercícios Anteriores</v>
      </c>
      <c r="D5" s="21">
        <v>80</v>
      </c>
      <c r="E5" s="21">
        <f>VLOOKUP(D5,Fichas!$A$1:$E$2000,5,FALSE)</f>
        <v>0</v>
      </c>
      <c r="F5" s="36" t="str">
        <f>VLOOKUP(D5,Fichas!$A$1:$F$2000,6,FALSE)</f>
        <v>Procuradoria</v>
      </c>
      <c r="G5" s="23">
        <v>185000</v>
      </c>
      <c r="H5" s="23"/>
    </row>
    <row r="6" spans="1:10">
      <c r="A6" s="48" t="str">
        <f>VLOOKUP(D6,Fichas!$A$1:$B$2000,2,FALSE)</f>
        <v>02.004.04.122.0002.2003</v>
      </c>
      <c r="B6" s="22" t="str">
        <f>VLOOKUP(D6,Fichas!$A$1:$C$2000,3,FALSE)</f>
        <v>3.3.90.49.00.00</v>
      </c>
      <c r="C6" s="36" t="str">
        <f>VLOOKUP(D6,Fichas!$A$1:$D$2000,4,FALSE)</f>
        <v>Auxílio-Transporte</v>
      </c>
      <c r="D6" s="21">
        <v>94</v>
      </c>
      <c r="E6" s="21">
        <f>VLOOKUP(D6,Fichas!$A$1:$E$2000,5,FALSE)</f>
        <v>0</v>
      </c>
      <c r="F6" s="36" t="str">
        <f>VLOOKUP(D6,Fichas!$A$1:$F$2000,6,FALSE)</f>
        <v>Secr. Administração</v>
      </c>
      <c r="G6" s="23">
        <v>76756.77</v>
      </c>
      <c r="H6" s="23"/>
    </row>
    <row r="7" spans="1:10">
      <c r="A7" s="48" t="str">
        <f>VLOOKUP(D7,Fichas!$A$1:$B$2000,2,FALSE)</f>
        <v>02.004.04.122.0002.2004.0001</v>
      </c>
      <c r="B7" s="22" t="str">
        <f>VLOOKUP(D7,Fichas!$A$1:$C$2000,3,FALSE)</f>
        <v>3.3.90.30.00.00</v>
      </c>
      <c r="C7" s="36" t="str">
        <f>VLOOKUP(D7,Fichas!$A$1:$D$2000,4,FALSE)</f>
        <v>Material de Consumo</v>
      </c>
      <c r="D7" s="21">
        <v>96</v>
      </c>
      <c r="E7" s="21">
        <f>VLOOKUP(D7,Fichas!$A$1:$E$2000,5,FALSE)</f>
        <v>806</v>
      </c>
      <c r="F7" s="36" t="str">
        <f>VLOOKUP(D7,Fichas!$A$1:$F$2000,6,FALSE)</f>
        <v>Secr. Administração</v>
      </c>
      <c r="G7" s="23">
        <v>231441.52</v>
      </c>
      <c r="H7" s="23"/>
    </row>
    <row r="8" spans="1:10">
      <c r="A8" s="48" t="str">
        <f>VLOOKUP(D8,Fichas!$A$1:$B$2000,2,FALSE)</f>
        <v>02.005.04.122.0002.2004.0001</v>
      </c>
      <c r="B8" s="22" t="str">
        <f>VLOOKUP(D8,Fichas!$A$1:$C$2000,3,FALSE)</f>
        <v>3.3.90.39.00.00</v>
      </c>
      <c r="C8" s="36" t="str">
        <f>VLOOKUP(D8,Fichas!$A$1:$D$2000,4,FALSE)</f>
        <v>Outros Serviços de Terceiros - Pessoa Jurídica</v>
      </c>
      <c r="D8" s="21">
        <v>117</v>
      </c>
      <c r="E8" s="21">
        <f>VLOOKUP(D8,Fichas!$A$1:$E$2000,5,FALSE)</f>
        <v>806</v>
      </c>
      <c r="F8" s="36" t="str">
        <f>VLOOKUP(D8,Fichas!$A$1:$F$2000,6,FALSE)</f>
        <v>Secr. Governo</v>
      </c>
      <c r="G8" s="23">
        <v>60000</v>
      </c>
      <c r="H8" s="23"/>
    </row>
    <row r="9" spans="1:10" ht="22.5">
      <c r="A9" s="48" t="str">
        <f>VLOOKUP(D9,Fichas!$A$1:$B$2000,2,FALSE)</f>
        <v>02.006.04.122.0002.2016</v>
      </c>
      <c r="B9" s="22" t="str">
        <f>VLOOKUP(D9,Fichas!$A$1:$C$2000,3,FALSE)</f>
        <v>3.3.90.40.00.00</v>
      </c>
      <c r="C9" s="36" t="str">
        <f>VLOOKUP(D9,Fichas!$A$1:$D$2000,4,FALSE)</f>
        <v>Serviços de Tecnologia da Informação e Comunicação - Pessoa Jurídica</v>
      </c>
      <c r="D9" s="21">
        <v>1463</v>
      </c>
      <c r="E9" s="21" t="str">
        <f>VLOOKUP(D9,Fichas!$A$1:$E$2000,5,FALSE)</f>
        <v>806</v>
      </c>
      <c r="F9" s="36" t="str">
        <f>VLOOKUP(D9,Fichas!$A$1:$F$2000,6,FALSE)</f>
        <v>Secr. Fazenda</v>
      </c>
      <c r="G9" s="23">
        <v>88000</v>
      </c>
      <c r="H9" s="23"/>
    </row>
    <row r="10" spans="1:10">
      <c r="A10" s="48" t="str">
        <f>VLOOKUP(D10,Fichas!$A$1:$B$2000,2,FALSE)</f>
        <v>02.006.04.127.0051.2004.0010</v>
      </c>
      <c r="B10" s="22" t="str">
        <f>VLOOKUP(D10,Fichas!$A$1:$C$2000,3,FALSE)</f>
        <v>3.3.90.39.00.00</v>
      </c>
      <c r="C10" s="36" t="str">
        <f>VLOOKUP(D10,Fichas!$A$1:$D$2000,4,FALSE)</f>
        <v>Outros Serviços de Terceiros - Pessoa Jurídica</v>
      </c>
      <c r="D10" s="21">
        <v>202</v>
      </c>
      <c r="E10" s="21">
        <f>VLOOKUP(D10,Fichas!$A$1:$E$2000,5,FALSE)</f>
        <v>806</v>
      </c>
      <c r="F10" s="36" t="str">
        <f>VLOOKUP(D10,Fichas!$A$1:$F$2000,6,FALSE)</f>
        <v>Secr. Fazenda</v>
      </c>
      <c r="G10" s="23">
        <v>1600000</v>
      </c>
      <c r="H10" s="23"/>
    </row>
    <row r="11" spans="1:10">
      <c r="A11" s="48" t="str">
        <f>VLOOKUP(D11,Fichas!$A$1:$B$2000,2,FALSE)</f>
        <v>02.006.12.361.0002.2026</v>
      </c>
      <c r="B11" s="22" t="str">
        <f>VLOOKUP(D11,Fichas!$A$1:$C$2000,3,FALSE)</f>
        <v>3.3.90.39.00.00</v>
      </c>
      <c r="C11" s="36" t="str">
        <f>VLOOKUP(D11,Fichas!$A$1:$D$2000,4,FALSE)</f>
        <v>Outros Serviços de Terceiros - Pessoa Jurídica</v>
      </c>
      <c r="D11" s="21">
        <v>1578</v>
      </c>
      <c r="E11" s="21">
        <f>VLOOKUP(D11,Fichas!$A$1:$E$2000,5,FALSE)</f>
        <v>5</v>
      </c>
      <c r="F11" s="36" t="str">
        <f>VLOOKUP(D11,Fichas!$A$1:$F$2000,6,FALSE)</f>
        <v>Secr. Fazenda</v>
      </c>
      <c r="G11" s="23">
        <v>1500</v>
      </c>
      <c r="H11" s="23"/>
      <c r="I11" s="19">
        <v>12</v>
      </c>
      <c r="J11" s="37" t="str">
        <f>VLOOKUP(I11,Excessões!$A$1:$B$50,2,FALSE)</f>
        <v>Art. 5º, Inc IV - Insuficiência dotação na função Educação</v>
      </c>
    </row>
    <row r="12" spans="1:10">
      <c r="A12" s="48" t="str">
        <f>VLOOKUP(D12,Fichas!$A$1:$B$2000,2,FALSE)</f>
        <v>02.006.12.361.0002.2026</v>
      </c>
      <c r="B12" s="22" t="str">
        <f>VLOOKUP(D12,Fichas!$A$1:$C$2000,3,FALSE)</f>
        <v>3.3.90.39.00.00</v>
      </c>
      <c r="C12" s="36" t="str">
        <f>VLOOKUP(D12,Fichas!$A$1:$D$2000,4,FALSE)</f>
        <v>Outros Serviços de Terceiros - Pessoa Jurídica</v>
      </c>
      <c r="D12" s="21">
        <v>1579</v>
      </c>
      <c r="E12" s="21">
        <f>VLOOKUP(D12,Fichas!$A$1:$E$2000,5,FALSE)</f>
        <v>200</v>
      </c>
      <c r="F12" s="36" t="str">
        <f>VLOOKUP(D12,Fichas!$A$1:$F$2000,6,FALSE)</f>
        <v>Secr. Fazenda</v>
      </c>
      <c r="G12" s="23">
        <v>5500</v>
      </c>
      <c r="H12" s="23"/>
      <c r="I12" s="19">
        <v>12</v>
      </c>
      <c r="J12" s="37" t="str">
        <f>VLOOKUP(I12,Excessões!$A$1:$B$50,2,FALSE)</f>
        <v>Art. 5º, Inc IV - Insuficiência dotação na função Educação</v>
      </c>
    </row>
    <row r="13" spans="1:10">
      <c r="A13" s="48" t="str">
        <f>VLOOKUP(D13,Fichas!$A$1:$B$2000,2,FALSE)</f>
        <v>02.008.08.122.0002.2004.0001</v>
      </c>
      <c r="B13" s="22" t="str">
        <f>VLOOKUP(D13,Fichas!$A$1:$C$2000,3,FALSE)</f>
        <v>4.4.90.52.00.00</v>
      </c>
      <c r="C13" s="36" t="str">
        <f>VLOOKUP(D13,Fichas!$A$1:$D$2000,4,FALSE)</f>
        <v>Equipamentos e Material Permanente</v>
      </c>
      <c r="D13" s="21">
        <v>259</v>
      </c>
      <c r="E13" s="21" t="str">
        <f>VLOOKUP(D13,Fichas!$A$1:$E$2000,5,FALSE)</f>
        <v>0</v>
      </c>
      <c r="F13" s="36" t="str">
        <f>VLOOKUP(D13,Fichas!$A$1:$F$2000,6,FALSE)</f>
        <v>Secr. Assist. Social</v>
      </c>
      <c r="G13" s="23">
        <v>42000</v>
      </c>
      <c r="H13" s="23"/>
      <c r="I13" s="19">
        <v>14</v>
      </c>
      <c r="J13" s="37" t="str">
        <f>VLOOKUP(I13,Excessões!$A$1:$B$50,2,FALSE)</f>
        <v>Art. 5º, Inc IV - Insuficiência dotação na função Assistência Social</v>
      </c>
    </row>
    <row r="14" spans="1:10">
      <c r="A14" s="48" t="str">
        <f>VLOOKUP(D14,Fichas!$A$1:$B$2000,2,FALSE)</f>
        <v>02.008.08.244.0003.1002</v>
      </c>
      <c r="B14" s="22" t="str">
        <f>VLOOKUP(D14,Fichas!$A$1:$C$2000,3,FALSE)</f>
        <v>4.4.90.51.00.00</v>
      </c>
      <c r="C14" s="36" t="str">
        <f>VLOOKUP(D14,Fichas!$A$1:$D$2000,4,FALSE)</f>
        <v>Obras e Instalações</v>
      </c>
      <c r="D14" s="21">
        <v>260</v>
      </c>
      <c r="E14" s="21" t="str">
        <f>VLOOKUP(D14,Fichas!$A$1:$E$2000,5,FALSE)</f>
        <v>0</v>
      </c>
      <c r="F14" s="36" t="str">
        <f>VLOOKUP(D14,Fichas!$A$1:$F$2000,6,FALSE)</f>
        <v>Secr. Assist. Social</v>
      </c>
      <c r="G14" s="23">
        <v>31608.76</v>
      </c>
      <c r="H14" s="23"/>
      <c r="I14" s="19">
        <v>14</v>
      </c>
      <c r="J14" s="37" t="str">
        <f>VLOOKUP(I14,Excessões!$A$1:$B$50,2,FALSE)</f>
        <v>Art. 5º, Inc IV - Insuficiência dotação na função Assistência Social</v>
      </c>
    </row>
    <row r="15" spans="1:10">
      <c r="A15" s="48" t="str">
        <f>VLOOKUP(D15,Fichas!$A$1:$B$2000,2,FALSE)</f>
        <v>02.011.23.122.0002.2004.0001</v>
      </c>
      <c r="B15" s="22" t="str">
        <f>VLOOKUP(D15,Fichas!$A$1:$C$2000,3,FALSE)</f>
        <v>3.3.90.92.00.00</v>
      </c>
      <c r="C15" s="36" t="str">
        <f>VLOOKUP(D15,Fichas!$A$1:$D$2000,4,FALSE)</f>
        <v>Despesas de Exercícios Anteriores</v>
      </c>
      <c r="D15" s="21">
        <v>335</v>
      </c>
      <c r="E15" s="21" t="str">
        <f>VLOOKUP(D15,Fichas!$A$1:$E$2000,5,FALSE)</f>
        <v>0</v>
      </c>
      <c r="F15" s="36" t="str">
        <f>VLOOKUP(D15,Fichas!$A$1:$F$2000,6,FALSE)</f>
        <v>Secr. Turismo</v>
      </c>
      <c r="G15" s="23">
        <v>205711.7</v>
      </c>
      <c r="H15" s="23"/>
    </row>
    <row r="16" spans="1:10">
      <c r="A16" s="48" t="str">
        <f>VLOOKUP(D16,Fichas!$A$1:$B$2000,2,FALSE)</f>
        <v>02.011.23.695.0010.2039</v>
      </c>
      <c r="B16" s="22" t="str">
        <f>VLOOKUP(D16,Fichas!$A$1:$C$2000,3,FALSE)</f>
        <v>3.3.90.33.00.00</v>
      </c>
      <c r="C16" s="36" t="str">
        <f>VLOOKUP(D16,Fichas!$A$1:$D$2000,4,FALSE)</f>
        <v>Passagens e Despesas com Locomoção</v>
      </c>
      <c r="D16" s="21">
        <v>350</v>
      </c>
      <c r="E16" s="21" t="str">
        <f>VLOOKUP(D16,Fichas!$A$1:$E$2000,5,FALSE)</f>
        <v>808</v>
      </c>
      <c r="F16" s="36" t="str">
        <f>VLOOKUP(D16,Fichas!$A$1:$F$2000,6,FALSE)</f>
        <v>Secr. Turismo</v>
      </c>
      <c r="G16" s="23">
        <v>3000</v>
      </c>
      <c r="H16" s="23"/>
    </row>
    <row r="17" spans="1:10">
      <c r="A17" s="48" t="str">
        <f>VLOOKUP(D17,Fichas!$A$1:$B$2000,2,FALSE)</f>
        <v>02.012.12.361.0020.2077</v>
      </c>
      <c r="B17" s="22" t="str">
        <f>VLOOKUP(D17,Fichas!$A$1:$C$2000,3,FALSE)</f>
        <v>3.3.90.30.00.00</v>
      </c>
      <c r="C17" s="36" t="str">
        <f>VLOOKUP(D17,Fichas!$A$1:$D$2000,4,FALSE)</f>
        <v>Material de Consumo</v>
      </c>
      <c r="D17" s="21">
        <v>1557</v>
      </c>
      <c r="E17" s="21">
        <f>VLOOKUP(D17,Fichas!$A$1:$E$2000,5,FALSE)</f>
        <v>3046</v>
      </c>
      <c r="F17" s="36" t="str">
        <f>VLOOKUP(D17,Fichas!$A$1:$F$2000,6,FALSE)</f>
        <v>Secr. Educação</v>
      </c>
      <c r="G17" s="23">
        <v>154557.87</v>
      </c>
      <c r="H17" s="23"/>
      <c r="I17" s="19">
        <v>12</v>
      </c>
      <c r="J17" s="37" t="str">
        <f>VLOOKUP(I17,Excessões!$A$1:$B$50,2,FALSE)</f>
        <v>Art. 5º, Inc IV - Insuficiência dotação na função Educação</v>
      </c>
    </row>
    <row r="18" spans="1:10">
      <c r="A18" s="48" t="str">
        <f>VLOOKUP(D18,Fichas!$A$1:$B$2000,2,FALSE)</f>
        <v>02.012.12.361.0021.1004</v>
      </c>
      <c r="B18" s="22" t="str">
        <f>VLOOKUP(D18,Fichas!$A$1:$C$2000,3,FALSE)</f>
        <v>4.4.90.51.00.00</v>
      </c>
      <c r="C18" s="36" t="str">
        <f>VLOOKUP(D18,Fichas!$A$1:$D$2000,4,FALSE)</f>
        <v>Obras e Instalações</v>
      </c>
      <c r="D18" s="21">
        <v>1553</v>
      </c>
      <c r="E18" s="21">
        <f>VLOOKUP(D18,Fichas!$A$1:$E$2000,5,FALSE)</f>
        <v>3005</v>
      </c>
      <c r="F18" s="36" t="str">
        <f>VLOOKUP(D18,Fichas!$A$1:$F$2000,6,FALSE)</f>
        <v>Secr. Educação</v>
      </c>
      <c r="G18" s="23">
        <v>5000000</v>
      </c>
      <c r="H18" s="23"/>
      <c r="I18" s="19">
        <v>12</v>
      </c>
      <c r="J18" s="37" t="str">
        <f>VLOOKUP(I18,Excessões!$A$1:$B$50,2,FALSE)</f>
        <v>Art. 5º, Inc IV - Insuficiência dotação na função Educação</v>
      </c>
    </row>
    <row r="19" spans="1:10">
      <c r="A19" s="48" t="str">
        <f>VLOOKUP(D19,Fichas!$A$1:$B$2000,2,FALSE)</f>
        <v>02.012.12.361.0021.1004</v>
      </c>
      <c r="B19" s="22" t="str">
        <f>VLOOKUP(D19,Fichas!$A$1:$C$2000,3,FALSE)</f>
        <v>4.4.90.51.00.00</v>
      </c>
      <c r="C19" s="36" t="str">
        <f>VLOOKUP(D19,Fichas!$A$1:$D$2000,4,FALSE)</f>
        <v>Obras e Instalações</v>
      </c>
      <c r="D19" s="21">
        <v>1435</v>
      </c>
      <c r="E19" s="21" t="str">
        <f>VLOOKUP(D19,Fichas!$A$1:$E$2000,5,FALSE)</f>
        <v>3835</v>
      </c>
      <c r="F19" s="36" t="str">
        <f>VLOOKUP(D19,Fichas!$A$1:$F$2000,6,FALSE)</f>
        <v>Secr. Educação</v>
      </c>
      <c r="G19" s="23">
        <v>600000</v>
      </c>
      <c r="H19" s="23"/>
      <c r="I19" s="19">
        <v>12</v>
      </c>
      <c r="J19" s="37" t="str">
        <f>VLOOKUP(I19,Excessões!$A$1:$B$50,2,FALSE)</f>
        <v>Art. 5º, Inc IV - Insuficiência dotação na função Educação</v>
      </c>
    </row>
    <row r="20" spans="1:10">
      <c r="A20" s="48" t="str">
        <f>VLOOKUP(D20,Fichas!$A$1:$B$2000,2,FALSE)</f>
        <v>02.012.12.361.0021.1004</v>
      </c>
      <c r="B20" s="22" t="str">
        <f>VLOOKUP(D20,Fichas!$A$1:$C$2000,3,FALSE)</f>
        <v>4.4.90.52.00.00</v>
      </c>
      <c r="C20" s="36" t="str">
        <f>VLOOKUP(D20,Fichas!$A$1:$D$2000,4,FALSE)</f>
        <v>Equipamentos e Material Permanente</v>
      </c>
      <c r="D20" s="21">
        <v>1554</v>
      </c>
      <c r="E20" s="21">
        <f>VLOOKUP(D20,Fichas!$A$1:$E$2000,5,FALSE)</f>
        <v>3005</v>
      </c>
      <c r="F20" s="36" t="str">
        <f>VLOOKUP(D20,Fichas!$A$1:$F$2000,6,FALSE)</f>
        <v>Secr. Educação</v>
      </c>
      <c r="G20" s="23">
        <v>2000000</v>
      </c>
      <c r="H20" s="23"/>
      <c r="I20" s="19">
        <v>12</v>
      </c>
      <c r="J20" s="37" t="str">
        <f>VLOOKUP(I20,Excessões!$A$1:$B$50,2,FALSE)</f>
        <v>Art. 5º, Inc IV - Insuficiência dotação na função Educação</v>
      </c>
    </row>
    <row r="21" spans="1:10">
      <c r="A21" s="48" t="str">
        <f>VLOOKUP(D21,Fichas!$A$1:$B$2000,2,FALSE)</f>
        <v>02.012.12.362.0020.2078</v>
      </c>
      <c r="B21" s="22" t="str">
        <f>VLOOKUP(D21,Fichas!$A$1:$C$2000,3,FALSE)</f>
        <v>3.3.90.30.00.00</v>
      </c>
      <c r="C21" s="36" t="str">
        <f>VLOOKUP(D21,Fichas!$A$1:$D$2000,4,FALSE)</f>
        <v>Material de Consumo</v>
      </c>
      <c r="D21" s="21">
        <v>1558</v>
      </c>
      <c r="E21" s="21">
        <f>VLOOKUP(D21,Fichas!$A$1:$E$2000,5,FALSE)</f>
        <v>3046</v>
      </c>
      <c r="F21" s="36" t="str">
        <f>VLOOKUP(D21,Fichas!$A$1:$F$2000,6,FALSE)</f>
        <v>Secr. Educação</v>
      </c>
      <c r="G21" s="23">
        <v>26879.63</v>
      </c>
      <c r="H21" s="23"/>
      <c r="I21" s="19">
        <v>12</v>
      </c>
      <c r="J21" s="37" t="str">
        <f>VLOOKUP(I21,Excessões!$A$1:$B$50,2,FALSE)</f>
        <v>Art. 5º, Inc IV - Insuficiência dotação na função Educação</v>
      </c>
    </row>
    <row r="22" spans="1:10">
      <c r="A22" s="48" t="str">
        <f>VLOOKUP(D22,Fichas!$A$1:$B$2000,2,FALSE)</f>
        <v>02.012.12.365.0020.2080</v>
      </c>
      <c r="B22" s="22" t="str">
        <f>VLOOKUP(D22,Fichas!$A$1:$C$2000,3,FALSE)</f>
        <v>3.3.90.30.00.00</v>
      </c>
      <c r="C22" s="36" t="str">
        <f>VLOOKUP(D22,Fichas!$A$1:$D$2000,4,FALSE)</f>
        <v>Material de Consumo</v>
      </c>
      <c r="D22" s="21">
        <v>1534</v>
      </c>
      <c r="E22" s="21">
        <f>VLOOKUP(D22,Fichas!$A$1:$E$2000,5,FALSE)</f>
        <v>3046</v>
      </c>
      <c r="F22" s="36" t="str">
        <f>VLOOKUP(D22,Fichas!$A$1:$F$2000,6,FALSE)</f>
        <v>Secr. Educação</v>
      </c>
      <c r="G22" s="23">
        <v>50316.56</v>
      </c>
      <c r="H22" s="23"/>
      <c r="I22" s="19">
        <v>12</v>
      </c>
      <c r="J22" s="37" t="str">
        <f>VLOOKUP(I22,Excessões!$A$1:$B$50,2,FALSE)</f>
        <v>Art. 5º, Inc IV - Insuficiência dotação na função Educação</v>
      </c>
    </row>
    <row r="23" spans="1:10">
      <c r="A23" s="48" t="str">
        <f>VLOOKUP(D23,Fichas!$A$1:$B$2000,2,FALSE)</f>
        <v>02.012.12.366.0020.2081</v>
      </c>
      <c r="B23" s="22" t="str">
        <f>VLOOKUP(D23,Fichas!$A$1:$C$2000,3,FALSE)</f>
        <v>3.3.90.30.00.00</v>
      </c>
      <c r="C23" s="36" t="str">
        <f>VLOOKUP(D23,Fichas!$A$1:$D$2000,4,FALSE)</f>
        <v>Material de Consumo</v>
      </c>
      <c r="D23" s="21">
        <v>1559</v>
      </c>
      <c r="E23" s="21">
        <f>VLOOKUP(D23,Fichas!$A$1:$E$2000,5,FALSE)</f>
        <v>3046</v>
      </c>
      <c r="F23" s="36" t="str">
        <f>VLOOKUP(D23,Fichas!$A$1:$F$2000,6,FALSE)</f>
        <v>Secr. Educação</v>
      </c>
      <c r="G23" s="23">
        <v>41999.42</v>
      </c>
      <c r="H23" s="23"/>
      <c r="I23" s="19">
        <v>12</v>
      </c>
      <c r="J23" s="37" t="str">
        <f>VLOOKUP(I23,Excessões!$A$1:$B$50,2,FALSE)</f>
        <v>Art. 5º, Inc IV - Insuficiência dotação na função Educação</v>
      </c>
    </row>
    <row r="24" spans="1:10">
      <c r="A24" s="48" t="str">
        <f>VLOOKUP(D24,Fichas!$A$1:$B$2000,2,FALSE)</f>
        <v>02.012.12.367.0020.2082</v>
      </c>
      <c r="B24" s="22" t="str">
        <f>VLOOKUP(D24,Fichas!$A$1:$C$2000,3,FALSE)</f>
        <v>3.3.90.30.00.00</v>
      </c>
      <c r="C24" s="36" t="str">
        <f>VLOOKUP(D24,Fichas!$A$1:$D$2000,4,FALSE)</f>
        <v>Material de Consumo</v>
      </c>
      <c r="D24" s="21">
        <v>1560</v>
      </c>
      <c r="E24" s="21">
        <f>VLOOKUP(D24,Fichas!$A$1:$E$2000,5,FALSE)</f>
        <v>3046</v>
      </c>
      <c r="F24" s="36" t="str">
        <f>VLOOKUP(D24,Fichas!$A$1:$F$2000,6,FALSE)</f>
        <v>Secr. Educação</v>
      </c>
      <c r="G24" s="23">
        <v>21839.7</v>
      </c>
      <c r="H24" s="23"/>
      <c r="I24" s="19">
        <v>12</v>
      </c>
      <c r="J24" s="37" t="str">
        <f>VLOOKUP(I24,Excessões!$A$1:$B$50,2,FALSE)</f>
        <v>Art. 5º, Inc IV - Insuficiência dotação na função Educação</v>
      </c>
    </row>
    <row r="25" spans="1:10">
      <c r="A25" s="48" t="str">
        <f>VLOOKUP(D25,Fichas!$A$1:$B$2000,2,FALSE)</f>
        <v>02.013.08.241.0022.2083</v>
      </c>
      <c r="B25" s="22" t="str">
        <f>VLOOKUP(D25,Fichas!$A$1:$C$2000,3,FALSE)</f>
        <v>3.3.90.39.00.00</v>
      </c>
      <c r="C25" s="36" t="str">
        <f>VLOOKUP(D25,Fichas!$A$1:$D$2000,4,FALSE)</f>
        <v>Outros Serviços de Terceiros - Pessoa Jurídica</v>
      </c>
      <c r="D25" s="21">
        <v>1497</v>
      </c>
      <c r="E25" s="21" t="str">
        <f>VLOOKUP(D25,Fichas!$A$1:$E$2000,5,FALSE)</f>
        <v>806</v>
      </c>
      <c r="F25" s="36" t="str">
        <f>VLOOKUP(D25,Fichas!$A$1:$F$2000,6,FALSE)</f>
        <v>Secr. Melhor Idade</v>
      </c>
      <c r="G25" s="23">
        <v>48000</v>
      </c>
      <c r="H25" s="23"/>
      <c r="I25" s="19">
        <v>14</v>
      </c>
      <c r="J25" s="37" t="str">
        <f>VLOOKUP(I25,Excessões!$A$1:$B$50,2,FALSE)</f>
        <v>Art. 5º, Inc IV - Insuficiência dotação na função Assistência Social</v>
      </c>
    </row>
    <row r="26" spans="1:10">
      <c r="A26" s="48" t="str">
        <f>VLOOKUP(D26,Fichas!$A$1:$B$2000,2,FALSE)</f>
        <v>02.016.15.122.0002.2004.0001</v>
      </c>
      <c r="B26" s="22" t="str">
        <f>VLOOKUP(D26,Fichas!$A$1:$C$2000,3,FALSE)</f>
        <v>3.3.90.39.00.00</v>
      </c>
      <c r="C26" s="36" t="str">
        <f>VLOOKUP(D26,Fichas!$A$1:$D$2000,4,FALSE)</f>
        <v>Outros Serviços de Terceiros - Pessoa Jurídica</v>
      </c>
      <c r="D26" s="21">
        <v>676</v>
      </c>
      <c r="E26" s="21" t="str">
        <f>VLOOKUP(D26,Fichas!$A$1:$E$2000,5,FALSE)</f>
        <v>0</v>
      </c>
      <c r="F26" s="36" t="str">
        <f>VLOOKUP(D26,Fichas!$A$1:$F$2000,6,FALSE)</f>
        <v>Secr. Obras</v>
      </c>
      <c r="G26" s="23">
        <v>8000</v>
      </c>
      <c r="H26" s="23"/>
    </row>
    <row r="27" spans="1:10">
      <c r="A27" s="48" t="str">
        <f>VLOOKUP(D27,Fichas!$A$1:$B$2000,2,FALSE)</f>
        <v>02.016.15.451.0026.1008</v>
      </c>
      <c r="B27" s="22" t="str">
        <f>VLOOKUP(D27,Fichas!$A$1:$C$2000,3,FALSE)</f>
        <v>4.4.90.51.00.00</v>
      </c>
      <c r="C27" s="36" t="str">
        <f>VLOOKUP(D27,Fichas!$A$1:$D$2000,4,FALSE)</f>
        <v>Obras e Instalações</v>
      </c>
      <c r="D27" s="21">
        <v>1586</v>
      </c>
      <c r="E27" s="21">
        <f>VLOOKUP(D27,Fichas!$A$1:$E$2000,5,FALSE)</f>
        <v>807</v>
      </c>
      <c r="F27" s="36" t="str">
        <f>VLOOKUP(D27,Fichas!$A$1:$F$2000,6,FALSE)</f>
        <v>Secr. Obras</v>
      </c>
      <c r="G27" s="23">
        <v>195000</v>
      </c>
      <c r="H27" s="23"/>
    </row>
    <row r="28" spans="1:10">
      <c r="A28" s="48" t="str">
        <f>VLOOKUP(D28,Fichas!$A$1:$B$2000,2,FALSE)</f>
        <v>02.022.06.122.0002.2004.0001</v>
      </c>
      <c r="B28" s="22" t="str">
        <f>VLOOKUP(D28,Fichas!$A$1:$C$2000,3,FALSE)</f>
        <v>3.3.90.92.00.00</v>
      </c>
      <c r="C28" s="36" t="str">
        <f>VLOOKUP(D28,Fichas!$A$1:$D$2000,4,FALSE)</f>
        <v>Despesas de Exercícios Anteriores</v>
      </c>
      <c r="D28" s="21">
        <v>797</v>
      </c>
      <c r="E28" s="21" t="str">
        <f>VLOOKUP(D28,Fichas!$A$1:$E$2000,5,FALSE)</f>
        <v>0</v>
      </c>
      <c r="F28" s="36" t="str">
        <f>VLOOKUP(D28,Fichas!$A$1:$F$2000,6,FALSE)</f>
        <v>Secr. Dir. Humanos</v>
      </c>
      <c r="G28" s="23">
        <v>6500</v>
      </c>
      <c r="H28" s="23"/>
    </row>
    <row r="29" spans="1:10">
      <c r="A29" s="48" t="str">
        <f>VLOOKUP(D29,Fichas!$A$1:$B$2000,2,FALSE)</f>
        <v>02.022.06.181.0028.2119</v>
      </c>
      <c r="B29" s="22" t="str">
        <f>VLOOKUP(D29,Fichas!$A$1:$C$2000,3,FALSE)</f>
        <v>3.3.90.30.00.00</v>
      </c>
      <c r="C29" s="36" t="str">
        <f>VLOOKUP(D29,Fichas!$A$1:$D$2000,4,FALSE)</f>
        <v>Material de Consumo</v>
      </c>
      <c r="D29" s="24">
        <v>815</v>
      </c>
      <c r="E29" s="21" t="str">
        <f>VLOOKUP(D29,Fichas!$A$1:$E$2000,5,FALSE)</f>
        <v>809</v>
      </c>
      <c r="F29" s="36" t="str">
        <f>VLOOKUP(D29,Fichas!$A$1:$F$2000,6,FALSE)</f>
        <v>Secr. Dir. Humanos</v>
      </c>
      <c r="G29" s="25">
        <v>7000</v>
      </c>
      <c r="H29" s="25"/>
    </row>
    <row r="30" spans="1:10">
      <c r="A30" s="48" t="str">
        <f>VLOOKUP(D30,Fichas!$A$1:$B$2000,2,FALSE)</f>
        <v>02.022.06.181.0028.2119</v>
      </c>
      <c r="B30" s="22" t="str">
        <f>VLOOKUP(D30,Fichas!$A$1:$C$2000,3,FALSE)</f>
        <v>3.3.90.39.00.00</v>
      </c>
      <c r="C30" s="36" t="str">
        <f>VLOOKUP(D30,Fichas!$A$1:$D$2000,4,FALSE)</f>
        <v>Outros Serviços de Terceiros - Pessoa Jurídica</v>
      </c>
      <c r="D30" s="24">
        <v>817</v>
      </c>
      <c r="E30" s="21" t="str">
        <f>VLOOKUP(D30,Fichas!$A$1:$E$2000,5,FALSE)</f>
        <v>809</v>
      </c>
      <c r="F30" s="36" t="str">
        <f>VLOOKUP(D30,Fichas!$A$1:$F$2000,6,FALSE)</f>
        <v>Secr. Dir. Humanos</v>
      </c>
      <c r="G30" s="25">
        <v>30000</v>
      </c>
      <c r="H30" s="25"/>
    </row>
    <row r="31" spans="1:10">
      <c r="A31" s="48" t="str">
        <f>VLOOKUP(D31,Fichas!$A$1:$B$2000,2,FALSE)</f>
        <v>02.022.06.181.0028.2119</v>
      </c>
      <c r="B31" s="22" t="str">
        <f>VLOOKUP(D31,Fichas!$A$1:$C$2000,3,FALSE)</f>
        <v>3.3.90.92.00.00</v>
      </c>
      <c r="C31" s="36" t="str">
        <f>VLOOKUP(D31,Fichas!$A$1:$D$2000,4,FALSE)</f>
        <v>Despesas de Exercícios Anteriores</v>
      </c>
      <c r="D31" s="21">
        <v>1561</v>
      </c>
      <c r="E31" s="21">
        <f>VLOOKUP(D31,Fichas!$A$1:$E$2000,5,FALSE)</f>
        <v>0</v>
      </c>
      <c r="F31" s="36" t="str">
        <f>VLOOKUP(D31,Fichas!$A$1:$F$2000,6,FALSE)</f>
        <v>Secr. Dir. Humanos</v>
      </c>
      <c r="G31" s="23">
        <v>48900</v>
      </c>
      <c r="H31" s="23"/>
    </row>
    <row r="32" spans="1:10">
      <c r="A32" s="48" t="str">
        <f>VLOOKUP(D32,Fichas!$A$1:$B$2000,2,FALSE)</f>
        <v>05.001.10.122.0029.2121</v>
      </c>
      <c r="B32" s="22" t="str">
        <f>VLOOKUP(D32,Fichas!$A$1:$C$2000,3,FALSE)</f>
        <v>3.1.90.13.00.00</v>
      </c>
      <c r="C32" s="36" t="str">
        <f>VLOOKUP(D32,Fichas!$A$1:$D$2000,4,FALSE)</f>
        <v>Obrigações Patronais</v>
      </c>
      <c r="D32" s="21">
        <v>963</v>
      </c>
      <c r="E32" s="21" t="str">
        <f>VLOOKUP(D32,Fichas!$A$1:$E$2000,5,FALSE)</f>
        <v>300</v>
      </c>
      <c r="F32" s="36" t="str">
        <f>VLOOKUP(D32,Fichas!$A$1:$F$2000,6,FALSE)</f>
        <v>F.M. Saúde</v>
      </c>
      <c r="G32" s="23">
        <v>520000</v>
      </c>
      <c r="H32" s="23"/>
      <c r="I32" s="19">
        <v>13</v>
      </c>
      <c r="J32" s="37" t="str">
        <f>VLOOKUP(I32,Excessões!$A$1:$B$50,2,FALSE)</f>
        <v>Art. 5º, Inc IV - Insuficiência dotação na função Saúde</v>
      </c>
    </row>
    <row r="33" spans="1:10">
      <c r="A33" s="48" t="str">
        <f>VLOOKUP(D33,Fichas!$A$1:$B$2000,2,FALSE)</f>
        <v>05.001.10.301.0031.2134</v>
      </c>
      <c r="B33" s="22" t="str">
        <f>VLOOKUP(D33,Fichas!$A$1:$C$2000,3,FALSE)</f>
        <v>3.1.90.13.00.00</v>
      </c>
      <c r="C33" s="36" t="str">
        <f>VLOOKUP(D33,Fichas!$A$1:$D$2000,4,FALSE)</f>
        <v>Obrigações Patronais</v>
      </c>
      <c r="D33" s="21">
        <v>1017</v>
      </c>
      <c r="E33" s="21" t="str">
        <f>VLOOKUP(D33,Fichas!$A$1:$E$2000,5,FALSE)</f>
        <v>300</v>
      </c>
      <c r="F33" s="36" t="str">
        <f>VLOOKUP(D33,Fichas!$A$1:$F$2000,6,FALSE)</f>
        <v>F.M. Saúde</v>
      </c>
      <c r="G33" s="23">
        <v>150000</v>
      </c>
      <c r="H33" s="23"/>
      <c r="I33" s="19">
        <v>4</v>
      </c>
      <c r="J33" s="37" t="str">
        <f>VLOOKUP(I33,Excessões!$A$1:$B$50,2,FALSE)</f>
        <v>Art. 5º, Inc I - Insuficiência dotação Pessoal e Encargos Sociais</v>
      </c>
    </row>
    <row r="34" spans="1:10">
      <c r="A34" s="48" t="str">
        <f>VLOOKUP(D34,Fichas!$A$1:$B$2000,2,FALSE)</f>
        <v>03.001.08.123.0045.2026</v>
      </c>
      <c r="B34" s="22" t="str">
        <f>VLOOKUP(D34,Fichas!$A$1:$C$2000,3,FALSE)</f>
        <v>3.3.90.39.00.00</v>
      </c>
      <c r="C34" s="36" t="str">
        <f>VLOOKUP(D34,Fichas!$A$1:$D$2000,4,FALSE)</f>
        <v>Outros Serviços de Terceiros - Pessoa Jurídica</v>
      </c>
      <c r="D34" s="21">
        <v>1567</v>
      </c>
      <c r="E34" s="21">
        <f>VLOOKUP(D34,Fichas!$A$1:$E$2000,5,FALSE)</f>
        <v>937</v>
      </c>
      <c r="F34" s="36" t="str">
        <f>VLOOKUP(D34,Fichas!$A$1:$F$2000,6,FALSE)</f>
        <v>F. M. Assist. Social</v>
      </c>
      <c r="G34" s="23">
        <v>1000</v>
      </c>
      <c r="H34" s="23"/>
      <c r="I34" s="19">
        <v>14</v>
      </c>
      <c r="J34" s="37" t="str">
        <f>VLOOKUP(I34,Excessões!$A$1:$B$50,2,FALSE)</f>
        <v>Art. 5º, Inc IV - Insuficiência dotação na função Assistência Social</v>
      </c>
    </row>
    <row r="35" spans="1:10">
      <c r="A35" s="48" t="str">
        <f>VLOOKUP(D35,Fichas!$A$1:$B$2000,2,FALSE)</f>
        <v>03.001.08.123.0045.2026</v>
      </c>
      <c r="B35" s="22" t="str">
        <f>VLOOKUP(D35,Fichas!$A$1:$C$2000,3,FALSE)</f>
        <v>3.3.90.39.00.00</v>
      </c>
      <c r="C35" s="36" t="str">
        <f>VLOOKUP(D35,Fichas!$A$1:$D$2000,4,FALSE)</f>
        <v>Outros Serviços de Terceiros - Pessoa Jurídica</v>
      </c>
      <c r="D35" s="21">
        <v>1565</v>
      </c>
      <c r="E35" s="21">
        <f>VLOOKUP(D35,Fichas!$A$1:$E$2000,5,FALSE)</f>
        <v>3861</v>
      </c>
      <c r="F35" s="36" t="str">
        <f>VLOOKUP(D35,Fichas!$A$1:$F$2000,6,FALSE)</f>
        <v>F. M. Assist. Social</v>
      </c>
      <c r="G35" s="23">
        <v>1000</v>
      </c>
      <c r="H35" s="23"/>
      <c r="I35" s="19">
        <v>14</v>
      </c>
      <c r="J35" s="37" t="str">
        <f>VLOOKUP(I35,Excessões!$A$1:$B$50,2,FALSE)</f>
        <v>Art. 5º, Inc IV - Insuficiência dotação na função Assistência Social</v>
      </c>
    </row>
    <row r="36" spans="1:10">
      <c r="A36" s="48" t="str">
        <f>VLOOKUP(D36,Fichas!$A$1:$B$2000,2,FALSE)</f>
        <v>03.001.08.123.0045.2026</v>
      </c>
      <c r="B36" s="22" t="str">
        <f>VLOOKUP(D36,Fichas!$A$1:$C$2000,3,FALSE)</f>
        <v>3.3.90.39.00.00</v>
      </c>
      <c r="C36" s="36" t="str">
        <f>VLOOKUP(D36,Fichas!$A$1:$D$2000,4,FALSE)</f>
        <v>Outros Serviços de Terceiros - Pessoa Jurídica</v>
      </c>
      <c r="D36" s="21">
        <v>1566</v>
      </c>
      <c r="E36" s="21">
        <f>VLOOKUP(D36,Fichas!$A$1:$E$2000,5,FALSE)</f>
        <v>3865</v>
      </c>
      <c r="F36" s="36" t="str">
        <f>VLOOKUP(D36,Fichas!$A$1:$F$2000,6,FALSE)</f>
        <v>F. M. Assist. Social</v>
      </c>
      <c r="G36" s="23">
        <v>1000</v>
      </c>
      <c r="H36" s="23"/>
      <c r="I36" s="19">
        <v>14</v>
      </c>
      <c r="J36" s="37" t="str">
        <f>VLOOKUP(I36,Excessões!$A$1:$B$50,2,FALSE)</f>
        <v>Art. 5º, Inc IV - Insuficiência dotação na função Assistência Social</v>
      </c>
    </row>
    <row r="37" spans="1:10">
      <c r="A37" s="48" t="str">
        <f>VLOOKUP(D37,Fichas!$A$1:$B$2000,2,FALSE)</f>
        <v>03.001.08.244.0045.2227</v>
      </c>
      <c r="B37" s="22" t="str">
        <f>VLOOKUP(D37,Fichas!$A$1:$C$2000,3,FALSE)</f>
        <v>3.3.90.30.00.00</v>
      </c>
      <c r="C37" s="36" t="str">
        <f>VLOOKUP(D37,Fichas!$A$1:$D$2000,4,FALSE)</f>
        <v>Material de Consumo</v>
      </c>
      <c r="D37" s="21">
        <v>1568</v>
      </c>
      <c r="E37" s="21">
        <f>VLOOKUP(D37,Fichas!$A$1:$E$2000,5,FALSE)</f>
        <v>3910</v>
      </c>
      <c r="F37" s="36" t="str">
        <f>VLOOKUP(D37,Fichas!$A$1:$F$2000,6,FALSE)</f>
        <v>F. M. Assist. Social</v>
      </c>
      <c r="G37" s="23">
        <v>30000</v>
      </c>
      <c r="H37" s="23"/>
      <c r="I37" s="19">
        <v>14</v>
      </c>
      <c r="J37" s="37" t="str">
        <f>VLOOKUP(I37,Excessões!$A$1:$B$50,2,FALSE)</f>
        <v>Art. 5º, Inc IV - Insuficiência dotação na função Assistência Social</v>
      </c>
    </row>
    <row r="38" spans="1:10" s="124" customFormat="1">
      <c r="A38" s="48" t="str">
        <f>VLOOKUP(D38,Fichas!$A$1:$B$2000,2,FALSE)</f>
        <v>03.001.08.244.0045.2227</v>
      </c>
      <c r="B38" s="22" t="str">
        <f>VLOOKUP(D38,Fichas!$A$1:$C$2000,3,FALSE)</f>
        <v>3.3.90.39.00.00</v>
      </c>
      <c r="C38" s="36" t="str">
        <f>VLOOKUP(D38,Fichas!$A$1:$D$2000,4,FALSE)</f>
        <v>Outros Serviços de Terceiros - Pessoa Jurídica</v>
      </c>
      <c r="D38" s="125">
        <v>1569</v>
      </c>
      <c r="E38" s="21">
        <f>VLOOKUP(D38,Fichas!$A$1:$E$2000,5,FALSE)</f>
        <v>3910</v>
      </c>
      <c r="F38" s="36" t="str">
        <f>VLOOKUP(D38,Fichas!$A$1:$F$2000,6,FALSE)</f>
        <v>F. M. Assist. Social</v>
      </c>
      <c r="G38" s="71">
        <v>30000</v>
      </c>
      <c r="H38" s="71"/>
      <c r="I38" s="19">
        <v>14</v>
      </c>
      <c r="J38" s="37" t="str">
        <f>VLOOKUP(I38,Excessões!$A$1:$B$50,2,FALSE)</f>
        <v>Art. 5º, Inc IV - Insuficiência dotação na função Assistência Social</v>
      </c>
    </row>
    <row r="39" spans="1:10" s="124" customFormat="1">
      <c r="A39" s="48" t="str">
        <f>VLOOKUP(D39,Fichas!$A$1:$B$2000,2,FALSE)</f>
        <v>06.001.26.122.0002.2004.0001</v>
      </c>
      <c r="B39" s="22" t="str">
        <f>VLOOKUP(D39,Fichas!$A$1:$C$2000,3,FALSE)</f>
        <v>3.3.90.39.00.00</v>
      </c>
      <c r="C39" s="36" t="str">
        <f>VLOOKUP(D39,Fichas!$A$1:$D$2000,4,FALSE)</f>
        <v>Outros Serviços de Terceiros - Pessoa Jurídica</v>
      </c>
      <c r="D39" s="125">
        <v>1584</v>
      </c>
      <c r="E39" s="21">
        <f>VLOOKUP(D39,Fichas!$A$1:$E$2000,5,FALSE)</f>
        <v>807</v>
      </c>
      <c r="F39" s="36" t="str">
        <f>VLOOKUP(D39,Fichas!$A$1:$F$2000,6,FALSE)</f>
        <v>F.M. Transporte</v>
      </c>
      <c r="G39" s="71">
        <v>200</v>
      </c>
      <c r="H39" s="71"/>
      <c r="I39" s="19"/>
      <c r="J39" s="37"/>
    </row>
    <row r="40" spans="1:10" s="124" customFormat="1">
      <c r="A40" s="48" t="str">
        <f>VLOOKUP(D40,Fichas!$A$1:$B$2000,2,FALSE)</f>
        <v>06.001.26.122.0002.2004.0001</v>
      </c>
      <c r="B40" s="22" t="str">
        <f>VLOOKUP(D40,Fichas!$A$1:$C$2000,3,FALSE)</f>
        <v>3.3.90.39.00.00</v>
      </c>
      <c r="C40" s="36" t="str">
        <f>VLOOKUP(D40,Fichas!$A$1:$D$2000,4,FALSE)</f>
        <v>Outros Serviços de Terceiros - Pessoa Jurídica</v>
      </c>
      <c r="D40" s="125">
        <v>1585</v>
      </c>
      <c r="E40" s="21">
        <f>VLOOKUP(D40,Fichas!$A$1:$E$2000,5,FALSE)</f>
        <v>810</v>
      </c>
      <c r="F40" s="36" t="str">
        <f>VLOOKUP(D40,Fichas!$A$1:$F$2000,6,FALSE)</f>
        <v>F.M. Transporte</v>
      </c>
      <c r="G40" s="71">
        <v>200</v>
      </c>
      <c r="H40" s="71"/>
      <c r="I40" s="19"/>
      <c r="J40" s="37"/>
    </row>
    <row r="41" spans="1:10" s="124" customFormat="1">
      <c r="A41" s="48" t="str">
        <f>VLOOKUP(D41,Fichas!$A$1:$B$2000,2,FALSE)</f>
        <v>06.001.26.125.0035.2166</v>
      </c>
      <c r="B41" s="22" t="str">
        <f>VLOOKUP(D41,Fichas!$A$1:$C$2000,3,FALSE)</f>
        <v>3.3.90.30.00.00</v>
      </c>
      <c r="C41" s="36" t="str">
        <f>VLOOKUP(D41,Fichas!$A$1:$D$2000,4,FALSE)</f>
        <v>Material de Consumo</v>
      </c>
      <c r="D41" s="244">
        <v>1587</v>
      </c>
      <c r="E41" s="21">
        <f>VLOOKUP(D41,Fichas!$A$1:$E$2000,5,FALSE)</f>
        <v>806</v>
      </c>
      <c r="F41" s="36" t="str">
        <f>VLOOKUP(D41,Fichas!$A$1:$F$2000,6,FALSE)</f>
        <v>F.M. Transporte</v>
      </c>
      <c r="G41" s="71">
        <v>150000</v>
      </c>
      <c r="H41" s="71"/>
      <c r="I41" s="19"/>
      <c r="J41" s="37"/>
    </row>
    <row r="42" spans="1:10">
      <c r="A42" s="48" t="str">
        <f>VLOOKUP(D42,Fichas!$A$1:$B$2000,2,FALSE)</f>
        <v>06.001.26.125.0035.2166</v>
      </c>
      <c r="B42" s="22" t="str">
        <f>VLOOKUP(D42,Fichas!$A$1:$C$2000,3,FALSE)</f>
        <v>3.3.90.39.00.00</v>
      </c>
      <c r="C42" s="36" t="str">
        <f>VLOOKUP(D42,Fichas!$A$1:$D$2000,4,FALSE)</f>
        <v>Outros Serviços de Terceiros - Pessoa Jurídica</v>
      </c>
      <c r="D42" s="24">
        <v>1588</v>
      </c>
      <c r="E42" s="21">
        <f>VLOOKUP(D42,Fichas!$A$1:$E$2000,5,FALSE)</f>
        <v>806</v>
      </c>
      <c r="F42" s="36" t="str">
        <f>VLOOKUP(D42,Fichas!$A$1:$F$2000,6,FALSE)</f>
        <v>F.M. Transporte</v>
      </c>
      <c r="G42" s="25">
        <v>170000</v>
      </c>
      <c r="H42" s="25"/>
    </row>
    <row r="43" spans="1:10">
      <c r="A43" s="48" t="str">
        <f>VLOOKUP(D43,Fichas!$A$1:$B$2000,2,FALSE)</f>
        <v>06.001.26.125.0035.2166</v>
      </c>
      <c r="B43" s="22" t="str">
        <f>VLOOKUP(D43,Fichas!$A$1:$C$2000,3,FALSE)</f>
        <v>4.4.90.52.00.00</v>
      </c>
      <c r="C43" s="36" t="str">
        <f>VLOOKUP(D43,Fichas!$A$1:$D$2000,4,FALSE)</f>
        <v>Equipamentos e Material Permanente</v>
      </c>
      <c r="D43" s="24">
        <v>1583</v>
      </c>
      <c r="E43" s="21">
        <f>VLOOKUP(D43,Fichas!$A$1:$E$2000,5,FALSE)</f>
        <v>806</v>
      </c>
      <c r="F43" s="36" t="str">
        <f>VLOOKUP(D43,Fichas!$A$1:$F$2000,6,FALSE)</f>
        <v>F.M. Transporte</v>
      </c>
      <c r="G43" s="25">
        <v>215000</v>
      </c>
      <c r="H43" s="25"/>
    </row>
    <row r="44" spans="1:10">
      <c r="A44" s="48" t="str">
        <f>VLOOKUP(D44,Fichas!$A$1:$B$2000,2,FALSE)</f>
        <v>06.001.26.125.0035.2166</v>
      </c>
      <c r="B44" s="22" t="str">
        <f>VLOOKUP(D44,Fichas!$A$1:$C$2000,3,FALSE)</f>
        <v>4.4.90.52.00.00</v>
      </c>
      <c r="C44" s="36" t="str">
        <f>VLOOKUP(D44,Fichas!$A$1:$D$2000,4,FALSE)</f>
        <v>Equipamentos e Material Permanente</v>
      </c>
      <c r="D44" s="24">
        <v>1172</v>
      </c>
      <c r="E44" s="21" t="str">
        <f>VLOOKUP(D44,Fichas!$A$1:$E$2000,5,FALSE)</f>
        <v>990</v>
      </c>
      <c r="F44" s="36" t="str">
        <f>VLOOKUP(D44,Fichas!$A$1:$F$2000,6,FALSE)</f>
        <v>F.M. Transporte</v>
      </c>
      <c r="G44" s="25">
        <v>480000</v>
      </c>
      <c r="H44" s="25"/>
    </row>
    <row r="45" spans="1:10">
      <c r="A45" s="48" t="str">
        <f>VLOOKUP(D45,Fichas!$A$1:$B$2000,2,FALSE)</f>
        <v>23.001.04.122.0002.2003</v>
      </c>
      <c r="B45" s="22" t="str">
        <f>VLOOKUP(D45,Fichas!$A$1:$C$2000,3,FALSE)</f>
        <v>3.1.90.92.00.00</v>
      </c>
      <c r="C45" s="36" t="str">
        <f>VLOOKUP(D45,Fichas!$A$1:$D$2000,4,FALSE)</f>
        <v>Despesas de Exercícios Anteriores</v>
      </c>
      <c r="D45" s="24">
        <v>1367</v>
      </c>
      <c r="E45" s="21" t="str">
        <f>VLOOKUP(D45,Fichas!$A$1:$E$2000,5,FALSE)</f>
        <v>0</v>
      </c>
      <c r="F45" s="36" t="str">
        <f>VLOOKUP(D45,Fichas!$A$1:$F$2000,6,FALSE)</f>
        <v>CONSERCAF</v>
      </c>
      <c r="G45" s="25">
        <v>150000</v>
      </c>
      <c r="H45" s="25"/>
      <c r="I45" s="19">
        <v>4</v>
      </c>
      <c r="J45" s="37" t="str">
        <f>VLOOKUP(I45,Excessões!$A$1:$B$50,2,FALSE)</f>
        <v>Art. 5º, Inc I - Insuficiência dotação Pessoal e Encargos Sociais</v>
      </c>
    </row>
    <row r="46" spans="1:10">
      <c r="A46" s="48" t="str">
        <f>VLOOKUP(D46,Fichas!$A$1:$B$2000,2,FALSE)</f>
        <v>23.001.18.452.0044.2212</v>
      </c>
      <c r="B46" s="22" t="str">
        <f>VLOOKUP(D46,Fichas!$A$1:$C$2000,3,FALSE)</f>
        <v>3.3.90.92.00.00</v>
      </c>
      <c r="C46" s="36" t="str">
        <f>VLOOKUP(D46,Fichas!$A$1:$D$2000,4,FALSE)</f>
        <v>Despesas de Exercícios Anteriores</v>
      </c>
      <c r="D46" s="24">
        <v>1582</v>
      </c>
      <c r="E46" s="21">
        <f>VLOOKUP(D46,Fichas!$A$1:$E$2000,5,FALSE)</f>
        <v>0</v>
      </c>
      <c r="F46" s="36" t="str">
        <f>VLOOKUP(D46,Fichas!$A$1:$F$2000,6,FALSE)</f>
        <v>CONSERCAF</v>
      </c>
      <c r="G46" s="25">
        <v>250000</v>
      </c>
      <c r="H46" s="25"/>
    </row>
    <row r="47" spans="1:10">
      <c r="A47" s="48" t="str">
        <f>VLOOKUP(D47,Fichas!$A$1:$B$2000,2,FALSE)</f>
        <v>24.001.03.122.0002.2004.0001</v>
      </c>
      <c r="B47" s="22" t="str">
        <f>VLOOKUP(D47,Fichas!$A$1:$C$2000,3,FALSE)</f>
        <v>3.3.90.39.00.00</v>
      </c>
      <c r="C47" s="36" t="str">
        <f>VLOOKUP(D47,Fichas!$A$1:$D$2000,4,FALSE)</f>
        <v>Outros Serviços de Terceiros - Pessoa Jurídica</v>
      </c>
      <c r="D47" s="24">
        <v>1449</v>
      </c>
      <c r="E47" s="21">
        <f>VLOOKUP(D47,Fichas!$A$1:$E$2000,5,FALSE)</f>
        <v>19</v>
      </c>
      <c r="F47" s="36" t="str">
        <f>VLOOKUP(D47,Fichas!$A$1:$F$2000,6,FALSE)</f>
        <v>FMDDC</v>
      </c>
      <c r="G47" s="25">
        <v>1000</v>
      </c>
      <c r="H47" s="25"/>
    </row>
    <row r="48" spans="1:10">
      <c r="A48" s="48" t="str">
        <f>VLOOKUP(D48,Fichas!$A$1:$B$2000,2,FALSE)</f>
        <v>02.003.03.091.0005.2013</v>
      </c>
      <c r="B48" s="22" t="str">
        <f>VLOOKUP(D48,Fichas!$A$1:$C$2000,3,FALSE)</f>
        <v>3.3.90.91.00.00</v>
      </c>
      <c r="C48" s="36" t="str">
        <f>VLOOKUP(D48,Fichas!$A$1:$D$2000,4,FALSE)</f>
        <v>Sentenças Judiciais</v>
      </c>
      <c r="D48" s="24">
        <v>72</v>
      </c>
      <c r="E48" s="21">
        <f>VLOOKUP(D48,Fichas!$A$1:$E$2000,5,FALSE)</f>
        <v>0</v>
      </c>
      <c r="F48" s="36" t="str">
        <f>VLOOKUP(D48,Fichas!$A$1:$F$2000,6,FALSE)</f>
        <v>Procuradoria</v>
      </c>
      <c r="G48" s="25"/>
      <c r="H48" s="25">
        <v>216608.76</v>
      </c>
    </row>
    <row r="49" spans="1:10">
      <c r="A49" s="48" t="str">
        <f>VLOOKUP(D49,Fichas!$A$1:$B$2000,2,FALSE)</f>
        <v>02.004.04.122.0002.2003</v>
      </c>
      <c r="B49" s="22" t="str">
        <f>VLOOKUP(D49,Fichas!$A$1:$C$2000,3,FALSE)</f>
        <v>3.1.90.13.00.00</v>
      </c>
      <c r="C49" s="36" t="str">
        <f>VLOOKUP(D49,Fichas!$A$1:$D$2000,4,FALSE)</f>
        <v>Obrigações Patronais</v>
      </c>
      <c r="D49" s="24">
        <v>86</v>
      </c>
      <c r="E49" s="21">
        <f>VLOOKUP(D49,Fichas!$A$1:$E$2000,5,FALSE)</f>
        <v>0</v>
      </c>
      <c r="F49" s="36" t="str">
        <f>VLOOKUP(D49,Fichas!$A$1:$F$2000,6,FALSE)</f>
        <v>Secr. Administração</v>
      </c>
      <c r="G49" s="25"/>
      <c r="H49" s="25">
        <v>76756.77</v>
      </c>
    </row>
    <row r="50" spans="1:10">
      <c r="A50" s="48" t="str">
        <f>VLOOKUP(D50,Fichas!$A$1:$B$2000,2,FALSE)</f>
        <v>02.004.04.124.0002.2016</v>
      </c>
      <c r="B50" s="22" t="str">
        <f>VLOOKUP(D50,Fichas!$A$1:$C$2000,3,FALSE)</f>
        <v>3.3.90.39.00.00</v>
      </c>
      <c r="C50" s="36" t="str">
        <f>VLOOKUP(D50,Fichas!$A$1:$D$2000,4,FALSE)</f>
        <v>Outros Serviços de Terceiros - Pessoa Jurídica</v>
      </c>
      <c r="D50" s="24">
        <v>107</v>
      </c>
      <c r="E50" s="21">
        <f>VLOOKUP(D50,Fichas!$A$1:$E$2000,5,FALSE)</f>
        <v>806</v>
      </c>
      <c r="F50" s="36" t="str">
        <f>VLOOKUP(D50,Fichas!$A$1:$F$2000,6,FALSE)</f>
        <v>Secr. Administração</v>
      </c>
      <c r="G50" s="25"/>
      <c r="H50" s="25">
        <v>231441.52</v>
      </c>
    </row>
    <row r="51" spans="1:10">
      <c r="A51" s="48" t="str">
        <f>VLOOKUP(D51,Fichas!$A$1:$B$2000,2,FALSE)</f>
        <v>02.005.27.813.0010.2004.0007</v>
      </c>
      <c r="B51" s="22" t="str">
        <f>VLOOKUP(D51,Fichas!$A$1:$C$2000,3,FALSE)</f>
        <v>3.3.90.39.00.00</v>
      </c>
      <c r="C51" s="36" t="str">
        <f>VLOOKUP(D51,Fichas!$A$1:$D$2000,4,FALSE)</f>
        <v>Outros Serviços de Terceiros - Pessoa Jurídica</v>
      </c>
      <c r="D51" s="24">
        <v>148</v>
      </c>
      <c r="E51" s="21">
        <f>VLOOKUP(D51,Fichas!$A$1:$E$2000,5,FALSE)</f>
        <v>806</v>
      </c>
      <c r="F51" s="36" t="str">
        <f>VLOOKUP(D51,Fichas!$A$1:$F$2000,6,FALSE)</f>
        <v>Secr. Governo</v>
      </c>
      <c r="G51" s="25"/>
      <c r="H51" s="25">
        <v>60000</v>
      </c>
    </row>
    <row r="52" spans="1:10">
      <c r="A52" s="48" t="str">
        <f>VLOOKUP(D52,Fichas!$A$1:$B$2000,2,FALSE)</f>
        <v>02.006.04.122.0002.2004.0001</v>
      </c>
      <c r="B52" s="22" t="str">
        <f>VLOOKUP(D52,Fichas!$A$1:$C$2000,3,FALSE)</f>
        <v>3.3.90.30.00.00</v>
      </c>
      <c r="C52" s="36" t="str">
        <f>VLOOKUP(D52,Fichas!$A$1:$D$2000,4,FALSE)</f>
        <v>Material de Consumo</v>
      </c>
      <c r="D52" s="24">
        <v>155</v>
      </c>
      <c r="E52" s="21">
        <f>VLOOKUP(D52,Fichas!$A$1:$E$2000,5,FALSE)</f>
        <v>806</v>
      </c>
      <c r="F52" s="36" t="str">
        <f>VLOOKUP(D52,Fichas!$A$1:$F$2000,6,FALSE)</f>
        <v>Secr. Fazenda</v>
      </c>
      <c r="G52" s="25"/>
      <c r="H52" s="25">
        <v>40000</v>
      </c>
    </row>
    <row r="53" spans="1:10">
      <c r="A53" s="48" t="str">
        <f>VLOOKUP(D53,Fichas!$A$1:$B$2000,2,FALSE)</f>
        <v>02.006.04.122.0002.2004.0001</v>
      </c>
      <c r="B53" s="22" t="str">
        <f>VLOOKUP(D53,Fichas!$A$1:$C$2000,3,FALSE)</f>
        <v>3.3.90.36.00.00</v>
      </c>
      <c r="C53" s="36" t="str">
        <f>VLOOKUP(D53,Fichas!$A$1:$D$2000,4,FALSE)</f>
        <v>Outros Serviços de Terceiros - Pessoa Física</v>
      </c>
      <c r="D53" s="24">
        <v>157</v>
      </c>
      <c r="E53" s="21">
        <f>VLOOKUP(D53,Fichas!$A$1:$E$2000,5,FALSE)</f>
        <v>806</v>
      </c>
      <c r="F53" s="36" t="str">
        <f>VLOOKUP(D53,Fichas!$A$1:$F$2000,6,FALSE)</f>
        <v>Secr. Fazenda</v>
      </c>
      <c r="G53" s="25"/>
      <c r="H53" s="25">
        <v>10000</v>
      </c>
    </row>
    <row r="54" spans="1:10">
      <c r="A54" s="48" t="str">
        <f>VLOOKUP(D54,Fichas!$A$1:$B$2000,2,FALSE)</f>
        <v>02.006.04.122.0002.2025</v>
      </c>
      <c r="B54" s="22" t="str">
        <f>VLOOKUP(D54,Fichas!$A$1:$C$2000,3,FALSE)</f>
        <v>3.3.90.30.00.00</v>
      </c>
      <c r="C54" s="36" t="str">
        <f>VLOOKUP(D54,Fichas!$A$1:$D$2000,4,FALSE)</f>
        <v>Material de Consumo</v>
      </c>
      <c r="D54" s="24">
        <v>164</v>
      </c>
      <c r="E54" s="21">
        <f>VLOOKUP(D54,Fichas!$A$1:$E$2000,5,FALSE)</f>
        <v>806</v>
      </c>
      <c r="F54" s="36" t="str">
        <f>VLOOKUP(D54,Fichas!$A$1:$F$2000,6,FALSE)</f>
        <v>Secr. Fazenda</v>
      </c>
      <c r="G54" s="25"/>
      <c r="H54" s="25">
        <v>8000</v>
      </c>
    </row>
    <row r="55" spans="1:10" s="124" customFormat="1">
      <c r="A55" s="48" t="str">
        <f>VLOOKUP(D55,Fichas!$A$1:$B$2000,2,FALSE)</f>
        <v>02.006.04.122.0002.2025</v>
      </c>
      <c r="B55" s="22" t="str">
        <f>VLOOKUP(D55,Fichas!$A$1:$C$2000,3,FALSE)</f>
        <v>3.3.90.39.00.00</v>
      </c>
      <c r="C55" s="36" t="str">
        <f>VLOOKUP(D55,Fichas!$A$1:$D$2000,4,FALSE)</f>
        <v>Outros Serviços de Terceiros - Pessoa Jurídica</v>
      </c>
      <c r="D55" s="122">
        <v>166</v>
      </c>
      <c r="E55" s="21">
        <f>VLOOKUP(D55,Fichas!$A$1:$E$2000,5,FALSE)</f>
        <v>806</v>
      </c>
      <c r="F55" s="36" t="str">
        <f>VLOOKUP(D55,Fichas!$A$1:$F$2000,6,FALSE)</f>
        <v>Secr. Fazenda</v>
      </c>
      <c r="G55" s="123"/>
      <c r="H55" s="123">
        <v>30000</v>
      </c>
      <c r="I55" s="19"/>
      <c r="J55" s="37"/>
    </row>
    <row r="56" spans="1:10">
      <c r="A56" s="48" t="str">
        <f>VLOOKUP(D56,Fichas!$A$1:$B$2000,2,FALSE)</f>
        <v>02.008.08.122.0002.2004.0001</v>
      </c>
      <c r="B56" s="22" t="str">
        <f>VLOOKUP(D56,Fichas!$A$1:$C$2000,3,FALSE)</f>
        <v>3.3.90.39.00.00</v>
      </c>
      <c r="C56" s="36" t="str">
        <f>VLOOKUP(D56,Fichas!$A$1:$D$2000,4,FALSE)</f>
        <v>Outros Serviços de Terceiros - Pessoa Jurídica</v>
      </c>
      <c r="D56" s="21">
        <v>257</v>
      </c>
      <c r="E56" s="21" t="str">
        <f>VLOOKUP(D56,Fichas!$A$1:$E$2000,5,FALSE)</f>
        <v>0</v>
      </c>
      <c r="F56" s="36" t="str">
        <f>VLOOKUP(D56,Fichas!$A$1:$F$2000,6,FALSE)</f>
        <v>Secr. Assist. Social</v>
      </c>
      <c r="G56" s="23"/>
      <c r="H56" s="23">
        <v>42000</v>
      </c>
    </row>
    <row r="57" spans="1:10">
      <c r="A57" s="48" t="str">
        <f>VLOOKUP(D57,Fichas!$A$1:$B$2000,2,FALSE)</f>
        <v>02.011.23.122.0002.2003</v>
      </c>
      <c r="B57" s="22" t="str">
        <f>VLOOKUP(D57,Fichas!$A$1:$C$2000,3,FALSE)</f>
        <v>3.1.90.11.00.00</v>
      </c>
      <c r="C57" s="36" t="str">
        <f>VLOOKUP(D57,Fichas!$A$1:$D$2000,4,FALSE)</f>
        <v>Vencimentos e Vantagens Fixas - Pessoal Civil</v>
      </c>
      <c r="D57" s="24">
        <v>325</v>
      </c>
      <c r="E57" s="21" t="str">
        <f>VLOOKUP(D57,Fichas!$A$1:$E$2000,5,FALSE)</f>
        <v>0</v>
      </c>
      <c r="F57" s="36" t="str">
        <f>VLOOKUP(D57,Fichas!$A$1:$F$2000,6,FALSE)</f>
        <v>Secr. Turismo</v>
      </c>
      <c r="G57" s="25"/>
      <c r="H57" s="25">
        <v>173711.7</v>
      </c>
    </row>
    <row r="58" spans="1:10">
      <c r="A58" s="48" t="str">
        <f>VLOOKUP(D58,Fichas!$A$1:$B$2000,2,FALSE)</f>
        <v>02.011.23.122.0002.2004.0001</v>
      </c>
      <c r="B58" s="22" t="str">
        <f>VLOOKUP(D58,Fichas!$A$1:$C$2000,3,FALSE)</f>
        <v>4.4.90.52.00.00</v>
      </c>
      <c r="C58" s="36" t="str">
        <f>VLOOKUP(D58,Fichas!$A$1:$D$2000,4,FALSE)</f>
        <v>Equipamentos e Material Permanente</v>
      </c>
      <c r="D58" s="24">
        <v>336</v>
      </c>
      <c r="E58" s="21" t="str">
        <f>VLOOKUP(D58,Fichas!$A$1:$E$2000,5,FALSE)</f>
        <v>0</v>
      </c>
      <c r="F58" s="36" t="str">
        <f>VLOOKUP(D58,Fichas!$A$1:$F$2000,6,FALSE)</f>
        <v>Secr. Turismo</v>
      </c>
      <c r="G58" s="25"/>
      <c r="H58" s="25">
        <v>7000</v>
      </c>
    </row>
    <row r="59" spans="1:10">
      <c r="A59" s="48" t="str">
        <f>VLOOKUP(D59,Fichas!$A$1:$B$2000,2,FALSE)</f>
        <v>02.011.23.695.0010.2039</v>
      </c>
      <c r="B59" s="22" t="str">
        <f>VLOOKUP(D59,Fichas!$A$1:$C$2000,3,FALSE)</f>
        <v>3.3.90.39.00.00</v>
      </c>
      <c r="C59" s="36" t="str">
        <f>VLOOKUP(D59,Fichas!$A$1:$D$2000,4,FALSE)</f>
        <v>Outros Serviços de Terceiros - Pessoa Jurídica</v>
      </c>
      <c r="D59" s="24">
        <v>352</v>
      </c>
      <c r="E59" s="21" t="str">
        <f>VLOOKUP(D59,Fichas!$A$1:$E$2000,5,FALSE)</f>
        <v>808</v>
      </c>
      <c r="F59" s="36" t="str">
        <f>VLOOKUP(D59,Fichas!$A$1:$F$2000,6,FALSE)</f>
        <v>Secr. Turismo</v>
      </c>
      <c r="G59" s="25"/>
      <c r="H59" s="25">
        <v>3000</v>
      </c>
    </row>
    <row r="60" spans="1:10">
      <c r="A60" s="48" t="str">
        <f>VLOOKUP(D60,Fichas!$A$1:$B$2000,2,FALSE)</f>
        <v>02.011.27.813.0013.2042</v>
      </c>
      <c r="B60" s="22" t="str">
        <f>VLOOKUP(D60,Fichas!$A$1:$C$2000,3,FALSE)</f>
        <v>3.3.90.39.00.00</v>
      </c>
      <c r="C60" s="36" t="str">
        <f>VLOOKUP(D60,Fichas!$A$1:$D$2000,4,FALSE)</f>
        <v>Outros Serviços de Terceiros - Pessoa Jurídica</v>
      </c>
      <c r="D60" s="24">
        <v>376</v>
      </c>
      <c r="E60" s="21" t="str">
        <f>VLOOKUP(D60,Fichas!$A$1:$E$2000,5,FALSE)</f>
        <v>0</v>
      </c>
      <c r="F60" s="36" t="str">
        <f>VLOOKUP(D60,Fichas!$A$1:$F$2000,6,FALSE)</f>
        <v>Secr. Turismo</v>
      </c>
      <c r="G60" s="25"/>
      <c r="H60" s="25">
        <v>5000</v>
      </c>
    </row>
    <row r="61" spans="1:10">
      <c r="A61" s="48" t="str">
        <f>VLOOKUP(D61,Fichas!$A$1:$B$2000,2,FALSE)</f>
        <v>02.011.27.813.0013.2043</v>
      </c>
      <c r="B61" s="22" t="str">
        <f>VLOOKUP(D61,Fichas!$A$1:$C$2000,3,FALSE)</f>
        <v>3.3.90.39.00.00</v>
      </c>
      <c r="C61" s="36" t="str">
        <f>VLOOKUP(D61,Fichas!$A$1:$D$2000,4,FALSE)</f>
        <v>Outros Serviços de Terceiros - Pessoa Jurídica</v>
      </c>
      <c r="D61" s="24">
        <v>381</v>
      </c>
      <c r="E61" s="21" t="str">
        <f>VLOOKUP(D61,Fichas!$A$1:$E$2000,5,FALSE)</f>
        <v>0</v>
      </c>
      <c r="F61" s="36" t="str">
        <f>VLOOKUP(D61,Fichas!$A$1:$F$2000,6,FALSE)</f>
        <v>Secr. Turismo</v>
      </c>
      <c r="G61" s="25"/>
      <c r="H61" s="25">
        <v>5000</v>
      </c>
    </row>
    <row r="62" spans="1:10">
      <c r="A62" s="48" t="str">
        <f>VLOOKUP(D62,Fichas!$A$1:$B$2000,2,FALSE)</f>
        <v>02.011.27.813.0013.2045</v>
      </c>
      <c r="B62" s="22" t="str">
        <f>VLOOKUP(D62,Fichas!$A$1:$C$2000,3,FALSE)</f>
        <v>3.3.90.39.00.00</v>
      </c>
      <c r="C62" s="36" t="str">
        <f>VLOOKUP(D62,Fichas!$A$1:$D$2000,4,FALSE)</f>
        <v>Outros Serviços de Terceiros - Pessoa Jurídica</v>
      </c>
      <c r="D62" s="24">
        <v>390</v>
      </c>
      <c r="E62" s="21" t="str">
        <f>VLOOKUP(D62,Fichas!$A$1:$E$2000,5,FALSE)</f>
        <v>0</v>
      </c>
      <c r="F62" s="36" t="str">
        <f>VLOOKUP(D62,Fichas!$A$1:$F$2000,6,FALSE)</f>
        <v>Secr. Turismo</v>
      </c>
      <c r="G62" s="25"/>
      <c r="H62" s="25">
        <v>15000</v>
      </c>
    </row>
    <row r="63" spans="1:10">
      <c r="A63" s="48" t="str">
        <f>VLOOKUP(D63,Fichas!$A$1:$B$2000,2,FALSE)</f>
        <v>02.012.12.361.0018.2068</v>
      </c>
      <c r="B63" s="22" t="str">
        <f>VLOOKUP(D63,Fichas!$A$1:$C$2000,3,FALSE)</f>
        <v>3.3.90.39.00.00</v>
      </c>
      <c r="C63" s="36" t="str">
        <f>VLOOKUP(D63,Fichas!$A$1:$D$2000,4,FALSE)</f>
        <v>Outros Serviços de Terceiros - Pessoa Jurídica</v>
      </c>
      <c r="D63" s="24">
        <v>440</v>
      </c>
      <c r="E63" s="21" t="str">
        <f>VLOOKUP(D63,Fichas!$A$1:$E$2000,5,FALSE)</f>
        <v>5</v>
      </c>
      <c r="F63" s="36" t="str">
        <f>VLOOKUP(D63,Fichas!$A$1:$F$2000,6,FALSE)</f>
        <v>Secr. Educação</v>
      </c>
      <c r="G63" s="25"/>
      <c r="H63" s="25">
        <v>1500</v>
      </c>
    </row>
    <row r="64" spans="1:10">
      <c r="A64" s="48" t="str">
        <f>VLOOKUP(D64,Fichas!$A$1:$B$2000,2,FALSE)</f>
        <v>02.012.12.361.0018.2068</v>
      </c>
      <c r="B64" s="22" t="str">
        <f>VLOOKUP(D64,Fichas!$A$1:$C$2000,3,FALSE)</f>
        <v>3.3.90.39.00.00</v>
      </c>
      <c r="C64" s="36" t="str">
        <f>VLOOKUP(D64,Fichas!$A$1:$D$2000,4,FALSE)</f>
        <v>Outros Serviços de Terceiros - Pessoa Jurídica</v>
      </c>
      <c r="D64" s="24">
        <v>441</v>
      </c>
      <c r="E64" s="21" t="str">
        <f>VLOOKUP(D64,Fichas!$A$1:$E$2000,5,FALSE)</f>
        <v>200</v>
      </c>
      <c r="F64" s="36" t="str">
        <f>VLOOKUP(D64,Fichas!$A$1:$F$2000,6,FALSE)</f>
        <v>Secr. Educação</v>
      </c>
      <c r="G64" s="25"/>
      <c r="H64" s="25">
        <v>5500</v>
      </c>
    </row>
    <row r="65" spans="1:10">
      <c r="A65" s="48" t="str">
        <f>VLOOKUP(D65,Fichas!$A$1:$B$2000,2,FALSE)</f>
        <v>02.012.12.361.0020.2076</v>
      </c>
      <c r="B65" s="22" t="str">
        <f>VLOOKUP(D65,Fichas!$A$1:$C$2000,3,FALSE)</f>
        <v>3.3.90.30.00.00</v>
      </c>
      <c r="C65" s="36" t="str">
        <f>VLOOKUP(D65,Fichas!$A$1:$D$2000,4,FALSE)</f>
        <v>Material de Consumo</v>
      </c>
      <c r="D65" s="24">
        <v>1532</v>
      </c>
      <c r="E65" s="21">
        <f>VLOOKUP(D65,Fichas!$A$1:$E$2000,5,FALSE)</f>
        <v>3046</v>
      </c>
      <c r="F65" s="36" t="str">
        <f>VLOOKUP(D65,Fichas!$A$1:$F$2000,6,FALSE)</f>
        <v>Secr. Educação</v>
      </c>
      <c r="G65" s="25"/>
      <c r="H65" s="71">
        <v>45028.37</v>
      </c>
    </row>
    <row r="66" spans="1:10">
      <c r="A66" s="48" t="str">
        <f>VLOOKUP(D66,Fichas!$A$1:$B$2000,2,FALSE)</f>
        <v>02.012.12.361.0021.1004</v>
      </c>
      <c r="B66" s="22" t="str">
        <f>VLOOKUP(D66,Fichas!$A$1:$C$2000,3,FALSE)</f>
        <v>4.4.90.52.00.00</v>
      </c>
      <c r="C66" s="36" t="str">
        <f>VLOOKUP(D66,Fichas!$A$1:$D$2000,4,FALSE)</f>
        <v>Equipamentos e Material Permanente</v>
      </c>
      <c r="D66" s="24">
        <v>1436</v>
      </c>
      <c r="E66" s="21" t="str">
        <f>VLOOKUP(D66,Fichas!$A$1:$E$2000,5,FALSE)</f>
        <v>3835</v>
      </c>
      <c r="F66" s="36" t="str">
        <f>VLOOKUP(D66,Fichas!$A$1:$F$2000,6,FALSE)</f>
        <v>Secr. Educação</v>
      </c>
      <c r="G66" s="25"/>
      <c r="H66" s="71">
        <v>600000</v>
      </c>
    </row>
    <row r="67" spans="1:10">
      <c r="A67" s="48" t="str">
        <f>VLOOKUP(D67,Fichas!$A$1:$B$2000,2,FALSE)</f>
        <v>02.012.12.365.0020.2079</v>
      </c>
      <c r="B67" s="22" t="str">
        <f>VLOOKUP(D67,Fichas!$A$1:$C$2000,3,FALSE)</f>
        <v>3.3.90.30.00.00</v>
      </c>
      <c r="C67" s="36" t="str">
        <f>VLOOKUP(D67,Fichas!$A$1:$D$2000,4,FALSE)</f>
        <v>Material de Consumo</v>
      </c>
      <c r="D67" s="24">
        <v>1533</v>
      </c>
      <c r="E67" s="21">
        <f>VLOOKUP(D67,Fichas!$A$1:$E$2000,5,FALSE)</f>
        <v>3046</v>
      </c>
      <c r="F67" s="36" t="str">
        <f>VLOOKUP(D67,Fichas!$A$1:$F$2000,6,FALSE)</f>
        <v>Secr. Educação</v>
      </c>
      <c r="G67" s="25"/>
      <c r="H67" s="25">
        <v>250564.81</v>
      </c>
    </row>
    <row r="68" spans="1:10">
      <c r="A68" s="48" t="str">
        <f>VLOOKUP(D68,Fichas!$A$1:$B$2000,2,FALSE)</f>
        <v>02.012.12.365.0021.1006</v>
      </c>
      <c r="B68" s="22" t="str">
        <f>VLOOKUP(D68,Fichas!$A$1:$C$2000,3,FALSE)</f>
        <v>4.4.90.51.00.00</v>
      </c>
      <c r="C68" s="36" t="str">
        <f>VLOOKUP(D68,Fichas!$A$1:$D$2000,4,FALSE)</f>
        <v>Obras e Instalações</v>
      </c>
      <c r="D68" s="24">
        <v>1527</v>
      </c>
      <c r="E68" s="21">
        <f>VLOOKUP(D68,Fichas!$A$1:$E$2000,5,FALSE)</f>
        <v>3005</v>
      </c>
      <c r="F68" s="36" t="str">
        <f>VLOOKUP(D68,Fichas!$A$1:$F$2000,6,FALSE)</f>
        <v>Secr. Educação</v>
      </c>
      <c r="G68" s="25"/>
      <c r="H68" s="25">
        <v>2000000</v>
      </c>
    </row>
    <row r="69" spans="1:10">
      <c r="A69" s="48" t="str">
        <f>VLOOKUP(D69,Fichas!$A$1:$B$2000,2,FALSE)</f>
        <v>02.012.12.365.0021.1006</v>
      </c>
      <c r="B69" s="22" t="str">
        <f>VLOOKUP(D69,Fichas!$A$1:$C$2000,3,FALSE)</f>
        <v>4.4.90.52.00.00</v>
      </c>
      <c r="C69" s="36" t="str">
        <f>VLOOKUP(D69,Fichas!$A$1:$D$2000,4,FALSE)</f>
        <v>Equipamentos e Material Permanente</v>
      </c>
      <c r="D69" s="24">
        <v>1528</v>
      </c>
      <c r="E69" s="21">
        <f>VLOOKUP(D69,Fichas!$A$1:$E$2000,5,FALSE)</f>
        <v>3005</v>
      </c>
      <c r="F69" s="36" t="str">
        <f>VLOOKUP(D69,Fichas!$A$1:$F$2000,6,FALSE)</f>
        <v>Secr. Educação</v>
      </c>
      <c r="G69" s="25"/>
      <c r="H69" s="25">
        <v>1000000</v>
      </c>
    </row>
    <row r="70" spans="1:10">
      <c r="A70" s="48" t="str">
        <f>VLOOKUP(D70,Fichas!$A$1:$B$2000,2,FALSE)</f>
        <v>02.012.12.365.0021.1007</v>
      </c>
      <c r="B70" s="22" t="str">
        <f>VLOOKUP(D70,Fichas!$A$1:$C$2000,3,FALSE)</f>
        <v>4.4.90.51.00.00</v>
      </c>
      <c r="C70" s="36" t="str">
        <f>VLOOKUP(D70,Fichas!$A$1:$D$2000,4,FALSE)</f>
        <v>Obras e Instalações</v>
      </c>
      <c r="D70" s="24">
        <v>1529</v>
      </c>
      <c r="E70" s="21">
        <f>VLOOKUP(D70,Fichas!$A$1:$E$2000,5,FALSE)</f>
        <v>3005</v>
      </c>
      <c r="F70" s="36" t="str">
        <f>VLOOKUP(D70,Fichas!$A$1:$F$2000,6,FALSE)</f>
        <v>Secr. Educação</v>
      </c>
      <c r="G70" s="25"/>
      <c r="H70" s="25">
        <v>3000000</v>
      </c>
    </row>
    <row r="71" spans="1:10" s="124" customFormat="1">
      <c r="A71" s="48" t="str">
        <f>VLOOKUP(D71,Fichas!$A$1:$B$2000,2,FALSE)</f>
        <v>02.012.12.365.0021.1007</v>
      </c>
      <c r="B71" s="22" t="str">
        <f>VLOOKUP(D71,Fichas!$A$1:$C$2000,3,FALSE)</f>
        <v>4.4.90.52.00.00</v>
      </c>
      <c r="C71" s="36" t="str">
        <f>VLOOKUP(D71,Fichas!$A$1:$D$2000,4,FALSE)</f>
        <v>Equipamentos e Material Permanente</v>
      </c>
      <c r="D71" s="125">
        <v>1530</v>
      </c>
      <c r="E71" s="21">
        <f>VLOOKUP(D71,Fichas!$A$1:$E$2000,5,FALSE)</f>
        <v>3005</v>
      </c>
      <c r="F71" s="36" t="str">
        <f>VLOOKUP(D71,Fichas!$A$1:$F$2000,6,FALSE)</f>
        <v>Secr. Educação</v>
      </c>
      <c r="G71" s="71"/>
      <c r="H71" s="71">
        <v>1000000</v>
      </c>
      <c r="I71" s="19"/>
      <c r="J71" s="37"/>
    </row>
    <row r="72" spans="1:10" s="124" customFormat="1">
      <c r="A72" s="48" t="str">
        <f>VLOOKUP(D72,Fichas!$A$1:$B$2000,2,FALSE)</f>
        <v>02.013.08.241.0022.2083</v>
      </c>
      <c r="B72" s="22" t="str">
        <f>VLOOKUP(D72,Fichas!$A$1:$C$2000,3,FALSE)</f>
        <v>3.3.90.30.00.00</v>
      </c>
      <c r="C72" s="36" t="str">
        <f>VLOOKUP(D72,Fichas!$A$1:$D$2000,4,FALSE)</f>
        <v>Material de Consumo</v>
      </c>
      <c r="D72" s="125">
        <v>638</v>
      </c>
      <c r="E72" s="21" t="str">
        <f>VLOOKUP(D72,Fichas!$A$1:$E$2000,5,FALSE)</f>
        <v>806</v>
      </c>
      <c r="F72" s="36" t="str">
        <f>VLOOKUP(D72,Fichas!$A$1:$F$2000,6,FALSE)</f>
        <v>Secr. Melhor Idade</v>
      </c>
      <c r="G72" s="71"/>
      <c r="H72" s="71">
        <v>48000</v>
      </c>
      <c r="I72" s="19"/>
      <c r="J72" s="37"/>
    </row>
    <row r="73" spans="1:10">
      <c r="A73" s="48" t="str">
        <f>VLOOKUP(D73,Fichas!$A$1:$B$2000,2,FALSE)</f>
        <v>02.016.15.452.0026.1019</v>
      </c>
      <c r="B73" s="22" t="str">
        <f>VLOOKUP(D73,Fichas!$A$1:$C$2000,3,FALSE)</f>
        <v>4.4.90.51.00.00</v>
      </c>
      <c r="C73" s="36" t="str">
        <f>VLOOKUP(D73,Fichas!$A$1:$D$2000,4,FALSE)</f>
        <v>Obras e Instalações</v>
      </c>
      <c r="D73" s="125">
        <v>717</v>
      </c>
      <c r="E73" s="21" t="str">
        <f>VLOOKUP(D73,Fichas!$A$1:$E$2000,5,FALSE)</f>
        <v>807</v>
      </c>
      <c r="F73" s="36" t="str">
        <f>VLOOKUP(D73,Fichas!$A$1:$F$2000,6,FALSE)</f>
        <v>Secr. Obras</v>
      </c>
      <c r="G73" s="71"/>
      <c r="H73" s="71">
        <v>195200</v>
      </c>
    </row>
    <row r="74" spans="1:10" s="124" customFormat="1">
      <c r="A74" s="48" t="str">
        <f>VLOOKUP(D74,Fichas!$A$1:$B$2000,2,FALSE)</f>
        <v>02.016.15.452.0026.2088</v>
      </c>
      <c r="B74" s="22" t="str">
        <f>VLOOKUP(D74,Fichas!$A$1:$C$2000,3,FALSE)</f>
        <v>3.3.90.39.00.00</v>
      </c>
      <c r="C74" s="36" t="str">
        <f>VLOOKUP(D74,Fichas!$A$1:$D$2000,4,FALSE)</f>
        <v>Outros Serviços de Terceiros - Pessoa Jurídica</v>
      </c>
      <c r="D74" s="125">
        <v>719</v>
      </c>
      <c r="E74" s="21" t="str">
        <f>VLOOKUP(D74,Fichas!$A$1:$E$2000,5,FALSE)</f>
        <v>0</v>
      </c>
      <c r="F74" s="36" t="str">
        <f>VLOOKUP(D74,Fichas!$A$1:$F$2000,6,FALSE)</f>
        <v>Secr. Obras</v>
      </c>
      <c r="G74" s="71"/>
      <c r="H74" s="71">
        <v>8000</v>
      </c>
      <c r="I74" s="19"/>
      <c r="J74" s="37"/>
    </row>
    <row r="75" spans="1:10" ht="22.5">
      <c r="A75" s="48" t="str">
        <f>VLOOKUP(D75,Fichas!$A$1:$B$2000,2,FALSE)</f>
        <v>02.022.06.122.0002.2003</v>
      </c>
      <c r="B75" s="22" t="str">
        <f>VLOOKUP(D75,Fichas!$A$1:$C$2000,3,FALSE)</f>
        <v>3.3.90.08.00.00</v>
      </c>
      <c r="C75" s="36" t="str">
        <f>VLOOKUP(D75,Fichas!$A$1:$D$2000,4,FALSE)</f>
        <v>Outros Benefícios Assistenciais do servidor e do militar</v>
      </c>
      <c r="D75" s="24">
        <v>793</v>
      </c>
      <c r="E75" s="21" t="str">
        <f>VLOOKUP(D75,Fichas!$A$1:$E$2000,5,FALSE)</f>
        <v>0</v>
      </c>
      <c r="F75" s="36" t="str">
        <f>VLOOKUP(D75,Fichas!$A$1:$F$2000,6,FALSE)</f>
        <v>Secr. Dir. Humanos</v>
      </c>
      <c r="G75" s="25"/>
      <c r="H75" s="25">
        <v>48900</v>
      </c>
    </row>
    <row r="76" spans="1:10">
      <c r="A76" s="48" t="str">
        <f>VLOOKUP(D76,Fichas!$A$1:$B$2000,2,FALSE)</f>
        <v>02.022.06.122.0002.2004.0001</v>
      </c>
      <c r="B76" s="22" t="str">
        <f>VLOOKUP(D76,Fichas!$A$1:$C$2000,3,FALSE)</f>
        <v>3.3.90.30.00.00</v>
      </c>
      <c r="C76" s="36" t="str">
        <f>VLOOKUP(D76,Fichas!$A$1:$D$2000,4,FALSE)</f>
        <v>Material de Consumo</v>
      </c>
      <c r="D76" s="24">
        <v>794</v>
      </c>
      <c r="E76" s="21" t="str">
        <f>VLOOKUP(D76,Fichas!$A$1:$E$2000,5,FALSE)</f>
        <v>0</v>
      </c>
      <c r="F76" s="36" t="str">
        <f>VLOOKUP(D76,Fichas!$A$1:$F$2000,6,FALSE)</f>
        <v>Secr. Dir. Humanos</v>
      </c>
      <c r="G76" s="25"/>
      <c r="H76" s="25">
        <v>6500</v>
      </c>
    </row>
    <row r="77" spans="1:10">
      <c r="A77" s="48" t="str">
        <f>VLOOKUP(D77,Fichas!$A$1:$B$2000,2,FALSE)</f>
        <v>02.022.06.181.0028.2119</v>
      </c>
      <c r="B77" s="22" t="str">
        <f>VLOOKUP(D77,Fichas!$A$1:$C$2000,3,FALSE)</f>
        <v>3.3.90.30.00.00</v>
      </c>
      <c r="C77" s="36" t="str">
        <f>VLOOKUP(D77,Fichas!$A$1:$D$2000,4,FALSE)</f>
        <v>Material de Consumo</v>
      </c>
      <c r="D77" s="24">
        <v>815</v>
      </c>
      <c r="E77" s="21" t="str">
        <f>VLOOKUP(D77,Fichas!$A$1:$E$2000,5,FALSE)</f>
        <v>809</v>
      </c>
      <c r="F77" s="36" t="str">
        <f>VLOOKUP(D77,Fichas!$A$1:$F$2000,6,FALSE)</f>
        <v>Secr. Dir. Humanos</v>
      </c>
      <c r="G77" s="25"/>
      <c r="H77" s="25">
        <v>14000</v>
      </c>
    </row>
    <row r="78" spans="1:10">
      <c r="A78" s="48" t="str">
        <f>VLOOKUP(D78,Fichas!$A$1:$B$2000,2,FALSE)</f>
        <v>02.022.06.181.0028.2119</v>
      </c>
      <c r="B78" s="22" t="str">
        <f>VLOOKUP(D78,Fichas!$A$1:$C$2000,3,FALSE)</f>
        <v>3.3.90.36.00.00</v>
      </c>
      <c r="C78" s="36" t="str">
        <f>VLOOKUP(D78,Fichas!$A$1:$D$2000,4,FALSE)</f>
        <v>Outros Serviços de Terceiros - Pessoa Física</v>
      </c>
      <c r="D78" s="24">
        <v>816</v>
      </c>
      <c r="E78" s="21" t="str">
        <f>VLOOKUP(D78,Fichas!$A$1:$E$2000,5,FALSE)</f>
        <v>809</v>
      </c>
      <c r="F78" s="36" t="str">
        <f>VLOOKUP(D78,Fichas!$A$1:$F$2000,6,FALSE)</f>
        <v>Secr. Dir. Humanos</v>
      </c>
      <c r="G78" s="25"/>
      <c r="H78" s="25">
        <v>4000</v>
      </c>
    </row>
    <row r="79" spans="1:10">
      <c r="A79" s="48" t="str">
        <f>VLOOKUP(D79,Fichas!$A$1:$B$2000,2,FALSE)</f>
        <v>02.022.06.181.0028.2119</v>
      </c>
      <c r="B79" s="22" t="str">
        <f>VLOOKUP(D79,Fichas!$A$1:$C$2000,3,FALSE)</f>
        <v>3.3.90.39.00.00</v>
      </c>
      <c r="C79" s="36" t="str">
        <f>VLOOKUP(D79,Fichas!$A$1:$D$2000,4,FALSE)</f>
        <v>Outros Serviços de Terceiros - Pessoa Jurídica</v>
      </c>
      <c r="D79" s="24">
        <v>817</v>
      </c>
      <c r="E79" s="21" t="str">
        <f>VLOOKUP(D79,Fichas!$A$1:$E$2000,5,FALSE)</f>
        <v>809</v>
      </c>
      <c r="F79" s="36" t="str">
        <f>VLOOKUP(D79,Fichas!$A$1:$F$2000,6,FALSE)</f>
        <v>Secr. Dir. Humanos</v>
      </c>
      <c r="G79" s="25"/>
      <c r="H79" s="25">
        <v>7000</v>
      </c>
    </row>
    <row r="80" spans="1:10">
      <c r="A80" s="48" t="str">
        <f>VLOOKUP(D80,Fichas!$A$1:$B$2000,2,FALSE)</f>
        <v>02.022.06.181.0028.2119</v>
      </c>
      <c r="B80" s="22" t="str">
        <f>VLOOKUP(D80,Fichas!$A$1:$C$2000,3,FALSE)</f>
        <v>4.4.90.52.00.00</v>
      </c>
      <c r="C80" s="36" t="str">
        <f>VLOOKUP(D80,Fichas!$A$1:$D$2000,4,FALSE)</f>
        <v>Equipamentos e Material Permanente</v>
      </c>
      <c r="D80" s="24">
        <v>818</v>
      </c>
      <c r="E80" s="21" t="str">
        <f>VLOOKUP(D80,Fichas!$A$1:$E$2000,5,FALSE)</f>
        <v>809</v>
      </c>
      <c r="F80" s="36" t="str">
        <f>VLOOKUP(D80,Fichas!$A$1:$F$2000,6,FALSE)</f>
        <v>Secr. Dir. Humanos</v>
      </c>
      <c r="G80" s="25"/>
      <c r="H80" s="25">
        <v>12000</v>
      </c>
    </row>
    <row r="81" spans="1:8">
      <c r="A81" s="48" t="str">
        <f>VLOOKUP(D81,Fichas!$A$1:$B$2000,2,FALSE)</f>
        <v>05.001.10.302.0032.2145</v>
      </c>
      <c r="B81" s="22" t="str">
        <f>VLOOKUP(D81,Fichas!$A$1:$C$2000,3,FALSE)</f>
        <v>3.1.90.04.00.00</v>
      </c>
      <c r="C81" s="36" t="str">
        <f>VLOOKUP(D81,Fichas!$A$1:$D$2000,4,FALSE)</f>
        <v>Contratação por Tempo Determinado</v>
      </c>
      <c r="D81" s="24">
        <v>1086</v>
      </c>
      <c r="E81" s="21">
        <f>VLOOKUP(D81,Fichas!$A$1:$E$2000,5,FALSE)</f>
        <v>810</v>
      </c>
      <c r="F81" s="36" t="str">
        <f>VLOOKUP(D81,Fichas!$A$1:$F$2000,6,FALSE)</f>
        <v>F.M. Saúde</v>
      </c>
      <c r="G81" s="25"/>
      <c r="H81" s="25">
        <v>200</v>
      </c>
    </row>
    <row r="82" spans="1:8">
      <c r="A82" s="48" t="str">
        <f>VLOOKUP(D82,Fichas!$A$1:$B$2000,2,FALSE)</f>
        <v>05.001.10.302.0032.2145</v>
      </c>
      <c r="B82" s="22" t="str">
        <f>VLOOKUP(D82,Fichas!$A$1:$C$2000,3,FALSE)</f>
        <v>3.1.90.13.00.00</v>
      </c>
      <c r="C82" s="36" t="str">
        <f>VLOOKUP(D82,Fichas!$A$1:$D$2000,4,FALSE)</f>
        <v>Obrigações Patronais</v>
      </c>
      <c r="D82" s="24">
        <v>1092</v>
      </c>
      <c r="E82" s="21" t="str">
        <f>VLOOKUP(D82,Fichas!$A$1:$E$2000,5,FALSE)</f>
        <v>300</v>
      </c>
      <c r="F82" s="36" t="str">
        <f>VLOOKUP(D82,Fichas!$A$1:$F$2000,6,FALSE)</f>
        <v>F.M. Saúde</v>
      </c>
      <c r="G82" s="25"/>
      <c r="H82" s="25">
        <v>670000</v>
      </c>
    </row>
    <row r="83" spans="1:8">
      <c r="A83" s="48" t="str">
        <f>VLOOKUP(D83,Fichas!$A$1:$B$2000,2,FALSE)</f>
        <v>03.001.08.244.0045.2218</v>
      </c>
      <c r="B83" s="22" t="str">
        <f>VLOOKUP(D83,Fichas!$A$1:$C$2000,3,FALSE)</f>
        <v>3.3.90.30.00.00</v>
      </c>
      <c r="C83" s="36" t="str">
        <f>VLOOKUP(D83,Fichas!$A$1:$D$2000,4,FALSE)</f>
        <v>Material de Consumo</v>
      </c>
      <c r="D83" s="24">
        <v>875</v>
      </c>
      <c r="E83" s="21" t="str">
        <f>VLOOKUP(D83,Fichas!$A$1:$E$2000,5,FALSE)</f>
        <v>937</v>
      </c>
      <c r="F83" s="36" t="str">
        <f>VLOOKUP(D83,Fichas!$A$1:$F$2000,6,FALSE)</f>
        <v>F.M. Assist. Social</v>
      </c>
      <c r="G83" s="25"/>
      <c r="H83" s="25">
        <v>1000</v>
      </c>
    </row>
    <row r="84" spans="1:8">
      <c r="A84" s="48" t="str">
        <f>VLOOKUP(D84,Fichas!$A$1:$B$2000,2,FALSE)</f>
        <v>03.001.08.244.0045.2220</v>
      </c>
      <c r="B84" s="22" t="str">
        <f>VLOOKUP(D84,Fichas!$A$1:$C$2000,3,FALSE)</f>
        <v>3.3.90.39.00.00</v>
      </c>
      <c r="C84" s="36" t="str">
        <f>VLOOKUP(D84,Fichas!$A$1:$D$2000,4,FALSE)</f>
        <v>Outros Serviços de Terceiros - Pessoa Jurídica</v>
      </c>
      <c r="D84" s="24">
        <v>1474</v>
      </c>
      <c r="E84" s="21" t="str">
        <f>VLOOKUP(D84,Fichas!$A$1:$E$2000,5,FALSE)</f>
        <v>3865</v>
      </c>
      <c r="F84" s="36" t="str">
        <f>VLOOKUP(D84,Fichas!$A$1:$F$2000,6,FALSE)</f>
        <v>F. M. Assist. Social</v>
      </c>
      <c r="G84" s="25"/>
      <c r="H84" s="25">
        <v>1000</v>
      </c>
    </row>
    <row r="85" spans="1:8">
      <c r="A85" s="48" t="str">
        <f>VLOOKUP(D85,Fichas!$A$1:$B$2000,2,FALSE)</f>
        <v>03.001.08.244.0045.2224</v>
      </c>
      <c r="B85" s="22" t="str">
        <f>VLOOKUP(D85,Fichas!$A$1:$C$2000,3,FALSE)</f>
        <v>3.3.90.39.00.00</v>
      </c>
      <c r="C85" s="36" t="str">
        <f>VLOOKUP(D85,Fichas!$A$1:$D$2000,4,FALSE)</f>
        <v>Outros Serviços de Terceiros - Pessoa Jurídica</v>
      </c>
      <c r="D85" s="24">
        <v>1461</v>
      </c>
      <c r="E85" s="21" t="str">
        <f>VLOOKUP(D85,Fichas!$A$1:$E$2000,5,FALSE)</f>
        <v>3861</v>
      </c>
      <c r="F85" s="36" t="str">
        <f>VLOOKUP(D85,Fichas!$A$1:$F$2000,6,FALSE)</f>
        <v>F. M. Assist. Social</v>
      </c>
      <c r="G85" s="25"/>
      <c r="H85" s="25">
        <v>1000</v>
      </c>
    </row>
    <row r="86" spans="1:8">
      <c r="A86" s="48" t="str">
        <f>VLOOKUP(D86,Fichas!$A$1:$B$2000,2,FALSE)</f>
        <v>03.001.08.244.0045.2227</v>
      </c>
      <c r="B86" s="22" t="str">
        <f>VLOOKUP(D86,Fichas!$A$1:$C$2000,3,FALSE)</f>
        <v>3.3.90.36.00.00</v>
      </c>
      <c r="C86" s="36" t="str">
        <f>VLOOKUP(D86,Fichas!$A$1:$D$2000,4,FALSE)</f>
        <v>Outros Serviços de Terceiros - Pessoa Física</v>
      </c>
      <c r="D86" s="24">
        <v>1482</v>
      </c>
      <c r="E86" s="21" t="str">
        <f>VLOOKUP(D86,Fichas!$A$1:$E$2000,5,FALSE)</f>
        <v>3910</v>
      </c>
      <c r="F86" s="36" t="str">
        <f>VLOOKUP(D86,Fichas!$A$1:$F$2000,6,FALSE)</f>
        <v>F. M. Assist. Social</v>
      </c>
      <c r="G86" s="25"/>
      <c r="H86" s="25">
        <v>30000</v>
      </c>
    </row>
    <row r="87" spans="1:8">
      <c r="A87" s="48" t="str">
        <f>VLOOKUP(D87,Fichas!$A$1:$B$2000,2,FALSE)</f>
        <v>03.001.08.244.0045.2227</v>
      </c>
      <c r="B87" s="22" t="str">
        <f>VLOOKUP(D87,Fichas!$A$1:$C$2000,3,FALSE)</f>
        <v>4.4.90.52.00.00</v>
      </c>
      <c r="C87" s="36" t="str">
        <f>VLOOKUP(D87,Fichas!$A$1:$D$2000,4,FALSE)</f>
        <v>Equipamentos e Material Permanente</v>
      </c>
      <c r="D87" s="24">
        <v>1483</v>
      </c>
      <c r="E87" s="21" t="str">
        <f>VLOOKUP(D87,Fichas!$A$1:$E$2000,5,FALSE)</f>
        <v>3910</v>
      </c>
      <c r="F87" s="36" t="str">
        <f>VLOOKUP(D87,Fichas!$A$1:$F$2000,6,FALSE)</f>
        <v>F. M. Assist. Social</v>
      </c>
      <c r="G87" s="25"/>
      <c r="H87" s="25">
        <v>30000</v>
      </c>
    </row>
    <row r="88" spans="1:8">
      <c r="A88" s="48" t="str">
        <f>VLOOKUP(D88,Fichas!$A$1:$B$2000,2,FALSE)</f>
        <v>06.001.26.125.0035.2167</v>
      </c>
      <c r="B88" s="22" t="str">
        <f>VLOOKUP(D88,Fichas!$A$1:$C$2000,3,FALSE)</f>
        <v>3.3.90.39.00.00</v>
      </c>
      <c r="C88" s="36" t="str">
        <f>VLOOKUP(D88,Fichas!$A$1:$D$2000,4,FALSE)</f>
        <v>Outros Serviços de Terceiros - Pessoa Jurídica</v>
      </c>
      <c r="D88" s="24">
        <v>1174</v>
      </c>
      <c r="E88" s="21" t="str">
        <f>VLOOKUP(D88,Fichas!$A$1:$E$2000,5,FALSE)</f>
        <v>990</v>
      </c>
      <c r="F88" s="36" t="str">
        <f>VLOOKUP(D88,Fichas!$A$1:$F$2000,6,FALSE)</f>
        <v>F.M. Transporte</v>
      </c>
      <c r="G88" s="25"/>
      <c r="H88" s="25">
        <v>80000</v>
      </c>
    </row>
    <row r="89" spans="1:8">
      <c r="A89" s="48" t="str">
        <f>VLOOKUP(D89,Fichas!$A$1:$B$2000,2,FALSE)</f>
        <v>06.001.26.125.0035.2168</v>
      </c>
      <c r="B89" s="22" t="str">
        <f>VLOOKUP(D89,Fichas!$A$1:$C$2000,3,FALSE)</f>
        <v>3.3.90.30.00.00</v>
      </c>
      <c r="C89" s="36" t="str">
        <f>VLOOKUP(D89,Fichas!$A$1:$D$2000,4,FALSE)</f>
        <v>Material de Consumo</v>
      </c>
      <c r="D89" s="24">
        <v>1176</v>
      </c>
      <c r="E89" s="21" t="str">
        <f>VLOOKUP(D89,Fichas!$A$1:$E$2000,5,FALSE)</f>
        <v>990</v>
      </c>
      <c r="F89" s="36" t="str">
        <f>VLOOKUP(D89,Fichas!$A$1:$F$2000,6,FALSE)</f>
        <v>F.M. Transporte</v>
      </c>
      <c r="G89" s="25"/>
      <c r="H89" s="25">
        <v>40000</v>
      </c>
    </row>
    <row r="90" spans="1:8">
      <c r="A90" s="48" t="str">
        <f>VLOOKUP(D90,Fichas!$A$1:$B$2000,2,FALSE)</f>
        <v>06.001.26.125.0035.2168</v>
      </c>
      <c r="B90" s="22" t="str">
        <f>VLOOKUP(D90,Fichas!$A$1:$C$2000,3,FALSE)</f>
        <v>3.3.90.39.00.00</v>
      </c>
      <c r="C90" s="36" t="str">
        <f>VLOOKUP(D90,Fichas!$A$1:$D$2000,4,FALSE)</f>
        <v>Outros Serviços de Terceiros - Pessoa Jurídica</v>
      </c>
      <c r="D90" s="24">
        <v>1177</v>
      </c>
      <c r="E90" s="21" t="str">
        <f>VLOOKUP(D90,Fichas!$A$1:$E$2000,5,FALSE)</f>
        <v>990</v>
      </c>
      <c r="F90" s="36" t="str">
        <f>VLOOKUP(D90,Fichas!$A$1:$F$2000,6,FALSE)</f>
        <v>F.M. Transporte</v>
      </c>
      <c r="G90" s="25"/>
      <c r="H90" s="25">
        <v>40000</v>
      </c>
    </row>
    <row r="91" spans="1:8">
      <c r="A91" s="48" t="str">
        <f>VLOOKUP(D91,Fichas!$A$1:$B$2000,2,FALSE)</f>
        <v>06.001.26.125.0035.2169</v>
      </c>
      <c r="B91" s="22" t="str">
        <f>VLOOKUP(D91,Fichas!$A$1:$C$2000,3,FALSE)</f>
        <v>3.3.90.30.00.00</v>
      </c>
      <c r="C91" s="36" t="str">
        <f>VLOOKUP(D91,Fichas!$A$1:$D$2000,4,FALSE)</f>
        <v>Material de Consumo</v>
      </c>
      <c r="D91" s="24">
        <v>1178</v>
      </c>
      <c r="E91" s="21" t="str">
        <f>VLOOKUP(D91,Fichas!$A$1:$E$2000,5,FALSE)</f>
        <v>990</v>
      </c>
      <c r="F91" s="36" t="str">
        <f>VLOOKUP(D91,Fichas!$A$1:$F$2000,6,FALSE)</f>
        <v>F.M. Transporte</v>
      </c>
      <c r="G91" s="25"/>
      <c r="H91" s="25">
        <v>40000</v>
      </c>
    </row>
    <row r="92" spans="1:8">
      <c r="A92" s="48" t="str">
        <f>VLOOKUP(D92,Fichas!$A$1:$B$2000,2,FALSE)</f>
        <v>06.001.26.125.0035.2169</v>
      </c>
      <c r="B92" s="22" t="str">
        <f>VLOOKUP(D92,Fichas!$A$1:$C$2000,3,FALSE)</f>
        <v>3.3.90.39.00.00</v>
      </c>
      <c r="C92" s="36" t="str">
        <f>VLOOKUP(D92,Fichas!$A$1:$D$2000,4,FALSE)</f>
        <v>Outros Serviços de Terceiros - Pessoa Jurídica</v>
      </c>
      <c r="D92" s="24">
        <v>1179</v>
      </c>
      <c r="E92" s="21" t="str">
        <f>VLOOKUP(D92,Fichas!$A$1:$E$2000,5,FALSE)</f>
        <v>990</v>
      </c>
      <c r="F92" s="36" t="str">
        <f>VLOOKUP(D92,Fichas!$A$1:$F$2000,6,FALSE)</f>
        <v>F.M. Transporte</v>
      </c>
      <c r="G92" s="25"/>
      <c r="H92" s="25">
        <v>40000</v>
      </c>
    </row>
    <row r="93" spans="1:8">
      <c r="A93" s="48" t="str">
        <f>VLOOKUP(D93,Fichas!$A$1:$B$2000,2,FALSE)</f>
        <v>06.001.26.125.0035.2171</v>
      </c>
      <c r="B93" s="22" t="str">
        <f>VLOOKUP(D93,Fichas!$A$1:$C$2000,3,FALSE)</f>
        <v>3.3.90.30.00.00</v>
      </c>
      <c r="C93" s="36" t="str">
        <f>VLOOKUP(D93,Fichas!$A$1:$D$2000,4,FALSE)</f>
        <v>Material de Consumo</v>
      </c>
      <c r="D93" s="24">
        <v>1182</v>
      </c>
      <c r="E93" s="21" t="str">
        <f>VLOOKUP(D93,Fichas!$A$1:$E$2000,5,FALSE)</f>
        <v>990</v>
      </c>
      <c r="F93" s="36" t="str">
        <f>VLOOKUP(D93,Fichas!$A$1:$F$2000,6,FALSE)</f>
        <v>F.M. Transporte</v>
      </c>
      <c r="G93" s="25"/>
      <c r="H93" s="25">
        <v>40000</v>
      </c>
    </row>
    <row r="94" spans="1:8">
      <c r="A94" s="48" t="str">
        <f>VLOOKUP(D94,Fichas!$A$1:$B$2000,2,FALSE)</f>
        <v>06.001.26.782.0009.2164</v>
      </c>
      <c r="B94" s="22" t="str">
        <f>VLOOKUP(D94,Fichas!$A$1:$C$2000,3,FALSE)</f>
        <v>3.3.90.30.00.00</v>
      </c>
      <c r="C94" s="36" t="str">
        <f>VLOOKUP(D94,Fichas!$A$1:$D$2000,4,FALSE)</f>
        <v>Material de Consumo</v>
      </c>
      <c r="D94" s="24">
        <v>1205</v>
      </c>
      <c r="E94" s="21">
        <f>VLOOKUP(D94,Fichas!$A$1:$E$2000,5,FALSE)</f>
        <v>806</v>
      </c>
      <c r="F94" s="36" t="str">
        <f>VLOOKUP(D94,Fichas!$A$1:$F$2000,6,FALSE)</f>
        <v>F.M. Transporte</v>
      </c>
      <c r="G94" s="25"/>
      <c r="H94" s="25">
        <v>215000</v>
      </c>
    </row>
    <row r="95" spans="1:8">
      <c r="A95" s="48" t="str">
        <f>VLOOKUP(D95,Fichas!$A$1:$B$2000,2,FALSE)</f>
        <v>06.001.26.782.0009.2164</v>
      </c>
      <c r="B95" s="22" t="str">
        <f>VLOOKUP(D95,Fichas!$A$1:$C$2000,3,FALSE)</f>
        <v>3.3.90.30.00.00</v>
      </c>
      <c r="C95" s="36" t="str">
        <f>VLOOKUP(D95,Fichas!$A$1:$D$2000,4,FALSE)</f>
        <v>Material de Consumo</v>
      </c>
      <c r="D95" s="24">
        <v>1207</v>
      </c>
      <c r="E95" s="21" t="str">
        <f>VLOOKUP(D95,Fichas!$A$1:$E$2000,5,FALSE)</f>
        <v>990</v>
      </c>
      <c r="F95" s="36" t="str">
        <f>VLOOKUP(D95,Fichas!$A$1:$F$2000,6,FALSE)</f>
        <v>F.M. Transporte</v>
      </c>
      <c r="G95" s="25"/>
      <c r="H95" s="25">
        <v>100000</v>
      </c>
    </row>
    <row r="96" spans="1:8">
      <c r="A96" s="48" t="str">
        <f>VLOOKUP(D96,Fichas!$A$1:$B$2000,2,FALSE)</f>
        <v>06.001.26.782.0009.2164</v>
      </c>
      <c r="B96" s="22" t="str">
        <f>VLOOKUP(D96,Fichas!$A$1:$C$2000,3,FALSE)</f>
        <v>3.3.90.39.00.00</v>
      </c>
      <c r="C96" s="36" t="str">
        <f>VLOOKUP(D96,Fichas!$A$1:$D$2000,4,FALSE)</f>
        <v>Outros Serviços de Terceiros - Pessoa Jurídica</v>
      </c>
      <c r="D96" s="24">
        <v>1208</v>
      </c>
      <c r="E96" s="21">
        <f>VLOOKUP(D96,Fichas!$A$1:$E$2000,5,FALSE)</f>
        <v>990</v>
      </c>
      <c r="F96" s="36" t="str">
        <f>VLOOKUP(D96,Fichas!$A$1:$F$2000,6,FALSE)</f>
        <v>F.M. Transporte</v>
      </c>
      <c r="G96" s="25"/>
      <c r="H96" s="25">
        <v>100000</v>
      </c>
    </row>
    <row r="97" spans="1:8">
      <c r="A97" s="48" t="str">
        <f>VLOOKUP(D97,Fichas!$A$1:$B$2000,2,FALSE)</f>
        <v>06.001.26.782.0009.2164</v>
      </c>
      <c r="B97" s="22" t="str">
        <f>VLOOKUP(D97,Fichas!$A$1:$C$2000,3,FALSE)</f>
        <v>4.4.90.52.00.00</v>
      </c>
      <c r="C97" s="36" t="str">
        <f>VLOOKUP(D97,Fichas!$A$1:$D$2000,4,FALSE)</f>
        <v>Equipamentos e Material Permanente</v>
      </c>
      <c r="D97" s="24">
        <v>1210</v>
      </c>
      <c r="E97" s="21" t="str">
        <f>VLOOKUP(D97,Fichas!$A$1:$E$2000,5,FALSE)</f>
        <v>806</v>
      </c>
      <c r="F97" s="36" t="str">
        <f>VLOOKUP(D97,Fichas!$A$1:$F$2000,6,FALSE)</f>
        <v>F.M. Transporte</v>
      </c>
      <c r="G97" s="25"/>
      <c r="H97" s="25">
        <v>320000</v>
      </c>
    </row>
    <row r="98" spans="1:8">
      <c r="A98" s="48" t="str">
        <f>VLOOKUP(D98,Fichas!$A$1:$B$2000,2,FALSE)</f>
        <v>23.001.04.122.0002.2003</v>
      </c>
      <c r="B98" s="22" t="str">
        <f>VLOOKUP(D98,Fichas!$A$1:$C$2000,3,FALSE)</f>
        <v>3.1.91.13.08.00</v>
      </c>
      <c r="C98" s="36" t="str">
        <f>VLOOKUP(D98,Fichas!$A$1:$D$2000,4,FALSE)</f>
        <v>Contribuições RPPS - FPC</v>
      </c>
      <c r="D98" s="24">
        <v>1369</v>
      </c>
      <c r="E98" s="21" t="str">
        <f>VLOOKUP(D98,Fichas!$A$1:$E$2000,5,FALSE)</f>
        <v>0</v>
      </c>
      <c r="F98" s="36" t="str">
        <f>VLOOKUP(D98,Fichas!$A$1:$F$2000,6,FALSE)</f>
        <v>CONSERCAF</v>
      </c>
      <c r="G98" s="25"/>
      <c r="H98" s="25">
        <v>400000</v>
      </c>
    </row>
    <row r="99" spans="1:8">
      <c r="A99" s="48" t="str">
        <f>VLOOKUP(D99,Fichas!$A$1:$B$2000,2,FALSE)</f>
        <v>24.001.03.122.0003.1002</v>
      </c>
      <c r="B99" s="22" t="str">
        <f>VLOOKUP(D99,Fichas!$A$1:$C$2000,3,FALSE)</f>
        <v>3.3.90.30.00.00</v>
      </c>
      <c r="C99" s="36" t="str">
        <f>VLOOKUP(D99,Fichas!$A$1:$D$2000,4,FALSE)</f>
        <v>Material de Consumo</v>
      </c>
      <c r="D99" s="24">
        <v>1402</v>
      </c>
      <c r="E99" s="21" t="str">
        <f>VLOOKUP(D99,Fichas!$A$1:$E$2000,5,FALSE)</f>
        <v>19</v>
      </c>
      <c r="F99" s="36" t="str">
        <f>VLOOKUP(D99,Fichas!$A$1:$F$2000,6,FALSE)</f>
        <v>FMDDC</v>
      </c>
      <c r="G99" s="25"/>
      <c r="H99" s="25">
        <v>1000</v>
      </c>
    </row>
    <row r="100" spans="1:8">
      <c r="A100" s="48" t="str">
        <f>VLOOKUP(D100,Fichas!$A$1:$B$2000,2,FALSE)</f>
        <v>26.001.03.091.0005.2014</v>
      </c>
      <c r="B100" s="22" t="str">
        <f>VLOOKUP(D100,Fichas!$A$1:$C$2000,3,FALSE)</f>
        <v>4.6.90.91.00.00</v>
      </c>
      <c r="C100" s="36" t="str">
        <f>VLOOKUP(D100,Fichas!$A$1:$D$2000,4,FALSE)</f>
        <v>Sentenças Judiciais</v>
      </c>
      <c r="D100" s="24">
        <v>1413</v>
      </c>
      <c r="E100" s="21" t="str">
        <f>VLOOKUP(D100,Fichas!$A$1:$E$2000,5,FALSE)</f>
        <v>806</v>
      </c>
      <c r="F100" s="36" t="str">
        <f>VLOOKUP(D100,Fichas!$A$1:$F$2000,6,FALSE)</f>
        <v>F.M. Liquidação</v>
      </c>
      <c r="G100" s="25"/>
      <c r="H100" s="25">
        <v>1600000</v>
      </c>
    </row>
    <row r="101" spans="1:8" ht="12.75">
      <c r="A101" s="337" t="s">
        <v>62</v>
      </c>
      <c r="B101" s="338"/>
      <c r="C101" s="338"/>
      <c r="D101" s="338"/>
      <c r="E101" s="338"/>
      <c r="F101" s="339"/>
      <c r="G101" s="20">
        <f>SUM(G5:G100)</f>
        <v>12918911.930000002</v>
      </c>
      <c r="H101" s="20">
        <f>SUM(H5:H100)</f>
        <v>12918911.93</v>
      </c>
    </row>
    <row r="103" spans="1:8">
      <c r="F103" s="37" t="s">
        <v>935</v>
      </c>
      <c r="G103" s="26" t="s">
        <v>936</v>
      </c>
    </row>
    <row r="104" spans="1:8">
      <c r="A104" s="37" t="s">
        <v>74</v>
      </c>
      <c r="B104" s="19">
        <v>0</v>
      </c>
      <c r="C104" s="341" t="str">
        <f>VLOOKUP(B104,Fontes!$A$1:$B$511,2,FALSE)</f>
        <v>ORDINÁRIO</v>
      </c>
      <c r="D104" s="341"/>
      <c r="E104" s="341"/>
      <c r="F104" s="26">
        <f>G5+G6+G13+G14+G15+G26+G28+G31+G45+G46</f>
        <v>1004477.23</v>
      </c>
      <c r="G104" s="26">
        <f>H48+H49+H56+H57+H58+H60+H61+H62+H74+H75+H76+H98</f>
        <v>1004477.23</v>
      </c>
      <c r="H104" s="134">
        <f t="shared" ref="H104:H121" si="0">F104-G104</f>
        <v>0</v>
      </c>
    </row>
    <row r="105" spans="1:8">
      <c r="A105" s="35"/>
      <c r="B105" s="19">
        <v>5</v>
      </c>
      <c r="C105" s="341" t="str">
        <f>VLOOKUP(B105,Fontes!$A$1:$B$511,2,FALSE)</f>
        <v>SALARIO EDUCAÇÃO</v>
      </c>
      <c r="D105" s="341"/>
      <c r="E105" s="341"/>
      <c r="F105" s="26">
        <f>G11</f>
        <v>1500</v>
      </c>
      <c r="G105" s="26">
        <f>H63</f>
        <v>1500</v>
      </c>
      <c r="H105" s="134">
        <f t="shared" si="0"/>
        <v>0</v>
      </c>
    </row>
    <row r="106" spans="1:8">
      <c r="A106" s="35"/>
      <c r="B106" s="19">
        <v>19</v>
      </c>
      <c r="C106" s="341" t="str">
        <f>VLOOKUP(B106,Fontes!$A$1:$B$511,2,FALSE)</f>
        <v>RECURSO PROCON</v>
      </c>
      <c r="D106" s="341"/>
      <c r="E106" s="341"/>
      <c r="F106" s="26">
        <f>G47</f>
        <v>1000</v>
      </c>
      <c r="G106" s="26">
        <f>H99</f>
        <v>1000</v>
      </c>
      <c r="H106" s="134">
        <f t="shared" si="0"/>
        <v>0</v>
      </c>
    </row>
    <row r="107" spans="1:8">
      <c r="A107" s="35"/>
      <c r="B107" s="19">
        <v>200</v>
      </c>
      <c r="C107" s="341" t="str">
        <f>VLOOKUP(B107,Fontes!$A$1:$B$511,2,FALSE)</f>
        <v>ORDINÁRIO - EDUCAÇÃO</v>
      </c>
      <c r="D107" s="341"/>
      <c r="E107" s="341"/>
      <c r="F107" s="26">
        <f>G12</f>
        <v>5500</v>
      </c>
      <c r="G107" s="26">
        <f>H64</f>
        <v>5500</v>
      </c>
      <c r="H107" s="134">
        <f t="shared" si="0"/>
        <v>0</v>
      </c>
    </row>
    <row r="108" spans="1:8">
      <c r="B108" s="19">
        <v>300</v>
      </c>
      <c r="C108" s="341" t="str">
        <f>VLOOKUP(B108,Fontes!$A$1:$B$511,2,FALSE)</f>
        <v>ORDINÁRIO - SAÚDE</v>
      </c>
      <c r="D108" s="341"/>
      <c r="E108" s="341"/>
      <c r="F108" s="41">
        <f>G32+G33</f>
        <v>670000</v>
      </c>
      <c r="G108" s="41">
        <f>H82</f>
        <v>670000</v>
      </c>
      <c r="H108" s="134">
        <f t="shared" si="0"/>
        <v>0</v>
      </c>
    </row>
    <row r="109" spans="1:8">
      <c r="A109" s="35"/>
      <c r="B109" s="19">
        <v>806</v>
      </c>
      <c r="C109" s="341" t="str">
        <f>VLOOKUP(B109,Fontes!$A$1:$B$511,2,FALSE)</f>
        <v>COM. FIN.DOS ROYALTIES PELA PRODUÇAO</v>
      </c>
      <c r="D109" s="341"/>
      <c r="E109" s="341"/>
      <c r="F109" s="26">
        <f>G7+G8+G9+G10+G25+G41+G42+G43</f>
        <v>2562441.52</v>
      </c>
      <c r="G109" s="26">
        <f>H50+H51+H52+H53+H54+H55+H72+H94+H97+H100</f>
        <v>2562441.52</v>
      </c>
      <c r="H109" s="134">
        <f t="shared" si="0"/>
        <v>0</v>
      </c>
    </row>
    <row r="110" spans="1:8">
      <c r="A110" s="35"/>
      <c r="B110" s="19">
        <v>807</v>
      </c>
      <c r="C110" s="341" t="str">
        <f>VLOOKUP(B110,Fontes!$A$1:$B$511,2,FALSE)</f>
        <v>ROYALTIES PELO EXCEDENTE DA PRODUÇÃO</v>
      </c>
      <c r="D110" s="341"/>
      <c r="E110" s="341"/>
      <c r="F110" s="26">
        <f>G27+G39</f>
        <v>195200</v>
      </c>
      <c r="G110" s="26">
        <f>H73</f>
        <v>195200</v>
      </c>
      <c r="H110" s="134">
        <f t="shared" si="0"/>
        <v>0</v>
      </c>
    </row>
    <row r="111" spans="1:8">
      <c r="B111" s="19">
        <v>808</v>
      </c>
      <c r="C111" s="341" t="str">
        <f>VLOOKUP(B111,Fontes!$A$1:$B$511,2,FALSE)</f>
        <v>ROYALTIES PELA PARTICIPAÇÃO ESPECIAL</v>
      </c>
      <c r="D111" s="341"/>
      <c r="E111" s="341"/>
      <c r="F111" s="41">
        <f>G16</f>
        <v>3000</v>
      </c>
      <c r="G111" s="41">
        <f>H59</f>
        <v>3000</v>
      </c>
      <c r="H111" s="134">
        <f t="shared" si="0"/>
        <v>0</v>
      </c>
    </row>
    <row r="112" spans="1:8">
      <c r="B112" s="19">
        <v>809</v>
      </c>
      <c r="C112" s="341" t="str">
        <f>VLOOKUP(B112,Fontes!$A$1:$B$511,2,FALSE)</f>
        <v>FUNDO ESPECIAL DE PETROLEO</v>
      </c>
      <c r="D112" s="341"/>
      <c r="E112" s="341"/>
      <c r="F112" s="26">
        <f>G29+G30</f>
        <v>37000</v>
      </c>
      <c r="G112" s="26">
        <f>H77+H78+H79+H80</f>
        <v>37000</v>
      </c>
      <c r="H112" s="134">
        <f t="shared" si="0"/>
        <v>0</v>
      </c>
    </row>
    <row r="113" spans="1:8">
      <c r="A113" s="35"/>
      <c r="B113" s="19">
        <v>810</v>
      </c>
      <c r="C113" s="341" t="str">
        <f>VLOOKUP(B113,Fontes!$A$1:$B$511,2,FALSE)</f>
        <v>ROYALTIES DO ESTADO</v>
      </c>
      <c r="D113" s="341"/>
      <c r="E113" s="341"/>
      <c r="F113" s="26">
        <f>G40</f>
        <v>200</v>
      </c>
      <c r="G113" s="26">
        <f>H81</f>
        <v>200</v>
      </c>
      <c r="H113" s="134">
        <f t="shared" si="0"/>
        <v>0</v>
      </c>
    </row>
    <row r="114" spans="1:8">
      <c r="A114" s="35"/>
      <c r="B114" s="19">
        <v>937</v>
      </c>
      <c r="C114" s="341" t="str">
        <f>VLOOKUP(B114,Fontes!$A$1:$B$511,2,FALSE)</f>
        <v>CABO FRIO BL MAC FNAS</v>
      </c>
      <c r="D114" s="341"/>
      <c r="E114" s="341"/>
      <c r="F114" s="26">
        <f>G34</f>
        <v>1000</v>
      </c>
      <c r="G114" s="26">
        <f>H83</f>
        <v>1000</v>
      </c>
      <c r="H114" s="134">
        <f t="shared" si="0"/>
        <v>0</v>
      </c>
    </row>
    <row r="115" spans="1:8">
      <c r="B115" s="19">
        <v>990</v>
      </c>
      <c r="C115" s="341" t="str">
        <f>VLOOKUP(B115,Fontes!$A$1:$B$511,2,FALSE)</f>
        <v>RECURSOS FUNTRANS</v>
      </c>
      <c r="D115" s="341"/>
      <c r="E115" s="341"/>
      <c r="F115" s="26">
        <f>G44</f>
        <v>480000</v>
      </c>
      <c r="G115" s="26">
        <f>H88+H89+H90+H91+H92+H93+H95+H96</f>
        <v>480000</v>
      </c>
      <c r="H115" s="134">
        <f t="shared" si="0"/>
        <v>0</v>
      </c>
    </row>
    <row r="116" spans="1:8">
      <c r="A116" s="35"/>
      <c r="B116" s="19">
        <v>3005</v>
      </c>
      <c r="C116" s="341" t="str">
        <f>VLOOKUP(B116,Fontes!$A$1:$B$511,2,FALSE)</f>
        <v>Superávit - Salário Família</v>
      </c>
      <c r="D116" s="341"/>
      <c r="E116" s="341"/>
      <c r="F116" s="26">
        <f>G18+G20</f>
        <v>7000000</v>
      </c>
      <c r="G116" s="26">
        <f>H68+H69+H71+H70</f>
        <v>7000000</v>
      </c>
      <c r="H116" s="134">
        <f t="shared" si="0"/>
        <v>0</v>
      </c>
    </row>
    <row r="117" spans="1:8">
      <c r="A117" s="35"/>
      <c r="B117" s="19">
        <v>3046</v>
      </c>
      <c r="C117" s="341" t="str">
        <f>VLOOKUP(B117,Fontes!$A$1:$B$511,2,FALSE)</f>
        <v>Superávit - PNAE</v>
      </c>
      <c r="D117" s="341"/>
      <c r="E117" s="341"/>
      <c r="F117" s="26">
        <f>G17+G21+G22+G23+G24</f>
        <v>295593.18</v>
      </c>
      <c r="G117" s="26">
        <f>H65+H67</f>
        <v>295593.18</v>
      </c>
      <c r="H117" s="134">
        <f t="shared" si="0"/>
        <v>0</v>
      </c>
    </row>
    <row r="118" spans="1:8">
      <c r="B118" s="19">
        <v>3835</v>
      </c>
      <c r="C118" s="341" t="str">
        <f>VLOOKUP(B118,Fontes!$A$1:$B$511,2,FALSE)</f>
        <v>Superávit - Royalties Educação (Lei 12.858/13)</v>
      </c>
      <c r="D118" s="341"/>
      <c r="E118" s="341"/>
      <c r="F118" s="26">
        <f>G19</f>
        <v>600000</v>
      </c>
      <c r="G118" s="26">
        <f>H66</f>
        <v>600000</v>
      </c>
      <c r="H118" s="134">
        <f t="shared" si="0"/>
        <v>0</v>
      </c>
    </row>
    <row r="119" spans="1:8">
      <c r="A119" s="35"/>
      <c r="B119" s="19">
        <v>3861</v>
      </c>
      <c r="C119" s="341" t="str">
        <f>VLOOKUP(B119,Fontes!$A$1:$B$511,2,FALSE)</f>
        <v xml:space="preserve">Superávit - BL GBF FNAS </v>
      </c>
      <c r="D119" s="341"/>
      <c r="E119" s="341"/>
      <c r="F119" s="26">
        <f>G35</f>
        <v>1000</v>
      </c>
      <c r="G119" s="26">
        <f>H85</f>
        <v>1000</v>
      </c>
      <c r="H119" s="134">
        <f t="shared" si="0"/>
        <v>0</v>
      </c>
    </row>
    <row r="120" spans="1:8">
      <c r="B120" s="19">
        <v>3865</v>
      </c>
      <c r="C120" s="341" t="str">
        <f>VLOOKUP(B120,Fontes!$A$1:$B$511,2,FALSE)</f>
        <v xml:space="preserve">Superávit - BL PSB FNAS </v>
      </c>
      <c r="D120" s="341"/>
      <c r="E120" s="341"/>
      <c r="F120" s="41">
        <f>G36</f>
        <v>1000</v>
      </c>
      <c r="G120" s="41">
        <f>H84</f>
        <v>1000</v>
      </c>
      <c r="H120" s="134">
        <f t="shared" si="0"/>
        <v>0</v>
      </c>
    </row>
    <row r="121" spans="1:8">
      <c r="B121" s="19">
        <v>3910</v>
      </c>
      <c r="C121" s="341" t="str">
        <f>VLOOKUP(B121,Fontes!$A$1:$B$511,2,FALSE)</f>
        <v>Superávit - BL PSE Estadual</v>
      </c>
      <c r="D121" s="341"/>
      <c r="E121" s="341"/>
      <c r="F121" s="26">
        <f>G37+G38</f>
        <v>60000</v>
      </c>
      <c r="G121" s="26">
        <f>H86+H87</f>
        <v>60000</v>
      </c>
      <c r="H121" s="134">
        <f t="shared" si="0"/>
        <v>0</v>
      </c>
    </row>
    <row r="122" spans="1:8">
      <c r="C122" s="131"/>
      <c r="D122" s="131"/>
      <c r="E122" s="131"/>
      <c r="F122" s="41"/>
      <c r="G122" s="41"/>
      <c r="H122" s="134"/>
    </row>
    <row r="123" spans="1:8">
      <c r="C123" s="342" t="s">
        <v>883</v>
      </c>
      <c r="D123" s="342"/>
      <c r="E123" s="342"/>
      <c r="F123" s="26">
        <f>SUM(F104:F121)</f>
        <v>12918911.93</v>
      </c>
      <c r="G123" s="26">
        <f>SUM(G104:G121)</f>
        <v>12918911.93</v>
      </c>
      <c r="H123" s="135"/>
    </row>
    <row r="124" spans="1:8">
      <c r="C124" s="361" t="s">
        <v>884</v>
      </c>
      <c r="D124" s="361"/>
      <c r="E124" s="361"/>
      <c r="F124" s="26">
        <f>F123-G101</f>
        <v>0</v>
      </c>
      <c r="G124" s="26">
        <f>G123-H101</f>
        <v>0</v>
      </c>
    </row>
    <row r="125" spans="1:8">
      <c r="H125" s="26" t="s">
        <v>80</v>
      </c>
    </row>
  </sheetData>
  <mergeCells count="23">
    <mergeCell ref="C124:E124"/>
    <mergeCell ref="C121:E121"/>
    <mergeCell ref="C111:E111"/>
    <mergeCell ref="C115:E115"/>
    <mergeCell ref="C118:E118"/>
    <mergeCell ref="C120:E120"/>
    <mergeCell ref="C114:E114"/>
    <mergeCell ref="C116:E116"/>
    <mergeCell ref="C117:E117"/>
    <mergeCell ref="C119:E119"/>
    <mergeCell ref="A1:G1"/>
    <mergeCell ref="A3:F3"/>
    <mergeCell ref="A101:F101"/>
    <mergeCell ref="C104:E104"/>
    <mergeCell ref="C123:E123"/>
    <mergeCell ref="C112:E112"/>
    <mergeCell ref="C113:E113"/>
    <mergeCell ref="C105:E105"/>
    <mergeCell ref="C107:E107"/>
    <mergeCell ref="C109:E109"/>
    <mergeCell ref="C110:E110"/>
    <mergeCell ref="C106:E106"/>
    <mergeCell ref="C108:E108"/>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8.xml><?xml version="1.0" encoding="utf-8"?>
<worksheet xmlns="http://schemas.openxmlformats.org/spreadsheetml/2006/main" xmlns:r="http://schemas.openxmlformats.org/officeDocument/2006/relationships">
  <dimension ref="A1:L24"/>
  <sheetViews>
    <sheetView workbookViewId="0">
      <selection activeCell="C23" sqref="C23"/>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1092</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05.001.10.301.0031.1026</v>
      </c>
      <c r="B5" s="22" t="str">
        <f>VLOOKUP(D5,Fichas!$A$1:$C$2000,3,FALSE)</f>
        <v>4.4.90.52.00.00</v>
      </c>
      <c r="C5" s="36" t="str">
        <f>VLOOKUP(D5,Fichas!$A$1:$D$2000,4,FALSE)</f>
        <v>Equipamentos e Material Permanente</v>
      </c>
      <c r="D5" s="21">
        <v>1580</v>
      </c>
      <c r="E5" s="21">
        <f>VLOOKUP(D5,Fichas!$A$1:$E$2000,5,FALSE)</f>
        <v>3966</v>
      </c>
      <c r="F5" s="36" t="str">
        <f>VLOOKUP(D5,Fichas!$A$1:$F$2000,6,FALSE)</f>
        <v>F.M. Saúde</v>
      </c>
      <c r="G5" s="23">
        <v>787553</v>
      </c>
      <c r="H5" s="23"/>
      <c r="I5" s="19">
        <v>18</v>
      </c>
      <c r="J5" s="37" t="str">
        <f>VLOOKUP(I5,Excessões!$A$1:$B$50,2,FALSE)</f>
        <v>Art. 5º, Inc V - Incorporação Saldo Financeiro - Superávit</v>
      </c>
      <c r="K5" s="19"/>
      <c r="L5" s="37"/>
    </row>
    <row r="6" spans="1:12" s="38" customFormat="1" ht="14.25" customHeight="1">
      <c r="A6" s="27" t="str">
        <f>VLOOKUP(D6,Fichas!$A$1:$B$2000,2,FALSE)</f>
        <v>05.001.10.301.0031.1027</v>
      </c>
      <c r="B6" s="22" t="str">
        <f>VLOOKUP(D6,Fichas!$A$1:$C$2000,3,FALSE)</f>
        <v>4.4.90.52.00.00</v>
      </c>
      <c r="C6" s="36" t="str">
        <f>VLOOKUP(D6,Fichas!$A$1:$D$2000,4,FALSE)</f>
        <v>Equipamentos e Material Permanente</v>
      </c>
      <c r="D6" s="21">
        <v>1591</v>
      </c>
      <c r="E6" s="21">
        <f>VLOOKUP(D6,Fichas!$A$1:$E$2000,5,FALSE)</f>
        <v>3993</v>
      </c>
      <c r="F6" s="36" t="str">
        <f>VLOOKUP(D6,Fichas!$A$1:$F$2000,6,FALSE)</f>
        <v>F.M. Saúde</v>
      </c>
      <c r="G6" s="23">
        <v>29818</v>
      </c>
      <c r="H6" s="23"/>
      <c r="I6" s="19">
        <v>18</v>
      </c>
      <c r="J6" s="37" t="str">
        <f>VLOOKUP(I6,Excessões!$A$1:$B$50,2,FALSE)</f>
        <v>Art. 5º, Inc V - Incorporação Saldo Financeiro - Superávit</v>
      </c>
      <c r="K6" s="19"/>
      <c r="L6" s="37"/>
    </row>
    <row r="7" spans="1:12" s="38" customFormat="1" ht="14.25" customHeight="1">
      <c r="A7" s="27" t="str">
        <f>VLOOKUP(D7,Fichas!$A$1:$B$2000,2,FALSE)</f>
        <v>05.001.10.301.0031.2134</v>
      </c>
      <c r="B7" s="22" t="str">
        <f>VLOOKUP(D7,Fichas!$A$1:$C$2000,3,FALSE)</f>
        <v>3.3.90.30.00.00</v>
      </c>
      <c r="C7" s="36" t="str">
        <f>VLOOKUP(D7,Fichas!$A$1:$D$2000,4,FALSE)</f>
        <v>Material de Consumo</v>
      </c>
      <c r="D7" s="21">
        <v>1589</v>
      </c>
      <c r="E7" s="21">
        <f>VLOOKUP(D7,Fichas!$A$1:$E$2000,5,FALSE)</f>
        <v>3970</v>
      </c>
      <c r="F7" s="36" t="str">
        <f>VLOOKUP(D7,Fichas!$A$1:$F$2000,6,FALSE)</f>
        <v>F.M. Saúde</v>
      </c>
      <c r="G7" s="23">
        <v>974306.18</v>
      </c>
      <c r="H7" s="23"/>
      <c r="I7" s="19"/>
      <c r="J7" s="37"/>
      <c r="K7" s="19"/>
      <c r="L7" s="37"/>
    </row>
    <row r="8" spans="1:12" ht="14.25" customHeight="1">
      <c r="A8" s="27" t="str">
        <f>VLOOKUP(D8,Fichas!$A$1:$B$2000,2,FALSE)</f>
        <v>05.001.10.301.0031.2134</v>
      </c>
      <c r="B8" s="22" t="str">
        <f>VLOOKUP(D8,Fichas!$A$1:$C$2000,3,FALSE)</f>
        <v>3.3.90.39.00.00</v>
      </c>
      <c r="C8" s="36" t="str">
        <f>VLOOKUP(D8,Fichas!$A$1:$D$2000,4,FALSE)</f>
        <v>Outros Serviços de Terceiros - Pessoa Jurídica</v>
      </c>
      <c r="D8" s="21">
        <v>1590</v>
      </c>
      <c r="E8" s="21">
        <f>VLOOKUP(D8,Fichas!$A$1:$E$2000,5,FALSE)</f>
        <v>3970</v>
      </c>
      <c r="F8" s="36" t="str">
        <f>VLOOKUP(D8,Fichas!$A$1:$F$2000,6,FALSE)</f>
        <v>F.M. Saúde</v>
      </c>
      <c r="G8" s="25">
        <v>974306.18</v>
      </c>
      <c r="H8" s="23"/>
      <c r="J8" s="37"/>
      <c r="L8" s="37"/>
    </row>
    <row r="9" spans="1:12" s="38" customFormat="1" ht="14.25" customHeight="1">
      <c r="A9" s="27" t="str">
        <f>VLOOKUP(D9,Fichas!$A$1:$B$2000,2,FALSE)</f>
        <v>05.001.10.302.0032.1031</v>
      </c>
      <c r="B9" s="22" t="str">
        <f>VLOOKUP(D9,Fichas!$A$1:$C$2000,3,FALSE)</f>
        <v>4.4.90.52.00.00</v>
      </c>
      <c r="C9" s="36" t="str">
        <f>VLOOKUP(D9,Fichas!$A$1:$D$2000,4,FALSE)</f>
        <v>Equipamentos e Material Permanente</v>
      </c>
      <c r="D9" s="21">
        <v>1581</v>
      </c>
      <c r="E9" s="21">
        <f>VLOOKUP(D9,Fichas!$A$1:$E$2000,5,FALSE)</f>
        <v>3983</v>
      </c>
      <c r="F9" s="36" t="str">
        <f>VLOOKUP(D9,Fichas!$A$1:$F$2000,6,FALSE)</f>
        <v>F.M. Saúde</v>
      </c>
      <c r="G9" s="23">
        <v>99345</v>
      </c>
      <c r="H9" s="23"/>
      <c r="I9" s="19"/>
      <c r="J9" s="37"/>
      <c r="K9" s="19"/>
      <c r="L9" s="37"/>
    </row>
    <row r="10" spans="1:12" s="38" customFormat="1" ht="14.25" customHeight="1">
      <c r="A10" s="27" t="str">
        <f>VLOOKUP(D10,Fichas!$A$1:$B$2000,2,FALSE)</f>
        <v>05.001.10.302.0032.2143</v>
      </c>
      <c r="B10" s="22" t="str">
        <f>VLOOKUP(D10,Fichas!$A$1:$C$2000,3,FALSE)</f>
        <v>3.3.90.30.00.00</v>
      </c>
      <c r="C10" s="36" t="str">
        <f>VLOOKUP(D10,Fichas!$A$1:$D$2000,4,FALSE)</f>
        <v>Material de Consumo</v>
      </c>
      <c r="D10" s="21">
        <v>1592</v>
      </c>
      <c r="E10" s="21">
        <f>VLOOKUP(D10,Fichas!$A$1:$E$2000,5,FALSE)</f>
        <v>3977</v>
      </c>
      <c r="F10" s="36" t="str">
        <f>VLOOKUP(D10,Fichas!$A$1:$F$2000,6,FALSE)</f>
        <v>F.M. Saúde</v>
      </c>
      <c r="G10" s="23">
        <v>1231777.1000000001</v>
      </c>
      <c r="H10" s="23"/>
      <c r="I10" s="19"/>
      <c r="J10" s="37"/>
      <c r="K10" s="19"/>
      <c r="L10" s="37"/>
    </row>
    <row r="11" spans="1:12" s="38" customFormat="1" ht="14.25" customHeight="1">
      <c r="A11" s="352" t="str">
        <f>D18</f>
        <v>Superávit - COVID 19 - Port. 3474 -Invest.</v>
      </c>
      <c r="B11" s="353"/>
      <c r="C11" s="353"/>
      <c r="D11" s="354"/>
      <c r="E11" s="21">
        <f>C18</f>
        <v>3966</v>
      </c>
      <c r="F11" s="36"/>
      <c r="G11" s="25"/>
      <c r="H11" s="25">
        <v>787553</v>
      </c>
    </row>
    <row r="12" spans="1:12" s="38" customFormat="1" ht="14.25" customHeight="1">
      <c r="A12" s="352" t="str">
        <f>D19</f>
        <v>Superávit - PREFAPS - Res. nº 2146</v>
      </c>
      <c r="B12" s="353"/>
      <c r="C12" s="353"/>
      <c r="D12" s="354"/>
      <c r="E12" s="21">
        <f>C19</f>
        <v>3970</v>
      </c>
      <c r="F12" s="170"/>
      <c r="G12" s="25"/>
      <c r="H12" s="25">
        <v>1948612.36</v>
      </c>
    </row>
    <row r="13" spans="1:12" s="38" customFormat="1" ht="14.25" customHeight="1">
      <c r="A13" s="352" t="str">
        <f>D20</f>
        <v>Superávit - Rede Cegonha - SES nº 2197</v>
      </c>
      <c r="B13" s="353"/>
      <c r="C13" s="353"/>
      <c r="D13" s="354"/>
      <c r="E13" s="21">
        <f>C20</f>
        <v>3977</v>
      </c>
      <c r="F13" s="170"/>
      <c r="G13" s="25"/>
      <c r="H13" s="25">
        <v>1231777.1000000001</v>
      </c>
    </row>
    <row r="14" spans="1:12" s="38" customFormat="1" ht="14.25" customHeight="1">
      <c r="A14" s="352" t="str">
        <f>D21</f>
        <v>Superávit - EP MAC UPA - Invest.</v>
      </c>
      <c r="B14" s="353"/>
      <c r="C14" s="353"/>
      <c r="D14" s="354"/>
      <c r="E14" s="21">
        <f>C21</f>
        <v>3983</v>
      </c>
      <c r="F14" s="170"/>
      <c r="G14" s="25"/>
      <c r="H14" s="25">
        <v>99345</v>
      </c>
    </row>
    <row r="15" spans="1:12" s="38" customFormat="1" ht="14.25" customHeight="1">
      <c r="A15" s="352" t="str">
        <f>D22</f>
        <v>Superávit - EP (AB) Saúde Bucal - Invest.</v>
      </c>
      <c r="B15" s="353"/>
      <c r="C15" s="353"/>
      <c r="D15" s="354"/>
      <c r="E15" s="21">
        <f>C22</f>
        <v>3993</v>
      </c>
      <c r="F15" s="170"/>
      <c r="G15" s="25"/>
      <c r="H15" s="25">
        <v>29818</v>
      </c>
    </row>
    <row r="16" spans="1:12" ht="14.25" customHeight="1">
      <c r="A16" s="337" t="s">
        <v>62</v>
      </c>
      <c r="B16" s="338"/>
      <c r="C16" s="338"/>
      <c r="D16" s="338"/>
      <c r="E16" s="338"/>
      <c r="F16" s="339"/>
      <c r="G16" s="20">
        <f>SUM(G5:G11)</f>
        <v>4097105.4600000004</v>
      </c>
      <c r="H16" s="20">
        <f>SUM(H5:H15)</f>
        <v>4097105.4600000004</v>
      </c>
    </row>
    <row r="18" spans="1:9" ht="15" customHeight="1">
      <c r="A18" s="335" t="s">
        <v>74</v>
      </c>
      <c r="B18" s="335"/>
      <c r="C18" s="19">
        <v>3966</v>
      </c>
      <c r="D18" s="341" t="str">
        <f>VLOOKUP(C18,Fontes!$A$1:$B$324,2,FALSE)</f>
        <v>Superávit - COVID 19 - Port. 3474 -Invest.</v>
      </c>
      <c r="E18" s="341"/>
      <c r="F18" s="341"/>
      <c r="G18" s="26">
        <f>G5</f>
        <v>787553</v>
      </c>
      <c r="H18" s="26">
        <f>H11</f>
        <v>787553</v>
      </c>
      <c r="I18" s="134">
        <f>G18-H18</f>
        <v>0</v>
      </c>
    </row>
    <row r="19" spans="1:9" ht="15" customHeight="1">
      <c r="B19" s="35"/>
      <c r="C19" s="19">
        <v>3970</v>
      </c>
      <c r="D19" s="341" t="str">
        <f>VLOOKUP(C19,Fontes!$A$1:$B$3026,2,FALSE)</f>
        <v>Superávit - PREFAPS - Res. nº 2146</v>
      </c>
      <c r="E19" s="341"/>
      <c r="F19" s="341"/>
      <c r="G19" s="26">
        <f>G7+G8</f>
        <v>1948612.36</v>
      </c>
      <c r="H19" s="26">
        <f>H12</f>
        <v>1948612.36</v>
      </c>
      <c r="I19" s="134">
        <f>G19-H19</f>
        <v>0</v>
      </c>
    </row>
    <row r="20" spans="1:9" ht="15" customHeight="1">
      <c r="B20" s="35"/>
      <c r="C20" s="19">
        <v>3977</v>
      </c>
      <c r="D20" s="341" t="str">
        <f>VLOOKUP(C20,Fontes!$A$1:$B$3026,2,FALSE)</f>
        <v>Superávit - Rede Cegonha - SES nº 2197</v>
      </c>
      <c r="E20" s="341"/>
      <c r="F20" s="341"/>
      <c r="G20" s="26">
        <f>G10</f>
        <v>1231777.1000000001</v>
      </c>
      <c r="H20" s="26">
        <f>H13</f>
        <v>1231777.1000000001</v>
      </c>
      <c r="I20" s="134">
        <f>G20-H20</f>
        <v>0</v>
      </c>
    </row>
    <row r="21" spans="1:9" ht="15" customHeight="1">
      <c r="B21" s="35"/>
      <c r="C21" s="19">
        <v>3983</v>
      </c>
      <c r="D21" s="341" t="str">
        <f>VLOOKUP(C21,Fontes!$A$1:$B$3026,2,FALSE)</f>
        <v>Superávit - EP MAC UPA - Invest.</v>
      </c>
      <c r="E21" s="341"/>
      <c r="F21" s="341"/>
      <c r="G21" s="26">
        <f>G9</f>
        <v>99345</v>
      </c>
      <c r="H21" s="26">
        <f>H14</f>
        <v>99345</v>
      </c>
      <c r="I21" s="134">
        <f>G21-H21</f>
        <v>0</v>
      </c>
    </row>
    <row r="22" spans="1:9" ht="15" customHeight="1">
      <c r="B22" s="35"/>
      <c r="C22" s="19">
        <v>3993</v>
      </c>
      <c r="D22" s="341" t="str">
        <f>VLOOKUP(C22,Fontes!$A$1:$B$3026,2,FALSE)</f>
        <v>Superávit - EP (AB) Saúde Bucal - Invest.</v>
      </c>
      <c r="E22" s="341"/>
      <c r="F22" s="341"/>
      <c r="G22" s="26">
        <f>G6</f>
        <v>29818</v>
      </c>
      <c r="H22" s="26">
        <f>H15</f>
        <v>29818</v>
      </c>
      <c r="I22" s="134">
        <f>G22-H22</f>
        <v>0</v>
      </c>
    </row>
    <row r="23" spans="1:9">
      <c r="C23" s="19"/>
      <c r="D23" s="342" t="s">
        <v>883</v>
      </c>
      <c r="E23" s="342"/>
      <c r="F23" s="342"/>
      <c r="G23" s="26">
        <f>SUM(G18:G22)</f>
        <v>4097105.4600000004</v>
      </c>
      <c r="H23" s="26">
        <f>SUM(H18:H22)</f>
        <v>4097105.4600000004</v>
      </c>
    </row>
    <row r="24" spans="1:9">
      <c r="C24" s="19"/>
      <c r="D24" s="340" t="s">
        <v>884</v>
      </c>
      <c r="E24" s="340"/>
      <c r="F24" s="340"/>
      <c r="G24" s="53">
        <f>G23-G16</f>
        <v>0</v>
      </c>
      <c r="H24" s="53">
        <f>H23-H16</f>
        <v>0</v>
      </c>
    </row>
  </sheetData>
  <mergeCells count="20">
    <mergeCell ref="A1:G1"/>
    <mergeCell ref="A3:C3"/>
    <mergeCell ref="D3:D4"/>
    <mergeCell ref="E3:E4"/>
    <mergeCell ref="F3:F4"/>
    <mergeCell ref="G3:H3"/>
    <mergeCell ref="A11:D11"/>
    <mergeCell ref="A12:D12"/>
    <mergeCell ref="A16:F16"/>
    <mergeCell ref="A18:B18"/>
    <mergeCell ref="D18:F18"/>
    <mergeCell ref="A15:D15"/>
    <mergeCell ref="A13:D13"/>
    <mergeCell ref="A14:D14"/>
    <mergeCell ref="D19:F19"/>
    <mergeCell ref="D22:F22"/>
    <mergeCell ref="D23:F23"/>
    <mergeCell ref="D24:F24"/>
    <mergeCell ref="D20:F20"/>
    <mergeCell ref="D21:F21"/>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19.xml><?xml version="1.0" encoding="utf-8"?>
<worksheet xmlns="http://schemas.openxmlformats.org/spreadsheetml/2006/main" xmlns:r="http://schemas.openxmlformats.org/officeDocument/2006/relationships">
  <dimension ref="A1:J65"/>
  <sheetViews>
    <sheetView topLeftCell="A19" workbookViewId="0">
      <selection activeCell="G57" sqref="G57"/>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1091</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02.001.04.122.0002.2004.0001</v>
      </c>
      <c r="B5" s="22" t="str">
        <f>VLOOKUP(D5,Fichas!$A$1:$C$2000,3,FALSE)</f>
        <v>3.3.90.41.00.00</v>
      </c>
      <c r="C5" s="36" t="str">
        <f>VLOOKUP(D5,Fichas!$A$1:$D$2000,4,FALSE)</f>
        <v>Contribuições (34)</v>
      </c>
      <c r="D5" s="21">
        <v>34</v>
      </c>
      <c r="E5" s="21">
        <f>VLOOKUP(D5,Fichas!$A$1:$E$2000,5,FALSE)</f>
        <v>806</v>
      </c>
      <c r="F5" s="36" t="str">
        <f>VLOOKUP(D5,Fichas!$A$1:$F$2000,6,FALSE)</f>
        <v>Gabinete do Prefeito</v>
      </c>
      <c r="G5" s="23">
        <v>22000</v>
      </c>
      <c r="H5" s="23"/>
    </row>
    <row r="6" spans="1:10">
      <c r="A6" s="48" t="str">
        <f>VLOOKUP(D6,Fichas!$A$1:$B$2000,2,FALSE)</f>
        <v>02.002.04.124.0002.2003</v>
      </c>
      <c r="B6" s="22" t="str">
        <f>VLOOKUP(D6,Fichas!$A$1:$C$2000,3,FALSE)</f>
        <v>3.1.90.92.00.00</v>
      </c>
      <c r="C6" s="36" t="str">
        <f>VLOOKUP(D6,Fichas!$A$1:$D$2000,4,FALSE)</f>
        <v>Despesas de Exercícios Anteriores</v>
      </c>
      <c r="D6" s="21">
        <v>50</v>
      </c>
      <c r="E6" s="21">
        <f>VLOOKUP(D6,Fichas!$A$1:$E$2000,5,FALSE)</f>
        <v>0</v>
      </c>
      <c r="F6" s="36" t="str">
        <f>VLOOKUP(D6,Fichas!$A$1:$F$2000,6,FALSE)</f>
        <v>Controladoria</v>
      </c>
      <c r="G6" s="23">
        <v>5064.8999999999996</v>
      </c>
      <c r="H6" s="23"/>
    </row>
    <row r="7" spans="1:10">
      <c r="A7" s="48" t="str">
        <f>VLOOKUP(D7,Fichas!$A$1:$B$2000,2,FALSE)</f>
        <v>02.005.04.122.0002.2004.0001</v>
      </c>
      <c r="B7" s="22" t="str">
        <f>VLOOKUP(D7,Fichas!$A$1:$C$2000,3,FALSE)</f>
        <v>3.3.90.39.00.00</v>
      </c>
      <c r="C7" s="36" t="str">
        <f>VLOOKUP(D7,Fichas!$A$1:$D$2000,4,FALSE)</f>
        <v>Outros Serviços de Terceiros - Pessoa Jurídica</v>
      </c>
      <c r="D7" s="21">
        <v>117</v>
      </c>
      <c r="E7" s="21">
        <f>VLOOKUP(D7,Fichas!$A$1:$E$2000,5,FALSE)</f>
        <v>806</v>
      </c>
      <c r="F7" s="36" t="str">
        <f>VLOOKUP(D7,Fichas!$A$1:$F$2000,6,FALSE)</f>
        <v>Secr. Governo</v>
      </c>
      <c r="G7" s="23">
        <v>8000</v>
      </c>
      <c r="H7" s="23"/>
    </row>
    <row r="8" spans="1:10">
      <c r="A8" s="48" t="str">
        <f>VLOOKUP(D8,Fichas!$A$1:$B$2000,2,FALSE)</f>
        <v>02.006.04.122.0002.2004.0001</v>
      </c>
      <c r="B8" s="22" t="str">
        <f>VLOOKUP(D8,Fichas!$A$1:$C$2000,3,FALSE)</f>
        <v>3.3.90.36.00.00</v>
      </c>
      <c r="C8" s="36" t="str">
        <f>VLOOKUP(D8,Fichas!$A$1:$D$2000,4,FALSE)</f>
        <v>Outros Serviços de Terceiros - Pessoa Física</v>
      </c>
      <c r="D8" s="21">
        <v>157</v>
      </c>
      <c r="E8" s="21">
        <f>VLOOKUP(D8,Fichas!$A$1:$E$2000,5,FALSE)</f>
        <v>806</v>
      </c>
      <c r="F8" s="36" t="str">
        <f>VLOOKUP(D8,Fichas!$A$1:$F$2000,6,FALSE)</f>
        <v>Secr. Fazenda</v>
      </c>
      <c r="G8" s="23">
        <v>25823.33</v>
      </c>
      <c r="H8" s="23"/>
    </row>
    <row r="9" spans="1:10">
      <c r="A9" s="48" t="str">
        <f>VLOOKUP(D9,Fichas!$A$1:$B$2000,2,FALSE)</f>
        <v>02.006.04.122.0002.2004.0001</v>
      </c>
      <c r="B9" s="22" t="str">
        <f>VLOOKUP(D9,Fichas!$A$1:$C$2000,3,FALSE)</f>
        <v>3.3.90.39.00.00</v>
      </c>
      <c r="C9" s="36" t="str">
        <f>VLOOKUP(D9,Fichas!$A$1:$D$2000,4,FALSE)</f>
        <v>Outros Serviços de Terceiros - Pessoa Jurídica</v>
      </c>
      <c r="D9" s="21">
        <v>1598</v>
      </c>
      <c r="E9" s="21">
        <f>VLOOKUP(D9,Fichas!$A$1:$E$2000,5,FALSE)</f>
        <v>0</v>
      </c>
      <c r="F9" s="36" t="str">
        <f>VLOOKUP(D9,Fichas!$A$1:$F$2000,6,FALSE)</f>
        <v>Secr. Fazenda</v>
      </c>
      <c r="G9" s="23">
        <v>57.12</v>
      </c>
      <c r="H9" s="23"/>
    </row>
    <row r="10" spans="1:10">
      <c r="A10" s="48" t="str">
        <f>VLOOKUP(D10,Fichas!$A$1:$B$2000,2,FALSE)</f>
        <v>02.006.04.122.0002.2004.0001</v>
      </c>
      <c r="B10" s="22" t="str">
        <f>VLOOKUP(D10,Fichas!$A$1:$C$2000,3,FALSE)</f>
        <v>3.3.90.39.00.00</v>
      </c>
      <c r="C10" s="36" t="str">
        <f>VLOOKUP(D10,Fichas!$A$1:$D$2000,4,FALSE)</f>
        <v>Outros Serviços de Terceiros - Pessoa Jurídica</v>
      </c>
      <c r="D10" s="21">
        <v>158</v>
      </c>
      <c r="E10" s="21">
        <f>VLOOKUP(D10,Fichas!$A$1:$E$2000,5,FALSE)</f>
        <v>806</v>
      </c>
      <c r="F10" s="36" t="str">
        <f>VLOOKUP(D10,Fichas!$A$1:$F$2000,6,FALSE)</f>
        <v>Secr. Fazenda</v>
      </c>
      <c r="G10" s="23">
        <v>8000</v>
      </c>
      <c r="H10" s="23"/>
    </row>
    <row r="11" spans="1:10" ht="15.75" customHeight="1">
      <c r="A11" s="48" t="str">
        <f>VLOOKUP(D11,Fichas!$A$1:$B$2000,2,FALSE)</f>
        <v>02.006.04.122.0002.2016</v>
      </c>
      <c r="B11" s="22" t="str">
        <f>VLOOKUP(D11,Fichas!$A$1:$C$2000,3,FALSE)</f>
        <v>3.3.90.40.00.00</v>
      </c>
      <c r="C11" s="36" t="str">
        <f>VLOOKUP(D11,Fichas!$A$1:$D$2000,4,FALSE)</f>
        <v>Serviços de Tecnologia da Informação e Comunicação - Pessoa Jurídica</v>
      </c>
      <c r="D11" s="21">
        <v>1463</v>
      </c>
      <c r="E11" s="21" t="str">
        <f>VLOOKUP(D11,Fichas!$A$1:$E$2000,5,FALSE)</f>
        <v>806</v>
      </c>
      <c r="F11" s="36" t="str">
        <f>VLOOKUP(D11,Fichas!$A$1:$F$2000,6,FALSE)</f>
        <v>Secr. Fazenda</v>
      </c>
      <c r="G11" s="23">
        <v>2077918.73</v>
      </c>
      <c r="H11" s="23"/>
    </row>
    <row r="12" spans="1:10">
      <c r="A12" s="48" t="str">
        <f>VLOOKUP(D12,Fichas!$A$1:$B$2000,2,FALSE)</f>
        <v>02.006.28.843.0000.0005</v>
      </c>
      <c r="B12" s="22" t="str">
        <f>VLOOKUP(D12,Fichas!$A$1:$C$2000,3,FALSE)</f>
        <v>4.6.90.71.00.00</v>
      </c>
      <c r="C12" s="36" t="str">
        <f>VLOOKUP(D12,Fichas!$A$1:$D$2000,4,FALSE)</f>
        <v>Principal da Dívida Contratual Resgatado</v>
      </c>
      <c r="D12" s="21">
        <v>208</v>
      </c>
      <c r="E12" s="21">
        <f>VLOOKUP(D12,Fichas!$A$1:$E$2000,5,FALSE)</f>
        <v>0</v>
      </c>
      <c r="F12" s="36" t="str">
        <f>VLOOKUP(D12,Fichas!$A$1:$F$2000,6,FALSE)</f>
        <v>Secr. Fazenda</v>
      </c>
      <c r="G12" s="23">
        <v>354753.94</v>
      </c>
      <c r="H12" s="23"/>
      <c r="I12" s="19">
        <v>8</v>
      </c>
      <c r="J12" s="37" t="str">
        <f>VLOOKUP(I12,Excessões!$A$1:$B$50,2,FALSE)</f>
        <v>Art. 5º, Inc II - Despesas com Amortizações, Juros e encargos da Dívida</v>
      </c>
    </row>
    <row r="13" spans="1:10">
      <c r="A13" s="48" t="str">
        <f>VLOOKUP(D13,Fichas!$A$1:$B$2000,2,FALSE)</f>
        <v>02.010.04.122.0002.2003</v>
      </c>
      <c r="B13" s="22" t="str">
        <f>VLOOKUP(D13,Fichas!$A$1:$C$2000,3,FALSE)</f>
        <v>3.1.90.92.00.00</v>
      </c>
      <c r="C13" s="36" t="str">
        <f>VLOOKUP(D13,Fichas!$A$1:$D$2000,4,FALSE)</f>
        <v>Despesas de Exercícios Anteriores</v>
      </c>
      <c r="D13" s="21">
        <v>305</v>
      </c>
      <c r="E13" s="21" t="str">
        <f>VLOOKUP(D13,Fichas!$A$1:$E$2000,5,FALSE)</f>
        <v>0</v>
      </c>
      <c r="F13" s="36" t="str">
        <f>VLOOKUP(D13,Fichas!$A$1:$F$2000,6,FALSE)</f>
        <v>Secr. Des. Urbano</v>
      </c>
      <c r="G13" s="23">
        <v>5631.94</v>
      </c>
      <c r="H13" s="23"/>
      <c r="I13" s="19">
        <v>4</v>
      </c>
      <c r="J13" s="37" t="str">
        <f>VLOOKUP(I13,Excessões!$A$1:$B$50,2,FALSE)</f>
        <v>Art. 5º, Inc I - Insuficiência dotação Pessoal e Encargos Sociais</v>
      </c>
    </row>
    <row r="14" spans="1:10">
      <c r="A14" s="48" t="str">
        <f>VLOOKUP(D14,Fichas!$A$1:$B$2000,2,FALSE)</f>
        <v>02.011.23.122.0002.2004.0001</v>
      </c>
      <c r="B14" s="22" t="str">
        <f>VLOOKUP(D14,Fichas!$A$1:$C$2000,3,FALSE)</f>
        <v>3.3.90.92.00.00</v>
      </c>
      <c r="C14" s="36" t="str">
        <f>VLOOKUP(D14,Fichas!$A$1:$D$2000,4,FALSE)</f>
        <v>Despesas de Exercícios Anteriores</v>
      </c>
      <c r="D14" s="21">
        <v>335</v>
      </c>
      <c r="E14" s="21" t="str">
        <f>VLOOKUP(D14,Fichas!$A$1:$E$2000,5,FALSE)</f>
        <v>0</v>
      </c>
      <c r="F14" s="36" t="str">
        <f>VLOOKUP(D14,Fichas!$A$1:$F$2000,6,FALSE)</f>
        <v>Secr. Turismo</v>
      </c>
      <c r="G14" s="23">
        <v>38794.36</v>
      </c>
      <c r="H14" s="23"/>
    </row>
    <row r="15" spans="1:10">
      <c r="A15" s="48" t="str">
        <f>VLOOKUP(D15,Fichas!$A$1:$B$2000,2,FALSE)</f>
        <v>02.012.12.361.0015.2003</v>
      </c>
      <c r="B15" s="22" t="str">
        <f>VLOOKUP(D15,Fichas!$A$1:$C$2000,3,FALSE)</f>
        <v>3.1.90.92.00.00</v>
      </c>
      <c r="C15" s="36" t="str">
        <f>VLOOKUP(D15,Fichas!$A$1:$D$2000,4,FALSE)</f>
        <v>Despesas de Exercícios Anteriores</v>
      </c>
      <c r="D15" s="21">
        <v>1496</v>
      </c>
      <c r="E15" s="21" t="str">
        <f>VLOOKUP(D15,Fichas!$A$1:$E$2000,5,FALSE)</f>
        <v>0</v>
      </c>
      <c r="F15" s="36" t="str">
        <f>VLOOKUP(D15,Fichas!$A$1:$F$2000,6,FALSE)</f>
        <v>Secr. Educação</v>
      </c>
      <c r="G15" s="23">
        <v>150000</v>
      </c>
      <c r="H15" s="23"/>
      <c r="I15" s="19">
        <v>12</v>
      </c>
      <c r="J15" s="37" t="str">
        <f>VLOOKUP(I15,Excessões!$A$1:$B$50,2,FALSE)</f>
        <v>Art. 5º, Inc IV - Insuficiência dotação na função Educação</v>
      </c>
    </row>
    <row r="16" spans="1:10">
      <c r="A16" s="48" t="str">
        <f>VLOOKUP(D16,Fichas!$A$1:$B$2000,2,FALSE)</f>
        <v>02.017.08.122.0008.2003</v>
      </c>
      <c r="B16" s="22" t="str">
        <f>VLOOKUP(D16,Fichas!$A$1:$C$2000,3,FALSE)</f>
        <v>3.1.90.92.00.00</v>
      </c>
      <c r="C16" s="36" t="str">
        <f>VLOOKUP(D16,Fichas!$A$1:$D$2000,4,FALSE)</f>
        <v>Despesas de Exercícios Anteriores</v>
      </c>
      <c r="D16" s="21">
        <v>1535</v>
      </c>
      <c r="E16" s="21">
        <f>VLOOKUP(D16,Fichas!$A$1:$E$2000,5,FALSE)</f>
        <v>0</v>
      </c>
      <c r="F16" s="36" t="str">
        <f>VLOOKUP(D16,Fichas!$A$1:$F$2000,6,FALSE)</f>
        <v>Secr. Criança</v>
      </c>
      <c r="G16" s="23">
        <v>500.93</v>
      </c>
      <c r="H16" s="23"/>
      <c r="I16" s="19">
        <v>4</v>
      </c>
      <c r="J16" s="37" t="str">
        <f>VLOOKUP(I16,Excessões!$A$1:$B$50,2,FALSE)</f>
        <v>Art. 5º, Inc I - Insuficiência dotação Pessoal e Encargos Sociais</v>
      </c>
    </row>
    <row r="17" spans="1:10">
      <c r="A17" s="48" t="str">
        <f>VLOOKUP(D17,Fichas!$A$1:$B$2000,2,FALSE)</f>
        <v>02.017.08.122.0008.2004.0001</v>
      </c>
      <c r="B17" s="22" t="str">
        <f>VLOOKUP(D17,Fichas!$A$1:$C$2000,3,FALSE)</f>
        <v>3.3.90.39.00.00</v>
      </c>
      <c r="C17" s="36" t="str">
        <f>VLOOKUP(D17,Fichas!$A$1:$D$2000,4,FALSE)</f>
        <v>Outros Serviços de Terceiros - Pessoa Jurídica</v>
      </c>
      <c r="D17" s="21">
        <v>738</v>
      </c>
      <c r="E17" s="21" t="str">
        <f>VLOOKUP(D17,Fichas!$A$1:$E$2000,5,FALSE)</f>
        <v>0</v>
      </c>
      <c r="F17" s="36" t="str">
        <f>VLOOKUP(D17,Fichas!$A$1:$F$2000,6,FALSE)</f>
        <v>Secr. Criança</v>
      </c>
      <c r="G17" s="23">
        <v>1300000</v>
      </c>
      <c r="H17" s="23"/>
      <c r="I17" s="19">
        <v>14</v>
      </c>
      <c r="J17" s="37" t="str">
        <f>VLOOKUP(I17,Excessões!$A$1:$B$50,2,FALSE)</f>
        <v>Art. 5º, Inc IV - Insuficiência dotação na função Assistência Social</v>
      </c>
    </row>
    <row r="18" spans="1:10">
      <c r="A18" s="48" t="str">
        <f>VLOOKUP(D18,Fichas!$A$1:$B$2000,2,FALSE)</f>
        <v>02.017.08.243.0008.2092</v>
      </c>
      <c r="B18" s="22" t="str">
        <f>VLOOKUP(D18,Fichas!$A$1:$C$2000,3,FALSE)</f>
        <v>3.3.90.36.00.00</v>
      </c>
      <c r="C18" s="36" t="str">
        <f>VLOOKUP(D18,Fichas!$A$1:$D$2000,4,FALSE)</f>
        <v>Outros Serviços de Terceiros - Pessoa Física</v>
      </c>
      <c r="D18" s="21">
        <v>1599</v>
      </c>
      <c r="E18" s="21">
        <f>VLOOKUP(D18,Fichas!$A$1:$E$2000,5,FALSE)</f>
        <v>0</v>
      </c>
      <c r="F18" s="36" t="str">
        <f>VLOOKUP(D18,Fichas!$A$1:$F$2000,6,FALSE)</f>
        <v>Secr. Criança</v>
      </c>
      <c r="G18" s="23">
        <v>130000</v>
      </c>
      <c r="H18" s="23"/>
      <c r="I18" s="19">
        <v>14</v>
      </c>
      <c r="J18" s="37" t="str">
        <f>VLOOKUP(I18,Excessões!$A$1:$B$50,2,FALSE)</f>
        <v>Art. 5º, Inc IV - Insuficiência dotação na função Assistência Social</v>
      </c>
    </row>
    <row r="19" spans="1:10">
      <c r="A19" s="48" t="str">
        <f>VLOOKUP(D19,Fichas!$A$1:$B$2000,2,FALSE)</f>
        <v>05.001.10.122.0029.2121</v>
      </c>
      <c r="B19" s="22" t="str">
        <f>VLOOKUP(D19,Fichas!$A$1:$C$2000,3,FALSE)</f>
        <v>3.1.90.13.00.00</v>
      </c>
      <c r="C19" s="36" t="str">
        <f>VLOOKUP(D19,Fichas!$A$1:$D$2000,4,FALSE)</f>
        <v>Obrigações Patronais</v>
      </c>
      <c r="D19" s="21">
        <v>1596</v>
      </c>
      <c r="E19" s="21">
        <f>VLOOKUP(D19,Fichas!$A$1:$E$2000,5,FALSE)</f>
        <v>806</v>
      </c>
      <c r="F19" s="36" t="str">
        <f>VLOOKUP(D19,Fichas!$A$1:$F$2000,6,FALSE)</f>
        <v>F.M. Saúde</v>
      </c>
      <c r="G19" s="23">
        <v>1740000</v>
      </c>
      <c r="H19" s="23"/>
      <c r="I19" s="19">
        <v>13</v>
      </c>
      <c r="J19" s="37" t="str">
        <f>VLOOKUP(I19,Excessões!$A$1:$B$50,2,FALSE)</f>
        <v>Art. 5º, Inc IV - Insuficiência dotação na função Saúde</v>
      </c>
    </row>
    <row r="20" spans="1:10">
      <c r="A20" s="48" t="str">
        <f>VLOOKUP(D20,Fichas!$A$1:$B$2000,2,FALSE)</f>
        <v>05.001.10.122.0029.2121</v>
      </c>
      <c r="B20" s="22" t="str">
        <f>VLOOKUP(D20,Fichas!$A$1:$C$2000,3,FALSE)</f>
        <v>3.1.90.13.00.00</v>
      </c>
      <c r="C20" s="36" t="str">
        <f>VLOOKUP(D20,Fichas!$A$1:$D$2000,4,FALSE)</f>
        <v>Obrigações Patronais</v>
      </c>
      <c r="D20" s="21">
        <v>1595</v>
      </c>
      <c r="E20" s="21">
        <f>VLOOKUP(D20,Fichas!$A$1:$E$2000,5,FALSE)</f>
        <v>807</v>
      </c>
      <c r="F20" s="36" t="str">
        <f>VLOOKUP(D20,Fichas!$A$1:$F$2000,6,FALSE)</f>
        <v>F.M. Saúde</v>
      </c>
      <c r="G20" s="23">
        <v>1000000</v>
      </c>
      <c r="H20" s="23"/>
      <c r="I20" s="19">
        <v>13</v>
      </c>
      <c r="J20" s="37" t="str">
        <f>VLOOKUP(I20,Excessões!$A$1:$B$50,2,FALSE)</f>
        <v>Art. 5º, Inc IV - Insuficiência dotação na função Saúde</v>
      </c>
    </row>
    <row r="21" spans="1:10">
      <c r="A21" s="48" t="str">
        <f>VLOOKUP(D21,Fichas!$A$1:$B$2000,2,FALSE)</f>
        <v>05.001.10.301.0031.2134</v>
      </c>
      <c r="B21" s="22" t="str">
        <f>VLOOKUP(D21,Fichas!$A$1:$C$2000,3,FALSE)</f>
        <v>3.1.90.13.00.00</v>
      </c>
      <c r="C21" s="36" t="str">
        <f>VLOOKUP(D21,Fichas!$A$1:$D$2000,4,FALSE)</f>
        <v>Obrigações Patronais</v>
      </c>
      <c r="D21" s="21">
        <v>1597</v>
      </c>
      <c r="E21" s="21">
        <f>VLOOKUP(D21,Fichas!$A$1:$E$2000,5,FALSE)</f>
        <v>3</v>
      </c>
      <c r="F21" s="36" t="str">
        <f>VLOOKUP(D21,Fichas!$A$1:$F$2000,6,FALSE)</f>
        <v>F.M. Saúde</v>
      </c>
      <c r="G21" s="23">
        <v>260000</v>
      </c>
      <c r="H21" s="23"/>
      <c r="I21" s="19">
        <v>13</v>
      </c>
      <c r="J21" s="37" t="str">
        <f>VLOOKUP(I21,Excessões!$A$1:$B$50,2,FALSE)</f>
        <v>Art. 5º, Inc IV - Insuficiência dotação na função Saúde</v>
      </c>
    </row>
    <row r="22" spans="1:10">
      <c r="A22" s="48" t="str">
        <f>VLOOKUP(D22,Fichas!$A$1:$B$2000,2,FALSE)</f>
        <v>03.001.08.122.0045.2004.0001</v>
      </c>
      <c r="B22" s="22" t="str">
        <f>VLOOKUP(D22,Fichas!$A$1:$C$2000,3,FALSE)</f>
        <v>3.3.90.39.00.00</v>
      </c>
      <c r="C22" s="36" t="str">
        <f>VLOOKUP(D22,Fichas!$A$1:$D$2000,4,FALSE)</f>
        <v>Outros Serviços de Terceiros - Pessoa Jurídica</v>
      </c>
      <c r="D22" s="21">
        <v>844</v>
      </c>
      <c r="E22" s="21" t="str">
        <f>VLOOKUP(D22,Fichas!$A$1:$E$2000,5,FALSE)</f>
        <v>0</v>
      </c>
      <c r="F22" s="36" t="str">
        <f>VLOOKUP(D22,Fichas!$A$1:$F$2000,6,FALSE)</f>
        <v>F.M. Assist. Social</v>
      </c>
      <c r="G22" s="23">
        <v>3000</v>
      </c>
      <c r="H22" s="23"/>
      <c r="I22" s="19">
        <v>14</v>
      </c>
      <c r="J22" s="37" t="str">
        <f>VLOOKUP(I22,Excessões!$A$1:$B$50,2,FALSE)</f>
        <v>Art. 5º, Inc IV - Insuficiência dotação na função Assistência Social</v>
      </c>
    </row>
    <row r="23" spans="1:10">
      <c r="A23" s="48" t="str">
        <f>VLOOKUP(D23,Fichas!$A$1:$B$2000,2,FALSE)</f>
        <v>03.001.08.244.0045.2016</v>
      </c>
      <c r="B23" s="22" t="str">
        <f>VLOOKUP(D23,Fichas!$A$1:$C$2000,3,FALSE)</f>
        <v>4.4.90.52.00.00</v>
      </c>
      <c r="C23" s="36" t="str">
        <f>VLOOKUP(D23,Fichas!$A$1:$D$2000,4,FALSE)</f>
        <v>Equipamentos e Material Permanente</v>
      </c>
      <c r="D23" s="21">
        <v>865</v>
      </c>
      <c r="E23" s="21" t="str">
        <f>VLOOKUP(D23,Fichas!$A$1:$E$2000,5,FALSE)</f>
        <v>808</v>
      </c>
      <c r="F23" s="36" t="str">
        <f>VLOOKUP(D23,Fichas!$A$1:$F$2000,6,FALSE)</f>
        <v>F.M. Assist. Social</v>
      </c>
      <c r="G23" s="23">
        <v>2500</v>
      </c>
      <c r="H23" s="23"/>
      <c r="I23" s="19">
        <v>14</v>
      </c>
      <c r="J23" s="37" t="str">
        <f>VLOOKUP(I23,Excessões!$A$1:$B$50,2,FALSE)</f>
        <v>Art. 5º, Inc IV - Insuficiência dotação na função Assistência Social</v>
      </c>
    </row>
    <row r="24" spans="1:10">
      <c r="A24" s="48" t="str">
        <f>VLOOKUP(D24,Fichas!$A$1:$B$2000,2,FALSE)</f>
        <v>03.001.08.244.0046.2230</v>
      </c>
      <c r="B24" s="22" t="str">
        <f>VLOOKUP(D24,Fichas!$A$1:$C$2000,3,FALSE)</f>
        <v>3.3.90.39.00.00</v>
      </c>
      <c r="C24" s="36" t="str">
        <f>VLOOKUP(D24,Fichas!$A$1:$D$2000,4,FALSE)</f>
        <v>Outros Serviços de Terceiros - Pessoa Jurídica</v>
      </c>
      <c r="D24" s="21">
        <v>913</v>
      </c>
      <c r="E24" s="21" t="str">
        <f>VLOOKUP(D24,Fichas!$A$1:$E$2000,5,FALSE)</f>
        <v>806</v>
      </c>
      <c r="F24" s="36" t="str">
        <f>VLOOKUP(D24,Fichas!$A$1:$F$2000,6,FALSE)</f>
        <v>F.M. Assist. Social</v>
      </c>
      <c r="G24" s="23">
        <v>39750</v>
      </c>
      <c r="H24" s="23"/>
      <c r="I24" s="19">
        <v>14</v>
      </c>
      <c r="J24" s="37" t="str">
        <f>VLOOKUP(I24,Excessões!$A$1:$B$50,2,FALSE)</f>
        <v>Art. 5º, Inc IV - Insuficiência dotação na função Assistência Social</v>
      </c>
    </row>
    <row r="25" spans="1:10">
      <c r="A25" s="48" t="str">
        <f>VLOOKUP(D25,Fichas!$A$1:$B$2000,2,FALSE)</f>
        <v>03.001.14.422.0045.3034</v>
      </c>
      <c r="B25" s="22" t="str">
        <f>VLOOKUP(D25,Fichas!$A$1:$C$2000,3,FALSE)</f>
        <v>4.4.90.61.00.00</v>
      </c>
      <c r="C25" s="36" t="str">
        <f>VLOOKUP(D25,Fichas!$A$1:$D$2000,4,FALSE)</f>
        <v>Aquisição de Imóveis</v>
      </c>
      <c r="D25" s="21">
        <v>1593</v>
      </c>
      <c r="E25" s="21">
        <f>VLOOKUP(D25,Fichas!$A$1:$E$2000,5,FALSE)</f>
        <v>807</v>
      </c>
      <c r="F25" s="36" t="str">
        <f>VLOOKUP(D25,Fichas!$A$1:$F$2000,6,FALSE)</f>
        <v>F. M. Assist. Social</v>
      </c>
      <c r="G25" s="23">
        <v>350000</v>
      </c>
      <c r="H25" s="23"/>
    </row>
    <row r="26" spans="1:10">
      <c r="A26" s="48" t="str">
        <f>VLOOKUP(D26,Fichas!$A$1:$B$2000,2,FALSE)</f>
        <v>06.001.26.125.0035.2166</v>
      </c>
      <c r="B26" s="22" t="str">
        <f>VLOOKUP(D26,Fichas!$A$1:$C$2000,3,FALSE)</f>
        <v>3.3.90.30.00.00</v>
      </c>
      <c r="C26" s="36" t="str">
        <f>VLOOKUP(D26,Fichas!$A$1:$D$2000,4,FALSE)</f>
        <v>Material de Consumo</v>
      </c>
      <c r="D26" s="21">
        <v>1170</v>
      </c>
      <c r="E26" s="21" t="str">
        <f>VLOOKUP(D26,Fichas!$A$1:$E$2000,5,FALSE)</f>
        <v>990</v>
      </c>
      <c r="F26" s="36" t="str">
        <f>VLOOKUP(D26,Fichas!$A$1:$F$2000,6,FALSE)</f>
        <v>F.M. Transporte</v>
      </c>
      <c r="G26" s="23">
        <v>19533.93</v>
      </c>
      <c r="H26" s="23"/>
    </row>
    <row r="27" spans="1:10">
      <c r="A27" s="48" t="str">
        <f>VLOOKUP(D27,Fichas!$A$1:$B$2000,2,FALSE)</f>
        <v>06.001.26.125.0035.2167</v>
      </c>
      <c r="B27" s="22" t="str">
        <f>VLOOKUP(D27,Fichas!$A$1:$C$2000,3,FALSE)</f>
        <v>3.3.90.30.00.00</v>
      </c>
      <c r="C27" s="36" t="str">
        <f>VLOOKUP(D27,Fichas!$A$1:$D$2000,4,FALSE)</f>
        <v>Material de Consumo</v>
      </c>
      <c r="D27" s="21">
        <v>1173</v>
      </c>
      <c r="E27" s="21" t="str">
        <f>VLOOKUP(D27,Fichas!$A$1:$E$2000,5,FALSE)</f>
        <v>990</v>
      </c>
      <c r="F27" s="36" t="str">
        <f>VLOOKUP(D27,Fichas!$A$1:$F$2000,6,FALSE)</f>
        <v>F.M. Transporte</v>
      </c>
      <c r="G27" s="23">
        <v>38512</v>
      </c>
      <c r="H27" s="23"/>
    </row>
    <row r="28" spans="1:10">
      <c r="A28" s="48" t="str">
        <f>VLOOKUP(D28,Fichas!$A$1:$B$2000,2,FALSE)</f>
        <v>06.001.26.125.0035.2167</v>
      </c>
      <c r="B28" s="22" t="str">
        <f>VLOOKUP(D28,Fichas!$A$1:$C$2000,3,FALSE)</f>
        <v>4.4.90.52.00.00</v>
      </c>
      <c r="C28" s="36" t="str">
        <f>VLOOKUP(D28,Fichas!$A$1:$D$2000,4,FALSE)</f>
        <v>Equipamentos e Material Permanente</v>
      </c>
      <c r="D28" s="21">
        <v>1175</v>
      </c>
      <c r="E28" s="21" t="str">
        <f>VLOOKUP(D28,Fichas!$A$1:$E$2000,5,FALSE)</f>
        <v>990</v>
      </c>
      <c r="F28" s="36" t="str">
        <f>VLOOKUP(D28,Fichas!$A$1:$F$2000,6,FALSE)</f>
        <v>F.M. Transporte</v>
      </c>
      <c r="G28" s="23">
        <v>16547.61</v>
      </c>
      <c r="H28" s="23"/>
    </row>
    <row r="29" spans="1:10">
      <c r="A29" s="48" t="str">
        <f>VLOOKUP(D29,Fichas!$A$1:$B$2000,2,FALSE)</f>
        <v>23.001.04.122.0002.2004.0001</v>
      </c>
      <c r="B29" s="22" t="str">
        <f>VLOOKUP(D29,Fichas!$A$1:$C$2000,3,FALSE)</f>
        <v>3.3.90.39.00.00</v>
      </c>
      <c r="C29" s="36" t="str">
        <f>VLOOKUP(D29,Fichas!$A$1:$D$2000,4,FALSE)</f>
        <v>Outros Serviços de Terceiros - Pessoa Jurídica</v>
      </c>
      <c r="D29" s="21">
        <v>1377</v>
      </c>
      <c r="E29" s="21" t="str">
        <f>VLOOKUP(D29,Fichas!$A$1:$E$2000,5,FALSE)</f>
        <v>806</v>
      </c>
      <c r="F29" s="36" t="str">
        <f>VLOOKUP(D29,Fichas!$A$1:$F$2000,6,FALSE)</f>
        <v>CONSERCAF</v>
      </c>
      <c r="G29" s="23">
        <v>300000</v>
      </c>
      <c r="H29" s="23"/>
    </row>
    <row r="30" spans="1:10">
      <c r="A30" s="48" t="str">
        <f>VLOOKUP(D30,Fichas!$A$1:$B$2000,2,FALSE)</f>
        <v>02.001.26.364.0002.2008</v>
      </c>
      <c r="B30" s="22" t="str">
        <f>VLOOKUP(D30,Fichas!$A$1:$C$2000,3,FALSE)</f>
        <v>3.3.90.39.00.00</v>
      </c>
      <c r="C30" s="36" t="str">
        <f>VLOOKUP(D30,Fichas!$A$1:$D$2000,4,FALSE)</f>
        <v>Outros Serviços de Terceiros - Pessoa Jurídica</v>
      </c>
      <c r="D30" s="21">
        <v>47</v>
      </c>
      <c r="E30" s="21">
        <f>VLOOKUP(D30,Fichas!$A$1:$E$2000,5,FALSE)</f>
        <v>806</v>
      </c>
      <c r="F30" s="36" t="str">
        <f>VLOOKUP(D30,Fichas!$A$1:$F$2000,6,FALSE)</f>
        <v>Gabinete do Prefeito</v>
      </c>
      <c r="G30" s="23"/>
      <c r="H30" s="23">
        <v>22000</v>
      </c>
    </row>
    <row r="31" spans="1:10">
      <c r="A31" s="48" t="str">
        <f>VLOOKUP(D31,Fichas!$A$1:$B$2000,2,FALSE)</f>
        <v>02.002.04.124.0002.2003</v>
      </c>
      <c r="B31" s="22" t="str">
        <f>VLOOKUP(D31,Fichas!$A$1:$C$2000,3,FALSE)</f>
        <v>3.1.90.11.00.00</v>
      </c>
      <c r="C31" s="36" t="str">
        <f>VLOOKUP(D31,Fichas!$A$1:$D$2000,4,FALSE)</f>
        <v>Vencimentos e Vantagens Fixas - Pessoal Civil</v>
      </c>
      <c r="D31" s="24">
        <v>48</v>
      </c>
      <c r="E31" s="21">
        <f>VLOOKUP(D31,Fichas!$A$1:$E$2000,5,FALSE)</f>
        <v>0</v>
      </c>
      <c r="F31" s="36" t="str">
        <f>VLOOKUP(D31,Fichas!$A$1:$F$2000,6,FALSE)</f>
        <v>Controladoria</v>
      </c>
      <c r="G31" s="25"/>
      <c r="H31" s="25">
        <v>5064.8999999999996</v>
      </c>
    </row>
    <row r="32" spans="1:10">
      <c r="A32" s="48" t="str">
        <f>VLOOKUP(D32,Fichas!$A$1:$B$2000,2,FALSE)</f>
        <v>02.005.04.122.0002.2004.0001</v>
      </c>
      <c r="B32" s="22" t="str">
        <f>VLOOKUP(D32,Fichas!$A$1:$C$2000,3,FALSE)</f>
        <v>3.3.90.30.00.00</v>
      </c>
      <c r="C32" s="36" t="str">
        <f>VLOOKUP(D32,Fichas!$A$1:$D$2000,4,FALSE)</f>
        <v>Material de Consumo</v>
      </c>
      <c r="D32" s="24">
        <v>113</v>
      </c>
      <c r="E32" s="21">
        <f>VLOOKUP(D32,Fichas!$A$1:$E$2000,5,FALSE)</f>
        <v>806</v>
      </c>
      <c r="F32" s="36" t="str">
        <f>VLOOKUP(D32,Fichas!$A$1:$F$2000,6,FALSE)</f>
        <v>Secr. Governo</v>
      </c>
      <c r="G32" s="25"/>
      <c r="H32" s="25">
        <v>8000</v>
      </c>
    </row>
    <row r="33" spans="1:10">
      <c r="A33" s="48" t="str">
        <f>VLOOKUP(D33,Fichas!$A$1:$B$2000,2,FALSE)</f>
        <v>02.006.04.122.0002.2004.0001</v>
      </c>
      <c r="B33" s="22" t="str">
        <f>VLOOKUP(D33,Fichas!$A$1:$C$2000,3,FALSE)</f>
        <v>3.3.90.30.00.00</v>
      </c>
      <c r="C33" s="36" t="str">
        <f>VLOOKUP(D33,Fichas!$A$1:$D$2000,4,FALSE)</f>
        <v>Material de Consumo</v>
      </c>
      <c r="D33" s="24">
        <v>155</v>
      </c>
      <c r="E33" s="21">
        <f>VLOOKUP(D33,Fichas!$A$1:$E$2000,5,FALSE)</f>
        <v>806</v>
      </c>
      <c r="F33" s="36" t="str">
        <f>VLOOKUP(D33,Fichas!$A$1:$F$2000,6,FALSE)</f>
        <v>Secr. Fazenda</v>
      </c>
      <c r="G33" s="25"/>
      <c r="H33" s="25">
        <v>33823.33</v>
      </c>
    </row>
    <row r="34" spans="1:10">
      <c r="A34" s="48" t="str">
        <f>VLOOKUP(D34,Fichas!$A$1:$B$2000,2,FALSE)</f>
        <v>02.006.04.122.0002.2016</v>
      </c>
      <c r="B34" s="22" t="str">
        <f>VLOOKUP(D34,Fichas!$A$1:$C$2000,3,FALSE)</f>
        <v>3.3.90.92.00.00</v>
      </c>
      <c r="C34" s="36" t="str">
        <f>VLOOKUP(D34,Fichas!$A$1:$D$2000,4,FALSE)</f>
        <v>Despesas de Exercícios Anteriores</v>
      </c>
      <c r="D34" s="21">
        <v>162</v>
      </c>
      <c r="E34" s="21">
        <f>VLOOKUP(D34,Fichas!$A$1:$E$2000,5,FALSE)</f>
        <v>0</v>
      </c>
      <c r="F34" s="36" t="str">
        <f>VLOOKUP(D34,Fichas!$A$1:$F$2000,6,FALSE)</f>
        <v>Secr. Fazenda</v>
      </c>
      <c r="G34" s="23"/>
      <c r="H34" s="23">
        <v>57.12</v>
      </c>
    </row>
    <row r="35" spans="1:10">
      <c r="A35" s="48" t="str">
        <f>VLOOKUP(D35,Fichas!$A$1:$B$2000,2,FALSE)</f>
        <v>02.006.04.123.0002.2026</v>
      </c>
      <c r="B35" s="22" t="str">
        <f>VLOOKUP(D35,Fichas!$A$1:$C$2000,3,FALSE)</f>
        <v>3.3.90.39.00.00</v>
      </c>
      <c r="C35" s="36" t="str">
        <f>VLOOKUP(D35,Fichas!$A$1:$D$2000,4,FALSE)</f>
        <v>Outros Serviços de Terceiros - Pessoa Jurídica</v>
      </c>
      <c r="D35" s="21">
        <v>192</v>
      </c>
      <c r="E35" s="21">
        <f>VLOOKUP(D35,Fichas!$A$1:$E$2000,5,FALSE)</f>
        <v>0</v>
      </c>
      <c r="F35" s="36" t="str">
        <f>VLOOKUP(D35,Fichas!$A$1:$F$2000,6,FALSE)</f>
        <v>Secr. Fazenda</v>
      </c>
      <c r="G35" s="23"/>
      <c r="H35" s="23">
        <v>354753.94</v>
      </c>
    </row>
    <row r="36" spans="1:10">
      <c r="A36" s="48" t="str">
        <f>VLOOKUP(D36,Fichas!$A$1:$B$2000,2,FALSE)</f>
        <v>02.006.99.999.9999.9999</v>
      </c>
      <c r="B36" s="22" t="str">
        <f>VLOOKUP(D36,Fichas!$A$1:$C$2000,3,FALSE)</f>
        <v>9.9.99.99.00.04</v>
      </c>
      <c r="C36" s="36" t="str">
        <f>VLOOKUP(D36,Fichas!$A$1:$D$2000,4,FALSE)</f>
        <v>Reserva de Contingência</v>
      </c>
      <c r="D36" s="21">
        <v>216</v>
      </c>
      <c r="E36" s="21">
        <f>VLOOKUP(D36,Fichas!$A$1:$E$2000,5,FALSE)</f>
        <v>0</v>
      </c>
      <c r="F36" s="36" t="str">
        <f>VLOOKUP(D36,Fichas!$A$1:$F$2000,6,FALSE)</f>
        <v>Secr. Fazenda</v>
      </c>
      <c r="G36" s="23"/>
      <c r="H36" s="23">
        <v>1468794.36</v>
      </c>
    </row>
    <row r="37" spans="1:10">
      <c r="A37" s="48" t="str">
        <f>VLOOKUP(D37,Fichas!$A$1:$B$2000,2,FALSE)</f>
        <v>02.010.04.122.0002.2003</v>
      </c>
      <c r="B37" s="22" t="str">
        <f>VLOOKUP(D37,Fichas!$A$1:$C$2000,3,FALSE)</f>
        <v>3.1.90.11.00.00</v>
      </c>
      <c r="C37" s="36" t="str">
        <f>VLOOKUP(D37,Fichas!$A$1:$D$2000,4,FALSE)</f>
        <v>Vencimentos e Vantagens Fixas - Pessoal Civil</v>
      </c>
      <c r="D37" s="21">
        <v>303</v>
      </c>
      <c r="E37" s="21" t="str">
        <f>VLOOKUP(D37,Fichas!$A$1:$E$2000,5,FALSE)</f>
        <v>0</v>
      </c>
      <c r="F37" s="36" t="str">
        <f>VLOOKUP(D37,Fichas!$A$1:$F$2000,6,FALSE)</f>
        <v>Secr. Des. Urbano</v>
      </c>
      <c r="G37" s="23"/>
      <c r="H37" s="23">
        <v>5631.94</v>
      </c>
    </row>
    <row r="38" spans="1:10">
      <c r="A38" s="48" t="str">
        <f>VLOOKUP(D38,Fichas!$A$1:$B$2000,2,FALSE)</f>
        <v>02.012.12.362.0015.2053</v>
      </c>
      <c r="B38" s="22" t="str">
        <f>VLOOKUP(D38,Fichas!$A$1:$C$2000,3,FALSE)</f>
        <v>3.1.90.13.00.00</v>
      </c>
      <c r="C38" s="36" t="str">
        <f>VLOOKUP(D38,Fichas!$A$1:$D$2000,4,FALSE)</f>
        <v>Obrigações Patronais</v>
      </c>
      <c r="D38" s="21">
        <v>456</v>
      </c>
      <c r="E38" s="21" t="str">
        <f>VLOOKUP(D38,Fichas!$A$1:$E$2000,5,FALSE)</f>
        <v>0</v>
      </c>
      <c r="F38" s="36" t="str">
        <f>VLOOKUP(D38,Fichas!$A$1:$F$2000,6,FALSE)</f>
        <v>Secr. Educação</v>
      </c>
      <c r="G38" s="23"/>
      <c r="H38" s="23">
        <v>150000</v>
      </c>
    </row>
    <row r="39" spans="1:10">
      <c r="A39" s="48" t="str">
        <f>VLOOKUP(D39,Fichas!$A$1:$B$2000,2,FALSE)</f>
        <v>02.016.15.451.0026.1016</v>
      </c>
      <c r="B39" s="22" t="str">
        <f>VLOOKUP(D39,Fichas!$A$1:$C$2000,3,FALSE)</f>
        <v>3.3.90.39.00.00</v>
      </c>
      <c r="C39" s="36" t="str">
        <f>VLOOKUP(D39,Fichas!$A$1:$D$2000,4,FALSE)</f>
        <v>Outros Serviços de Terceiros - Pessoa Jurídica</v>
      </c>
      <c r="D39" s="21">
        <v>702</v>
      </c>
      <c r="E39" s="21" t="str">
        <f>VLOOKUP(D39,Fichas!$A$1:$E$2000,5,FALSE)</f>
        <v>807</v>
      </c>
      <c r="F39" s="36" t="str">
        <f>VLOOKUP(D39,Fichas!$A$1:$F$2000,6,FALSE)</f>
        <v>Secr. Obras</v>
      </c>
      <c r="G39" s="23"/>
      <c r="H39" s="23">
        <v>350000</v>
      </c>
    </row>
    <row r="40" spans="1:10">
      <c r="A40" s="48" t="str">
        <f>VLOOKUP(D40,Fichas!$A$1:$B$2000,2,FALSE)</f>
        <v>02.017.08.122.0008.2003</v>
      </c>
      <c r="B40" s="22" t="str">
        <f>VLOOKUP(D40,Fichas!$A$1:$C$2000,3,FALSE)</f>
        <v>3.1.90.11.00.00</v>
      </c>
      <c r="C40" s="36" t="str">
        <f>VLOOKUP(D40,Fichas!$A$1:$D$2000,4,FALSE)</f>
        <v>Vencimentos e Vantagens Fixas - Pessoal Civil</v>
      </c>
      <c r="D40" s="21">
        <v>731</v>
      </c>
      <c r="E40" s="21" t="str">
        <f>VLOOKUP(D40,Fichas!$A$1:$E$2000,5,FALSE)</f>
        <v>0</v>
      </c>
      <c r="F40" s="36" t="str">
        <f>VLOOKUP(D40,Fichas!$A$1:$F$2000,6,FALSE)</f>
        <v>Secr. Criança</v>
      </c>
      <c r="G40" s="23"/>
      <c r="H40" s="23">
        <v>500.93</v>
      </c>
    </row>
    <row r="41" spans="1:10" s="124" customFormat="1">
      <c r="A41" s="48" t="str">
        <f>VLOOKUP(D41,Fichas!$A$1:$B$2000,2,FALSE)</f>
        <v>05.001.10.122.0029.2121</v>
      </c>
      <c r="B41" s="22" t="str">
        <f>VLOOKUP(D41,Fichas!$A$1:$C$2000,3,FALSE)</f>
        <v>3.1.90.04.00.00</v>
      </c>
      <c r="C41" s="36" t="str">
        <f>VLOOKUP(D41,Fichas!$A$1:$D$2000,4,FALSE)</f>
        <v>Contratação por Tempo Determinado</v>
      </c>
      <c r="D41" s="125">
        <v>961</v>
      </c>
      <c r="E41" s="21" t="str">
        <f>VLOOKUP(D41,Fichas!$A$1:$E$2000,5,FALSE)</f>
        <v>807</v>
      </c>
      <c r="F41" s="36" t="str">
        <f>VLOOKUP(D41,Fichas!$A$1:$F$2000,6,FALSE)</f>
        <v>F.M. Saúde</v>
      </c>
      <c r="G41" s="71"/>
      <c r="H41" s="71">
        <v>1000000</v>
      </c>
      <c r="I41" s="19"/>
      <c r="J41" s="37"/>
    </row>
    <row r="42" spans="1:10" s="124" customFormat="1">
      <c r="A42" s="48" t="str">
        <f>VLOOKUP(D42,Fichas!$A$1:$B$2000,2,FALSE)</f>
        <v>05.001.10.302.0032.2143</v>
      </c>
      <c r="B42" s="22" t="str">
        <f>VLOOKUP(D42,Fichas!$A$1:$C$2000,3,FALSE)</f>
        <v>3.1.90.04.00.00</v>
      </c>
      <c r="C42" s="36" t="str">
        <f>VLOOKUP(D42,Fichas!$A$1:$D$2000,4,FALSE)</f>
        <v>Contratação por Tempo Determinado</v>
      </c>
      <c r="D42" s="125">
        <v>1075</v>
      </c>
      <c r="E42" s="21">
        <f>VLOOKUP(D42,Fichas!$A$1:$E$2000,5,FALSE)</f>
        <v>3</v>
      </c>
      <c r="F42" s="36" t="str">
        <f>VLOOKUP(D42,Fichas!$A$1:$F$2000,6,FALSE)</f>
        <v>F.M. Saúde</v>
      </c>
      <c r="G42" s="71"/>
      <c r="H42" s="71">
        <v>260000</v>
      </c>
      <c r="I42" s="19"/>
      <c r="J42" s="37"/>
    </row>
    <row r="43" spans="1:10" s="124" customFormat="1">
      <c r="A43" s="48" t="str">
        <f>VLOOKUP(D43,Fichas!$A$1:$B$2000,2,FALSE)</f>
        <v>05.001.10.302.0032.2147</v>
      </c>
      <c r="B43" s="22" t="str">
        <f>VLOOKUP(D43,Fichas!$A$1:$C$2000,3,FALSE)</f>
        <v>3.1.90.04.00.00</v>
      </c>
      <c r="C43" s="36" t="str">
        <f>VLOOKUP(D43,Fichas!$A$1:$D$2000,4,FALSE)</f>
        <v>Contratação por Tempo Determinado</v>
      </c>
      <c r="D43" s="125">
        <v>1100</v>
      </c>
      <c r="E43" s="21" t="str">
        <f>VLOOKUP(D43,Fichas!$A$1:$E$2000,5,FALSE)</f>
        <v>806</v>
      </c>
      <c r="F43" s="36" t="str">
        <f>VLOOKUP(D43,Fichas!$A$1:$F$2000,6,FALSE)</f>
        <v>F.M. Saúde</v>
      </c>
      <c r="G43" s="71"/>
      <c r="H43" s="71">
        <v>1740000</v>
      </c>
      <c r="I43" s="19"/>
      <c r="J43" s="37"/>
    </row>
    <row r="44" spans="1:10" s="124" customFormat="1">
      <c r="A44" s="48" t="str">
        <f>VLOOKUP(D44,Fichas!$A$1:$B$2000,2,FALSE)</f>
        <v>03.001.08.122.0045.2004.0001</v>
      </c>
      <c r="B44" s="22" t="str">
        <f>VLOOKUP(D44,Fichas!$A$1:$C$2000,3,FALSE)</f>
        <v>3.3.90.36.00.00</v>
      </c>
      <c r="C44" s="36" t="str">
        <f>VLOOKUP(D44,Fichas!$A$1:$D$2000,4,FALSE)</f>
        <v>Outros Serviços de Terceiros - Pessoa Física</v>
      </c>
      <c r="D44" s="244">
        <v>843</v>
      </c>
      <c r="E44" s="21" t="str">
        <f>VLOOKUP(D44,Fichas!$A$1:$E$2000,5,FALSE)</f>
        <v>0</v>
      </c>
      <c r="F44" s="36" t="str">
        <f>VLOOKUP(D44,Fichas!$A$1:$F$2000,6,FALSE)</f>
        <v>F.M. Assist. Social</v>
      </c>
      <c r="G44" s="71"/>
      <c r="H44" s="71">
        <v>3000</v>
      </c>
      <c r="I44" s="19"/>
      <c r="J44" s="37"/>
    </row>
    <row r="45" spans="1:10">
      <c r="A45" s="48" t="str">
        <f>VLOOKUP(D45,Fichas!$A$1:$B$2000,2,FALSE)</f>
        <v>03.001.08.244.0045.2016</v>
      </c>
      <c r="B45" s="22" t="str">
        <f>VLOOKUP(D45,Fichas!$A$1:$C$2000,3,FALSE)</f>
        <v>3.3.90.36.00.00</v>
      </c>
      <c r="C45" s="36" t="str">
        <f>VLOOKUP(D45,Fichas!$A$1:$D$2000,4,FALSE)</f>
        <v>Outros Serviços de Terceiros - Pessoa Física</v>
      </c>
      <c r="D45" s="24">
        <v>863</v>
      </c>
      <c r="E45" s="21" t="str">
        <f>VLOOKUP(D45,Fichas!$A$1:$E$2000,5,FALSE)</f>
        <v>808</v>
      </c>
      <c r="F45" s="36" t="str">
        <f>VLOOKUP(D45,Fichas!$A$1:$F$2000,6,FALSE)</f>
        <v>F.M. Assist. Social</v>
      </c>
      <c r="G45" s="25"/>
      <c r="H45" s="25">
        <v>2500</v>
      </c>
    </row>
    <row r="46" spans="1:10">
      <c r="A46" s="48" t="str">
        <f>VLOOKUP(D46,Fichas!$A$1:$B$2000,2,FALSE)</f>
        <v>03.001.08.244.0046.2230</v>
      </c>
      <c r="B46" s="22" t="str">
        <f>VLOOKUP(D46,Fichas!$A$1:$C$2000,3,FALSE)</f>
        <v>3.3.90.48.00.00</v>
      </c>
      <c r="C46" s="36" t="str">
        <f>VLOOKUP(D46,Fichas!$A$1:$D$2000,4,FALSE)</f>
        <v>Outros Auxílios Financeiros a Pessoas Físicas</v>
      </c>
      <c r="D46" s="24">
        <v>914</v>
      </c>
      <c r="E46" s="21" t="str">
        <f>VLOOKUP(D46,Fichas!$A$1:$E$2000,5,FALSE)</f>
        <v>806</v>
      </c>
      <c r="F46" s="36" t="str">
        <f>VLOOKUP(D46,Fichas!$A$1:$F$2000,6,FALSE)</f>
        <v>F.M. Assist. Social</v>
      </c>
      <c r="G46" s="25"/>
      <c r="H46" s="25">
        <v>39750</v>
      </c>
    </row>
    <row r="47" spans="1:10">
      <c r="A47" s="48" t="str">
        <f>VLOOKUP(D47,Fichas!$A$1:$B$2000,2,FALSE)</f>
        <v>06.001.26.125.0035.2168</v>
      </c>
      <c r="B47" s="22" t="str">
        <f>VLOOKUP(D47,Fichas!$A$1:$C$2000,3,FALSE)</f>
        <v>3.3.90.30.00.00</v>
      </c>
      <c r="C47" s="36" t="str">
        <f>VLOOKUP(D47,Fichas!$A$1:$D$2000,4,FALSE)</f>
        <v>Material de Consumo</v>
      </c>
      <c r="D47" s="24">
        <v>1176</v>
      </c>
      <c r="E47" s="21" t="str">
        <f>VLOOKUP(D47,Fichas!$A$1:$E$2000,5,FALSE)</f>
        <v>990</v>
      </c>
      <c r="F47" s="36" t="str">
        <f>VLOOKUP(D47,Fichas!$A$1:$F$2000,6,FALSE)</f>
        <v>F.M. Transporte</v>
      </c>
      <c r="G47" s="25"/>
      <c r="H47" s="25">
        <v>1020</v>
      </c>
    </row>
    <row r="48" spans="1:10">
      <c r="A48" s="48" t="str">
        <f>VLOOKUP(D48,Fichas!$A$1:$B$2000,2,FALSE)</f>
        <v>06.001.26.125.0035.2178</v>
      </c>
      <c r="B48" s="22" t="str">
        <f>VLOOKUP(D48,Fichas!$A$1:$C$2000,3,FALSE)</f>
        <v>3.3.90.30.00.00</v>
      </c>
      <c r="C48" s="36" t="str">
        <f>VLOOKUP(D48,Fichas!$A$1:$D$2000,4,FALSE)</f>
        <v>Material de Consumo</v>
      </c>
      <c r="D48" s="24">
        <v>1200</v>
      </c>
      <c r="E48" s="21" t="str">
        <f>VLOOKUP(D48,Fichas!$A$1:$E$2000,5,FALSE)</f>
        <v>990</v>
      </c>
      <c r="F48" s="36" t="str">
        <f>VLOOKUP(D48,Fichas!$A$1:$F$2000,6,FALSE)</f>
        <v>F.M. Transporte</v>
      </c>
      <c r="G48" s="25"/>
      <c r="H48" s="25">
        <v>30000</v>
      </c>
    </row>
    <row r="49" spans="1:8">
      <c r="A49" s="48" t="str">
        <f>VLOOKUP(D49,Fichas!$A$1:$B$2000,2,FALSE)</f>
        <v>06.001.26.125.0035.2179</v>
      </c>
      <c r="B49" s="22" t="str">
        <f>VLOOKUP(D49,Fichas!$A$1:$C$2000,3,FALSE)</f>
        <v>3.3.90.39.00.00</v>
      </c>
      <c r="C49" s="36" t="str">
        <f>VLOOKUP(D49,Fichas!$A$1:$D$2000,4,FALSE)</f>
        <v>Outros Serviços de Terceiros - Pessoa Jurídica</v>
      </c>
      <c r="D49" s="24">
        <v>1204</v>
      </c>
      <c r="E49" s="21" t="str">
        <f>VLOOKUP(D49,Fichas!$A$1:$E$2000,5,FALSE)</f>
        <v>990</v>
      </c>
      <c r="F49" s="36" t="str">
        <f>VLOOKUP(D49,Fichas!$A$1:$F$2000,6,FALSE)</f>
        <v>F.M. Transporte</v>
      </c>
      <c r="G49" s="25"/>
      <c r="H49" s="25">
        <v>24039.61</v>
      </c>
    </row>
    <row r="50" spans="1:8">
      <c r="A50" s="48" t="str">
        <f>VLOOKUP(D50,Fichas!$A$1:$B$2000,2,FALSE)</f>
        <v>06.001.26.782.0009.2164</v>
      </c>
      <c r="B50" s="22" t="str">
        <f>VLOOKUP(D50,Fichas!$A$1:$C$2000,3,FALSE)</f>
        <v>3.3.90.30.00.00</v>
      </c>
      <c r="C50" s="36" t="str">
        <f>VLOOKUP(D50,Fichas!$A$1:$D$2000,4,FALSE)</f>
        <v>Material de Consumo</v>
      </c>
      <c r="D50" s="24">
        <v>1207</v>
      </c>
      <c r="E50" s="21" t="str">
        <f>VLOOKUP(D50,Fichas!$A$1:$E$2000,5,FALSE)</f>
        <v>990</v>
      </c>
      <c r="F50" s="36" t="str">
        <f>VLOOKUP(D50,Fichas!$A$1:$F$2000,6,FALSE)</f>
        <v>F.M. Transporte</v>
      </c>
      <c r="G50" s="25"/>
      <c r="H50" s="25">
        <v>19533.93</v>
      </c>
    </row>
    <row r="51" spans="1:8">
      <c r="A51" s="48" t="str">
        <f>VLOOKUP(D51,Fichas!$A$1:$B$2000,2,FALSE)</f>
        <v>26.001.03.091.0005.2014</v>
      </c>
      <c r="B51" s="22" t="str">
        <f>VLOOKUP(D51,Fichas!$A$1:$C$2000,3,FALSE)</f>
        <v>4.6.90.91.00.00</v>
      </c>
      <c r="C51" s="36" t="str">
        <f>VLOOKUP(D51,Fichas!$A$1:$D$2000,4,FALSE)</f>
        <v>Sentenças Judiciais</v>
      </c>
      <c r="D51" s="24">
        <v>1413</v>
      </c>
      <c r="E51" s="21" t="str">
        <f>VLOOKUP(D51,Fichas!$A$1:$E$2000,5,FALSE)</f>
        <v>806</v>
      </c>
      <c r="F51" s="36" t="str">
        <f>VLOOKUP(D51,Fichas!$A$1:$F$2000,6,FALSE)</f>
        <v>F.M. Liquidação</v>
      </c>
      <c r="G51" s="25"/>
      <c r="H51" s="25">
        <v>2077918.73</v>
      </c>
    </row>
    <row r="52" spans="1:8">
      <c r="A52" s="48" t="str">
        <f>VLOOKUP(D52,Fichas!$A$1:$B$2000,2,FALSE)</f>
        <v>23.001.15.452.0043.2211</v>
      </c>
      <c r="B52" s="22" t="str">
        <f>VLOOKUP(D52,Fichas!$A$1:$C$2000,3,FALSE)</f>
        <v>3.3.90.39.00.00</v>
      </c>
      <c r="C52" s="36" t="str">
        <f>VLOOKUP(D52,Fichas!$A$1:$D$2000,4,FALSE)</f>
        <v>Outros Serviços de Terceiros - Pessoa Jurídica</v>
      </c>
      <c r="D52" s="24">
        <v>1387</v>
      </c>
      <c r="E52" s="21">
        <f>VLOOKUP(D52,Fichas!$A$1:$E$2000,5,FALSE)</f>
        <v>806</v>
      </c>
      <c r="F52" s="36" t="str">
        <f>VLOOKUP(D52,Fichas!$A$1:$F$2000,6,FALSE)</f>
        <v>CONSERCAF</v>
      </c>
      <c r="G52" s="25"/>
      <c r="H52" s="25">
        <v>300000</v>
      </c>
    </row>
    <row r="53" spans="1:8" ht="12.75">
      <c r="A53" s="337" t="s">
        <v>62</v>
      </c>
      <c r="B53" s="338"/>
      <c r="C53" s="338"/>
      <c r="D53" s="338"/>
      <c r="E53" s="338"/>
      <c r="F53" s="339"/>
      <c r="G53" s="20">
        <f>SUM(G5:G52)</f>
        <v>7896388.79</v>
      </c>
      <c r="H53" s="20">
        <f>SUM(H5:H52)</f>
        <v>7896388.7899999991</v>
      </c>
    </row>
    <row r="55" spans="1:8">
      <c r="F55" s="37" t="s">
        <v>935</v>
      </c>
      <c r="G55" s="26" t="s">
        <v>936</v>
      </c>
    </row>
    <row r="56" spans="1:8">
      <c r="A56" s="37" t="s">
        <v>74</v>
      </c>
      <c r="B56" s="19">
        <v>0</v>
      </c>
      <c r="C56" s="341" t="str">
        <f>VLOOKUP(B56,Fontes!$A$1:$B$511,2,FALSE)</f>
        <v>ORDINÁRIO</v>
      </c>
      <c r="D56" s="341"/>
      <c r="E56" s="341"/>
      <c r="F56" s="26">
        <f>G6+G9+G12+G13+G14+G15+G16+G17+G18+G22</f>
        <v>1987803.19</v>
      </c>
      <c r="G56" s="26">
        <f>H31+H34+H35+H36+H37+H38+H40+H44</f>
        <v>1987803.19</v>
      </c>
      <c r="H56" s="134">
        <f t="shared" ref="H56:H61" si="0">F56-G56</f>
        <v>0</v>
      </c>
    </row>
    <row r="57" spans="1:8">
      <c r="A57" s="35"/>
      <c r="B57" s="19">
        <v>3</v>
      </c>
      <c r="C57" s="341" t="str">
        <f>VLOOKUP(B57,Fontes!$A$1:$B$511,2,FALSE)</f>
        <v>BLOCO CUSTEIO SUS</v>
      </c>
      <c r="D57" s="341"/>
      <c r="E57" s="341"/>
      <c r="F57" s="26">
        <f>G21</f>
        <v>260000</v>
      </c>
      <c r="G57" s="26">
        <f>H42</f>
        <v>260000</v>
      </c>
      <c r="H57" s="134">
        <f t="shared" si="0"/>
        <v>0</v>
      </c>
    </row>
    <row r="58" spans="1:8">
      <c r="A58" s="35"/>
      <c r="B58" s="19">
        <v>806</v>
      </c>
      <c r="C58" s="341" t="str">
        <f>VLOOKUP(B58,Fontes!$A$1:$B$511,2,FALSE)</f>
        <v>COM. FIN.DOS ROYALTIES PELA PRODUÇAO</v>
      </c>
      <c r="D58" s="341"/>
      <c r="E58" s="341"/>
      <c r="F58" s="26">
        <f>G5+G7+G8+G10+G11+G19+G24+G29</f>
        <v>4221492.0600000005</v>
      </c>
      <c r="G58" s="26">
        <f>H30+H32+H33+H43+H46+H51+H52</f>
        <v>4221492.0600000005</v>
      </c>
      <c r="H58" s="134">
        <f t="shared" si="0"/>
        <v>0</v>
      </c>
    </row>
    <row r="59" spans="1:8">
      <c r="A59" s="35"/>
      <c r="B59" s="19">
        <v>807</v>
      </c>
      <c r="C59" s="341" t="str">
        <f>VLOOKUP(B59,Fontes!$A$1:$B$511,2,FALSE)</f>
        <v>ROYALTIES PELO EXCEDENTE DA PRODUÇÃO</v>
      </c>
      <c r="D59" s="341"/>
      <c r="E59" s="341"/>
      <c r="F59" s="26">
        <f>G20+G25</f>
        <v>1350000</v>
      </c>
      <c r="G59" s="26">
        <f>H39+H41</f>
        <v>1350000</v>
      </c>
      <c r="H59" s="134">
        <f t="shared" si="0"/>
        <v>0</v>
      </c>
    </row>
    <row r="60" spans="1:8">
      <c r="A60" s="35"/>
      <c r="B60" s="19">
        <v>808</v>
      </c>
      <c r="C60" s="341" t="str">
        <f>VLOOKUP(B60,Fontes!$A$1:$B$511,2,FALSE)</f>
        <v>ROYALTIES PELA PARTICIPAÇÃO ESPECIAL</v>
      </c>
      <c r="D60" s="341"/>
      <c r="E60" s="341"/>
      <c r="F60" s="26">
        <f>G23</f>
        <v>2500</v>
      </c>
      <c r="G60" s="26">
        <f>H45</f>
        <v>2500</v>
      </c>
      <c r="H60" s="134">
        <f t="shared" si="0"/>
        <v>0</v>
      </c>
    </row>
    <row r="61" spans="1:8">
      <c r="A61" s="35"/>
      <c r="B61" s="19">
        <v>990</v>
      </c>
      <c r="C61" s="341" t="str">
        <f>VLOOKUP(B61,Fontes!$A$1:$B$511,2,FALSE)</f>
        <v>RECURSOS FUNTRANS</v>
      </c>
      <c r="D61" s="341"/>
      <c r="E61" s="341"/>
      <c r="F61" s="26">
        <f>G26+G27+G28</f>
        <v>74593.540000000008</v>
      </c>
      <c r="G61" s="26">
        <f>H47+H48+H49+H50</f>
        <v>74593.540000000008</v>
      </c>
      <c r="H61" s="134">
        <f t="shared" si="0"/>
        <v>0</v>
      </c>
    </row>
    <row r="62" spans="1:8">
      <c r="C62" s="131"/>
      <c r="D62" s="131"/>
      <c r="E62" s="131"/>
      <c r="F62" s="41"/>
      <c r="G62" s="41"/>
      <c r="H62" s="134"/>
    </row>
    <row r="63" spans="1:8">
      <c r="C63" s="342" t="s">
        <v>883</v>
      </c>
      <c r="D63" s="342"/>
      <c r="E63" s="342"/>
      <c r="F63" s="26">
        <f>SUM(F56:F61)</f>
        <v>7896388.79</v>
      </c>
      <c r="G63" s="26">
        <f>SUM(G56:G61)</f>
        <v>7896388.79</v>
      </c>
      <c r="H63" s="135"/>
    </row>
    <row r="64" spans="1:8">
      <c r="C64" s="361" t="s">
        <v>884</v>
      </c>
      <c r="D64" s="361"/>
      <c r="E64" s="361"/>
      <c r="F64" s="26">
        <f>F63-G53</f>
        <v>0</v>
      </c>
      <c r="G64" s="26">
        <f>G63-H53</f>
        <v>0</v>
      </c>
    </row>
    <row r="65" spans="8:8">
      <c r="H65" s="26" t="s">
        <v>80</v>
      </c>
    </row>
  </sheetData>
  <mergeCells count="11">
    <mergeCell ref="C57:E57"/>
    <mergeCell ref="A1:G1"/>
    <mergeCell ref="A3:F3"/>
    <mergeCell ref="A53:F53"/>
    <mergeCell ref="C56:E56"/>
    <mergeCell ref="C64:E64"/>
    <mergeCell ref="C63:E63"/>
    <mergeCell ref="C58:E58"/>
    <mergeCell ref="C59:E59"/>
    <mergeCell ref="C60:E60"/>
    <mergeCell ref="C61:E61"/>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xml><?xml version="1.0" encoding="utf-8"?>
<worksheet xmlns="http://schemas.openxmlformats.org/spreadsheetml/2006/main" xmlns:r="http://schemas.openxmlformats.org/officeDocument/2006/relationships">
  <sheetPr>
    <tabColor indexed="11"/>
  </sheetPr>
  <dimension ref="A1:L109"/>
  <sheetViews>
    <sheetView workbookViewId="0">
      <pane xSplit="1" ySplit="3" topLeftCell="C4" activePane="bottomRight" state="frozen"/>
      <selection pane="topRight" activeCell="B1" sqref="B1"/>
      <selection pane="bottomLeft" activeCell="A4" sqref="A4"/>
      <selection pane="bottomRight" activeCell="I17" sqref="I17"/>
    </sheetView>
  </sheetViews>
  <sheetFormatPr defaultRowHeight="15"/>
  <cols>
    <col min="1" max="1" width="18.85546875" style="6" customWidth="1"/>
    <col min="2" max="2" width="11.5703125" style="6" hidden="1" customWidth="1"/>
    <col min="3" max="3" width="22.140625" style="70" bestFit="1" customWidth="1"/>
    <col min="4" max="4" width="34.140625" style="5" customWidth="1"/>
    <col min="5" max="5" width="14.28515625" style="7" bestFit="1" customWidth="1"/>
    <col min="6" max="6" width="12.42578125" style="5" customWidth="1"/>
    <col min="7" max="7" width="12.42578125" style="6" customWidth="1"/>
    <col min="8" max="8" width="9.140625" style="5"/>
    <col min="9" max="10" width="15.28515625" style="5" bestFit="1" customWidth="1"/>
    <col min="11" max="16384" width="9.140625" style="5"/>
  </cols>
  <sheetData>
    <row r="1" spans="1:10" s="4" customFormat="1" ht="17.25">
      <c r="A1" s="345" t="s">
        <v>888</v>
      </c>
      <c r="B1" s="345"/>
      <c r="C1" s="345"/>
      <c r="D1" s="345"/>
      <c r="E1" s="346"/>
      <c r="F1" s="2"/>
      <c r="G1" s="332"/>
      <c r="H1" s="3"/>
      <c r="I1" s="3"/>
      <c r="J1" s="3"/>
    </row>
    <row r="2" spans="1:10" s="1" customFormat="1">
      <c r="A2" s="350" t="s">
        <v>53</v>
      </c>
      <c r="B2" s="350" t="s">
        <v>60</v>
      </c>
      <c r="C2" s="350" t="s">
        <v>54</v>
      </c>
      <c r="D2" s="347" t="s">
        <v>68</v>
      </c>
      <c r="E2" s="348" t="s">
        <v>55</v>
      </c>
      <c r="F2" s="347" t="s">
        <v>61</v>
      </c>
      <c r="G2" s="343" t="s">
        <v>1078</v>
      </c>
    </row>
    <row r="3" spans="1:10" s="1" customFormat="1">
      <c r="A3" s="351"/>
      <c r="B3" s="351"/>
      <c r="C3" s="351"/>
      <c r="D3" s="344"/>
      <c r="E3" s="349"/>
      <c r="F3" s="344"/>
      <c r="G3" s="344"/>
    </row>
    <row r="4" spans="1:10" s="9" customFormat="1">
      <c r="A4" s="56" t="s">
        <v>1116</v>
      </c>
      <c r="B4" s="57">
        <v>44564</v>
      </c>
      <c r="C4" s="69" t="s">
        <v>893</v>
      </c>
      <c r="D4" s="58" t="s">
        <v>932</v>
      </c>
      <c r="E4" s="59">
        <f>'6736'!G154</f>
        <v>74250893.229999989</v>
      </c>
      <c r="F4" s="60">
        <v>44600</v>
      </c>
      <c r="G4" s="228">
        <v>44606</v>
      </c>
    </row>
    <row r="5" spans="1:10" s="9" customFormat="1">
      <c r="A5" s="56" t="s">
        <v>1117</v>
      </c>
      <c r="B5" s="57">
        <v>44565</v>
      </c>
      <c r="C5" s="69"/>
      <c r="D5" s="58" t="s">
        <v>69</v>
      </c>
      <c r="E5" s="61">
        <f>'6744'!G26</f>
        <v>111164.4</v>
      </c>
      <c r="F5" s="62">
        <v>44600</v>
      </c>
      <c r="G5" s="228" t="s">
        <v>1079</v>
      </c>
    </row>
    <row r="6" spans="1:10" s="9" customFormat="1">
      <c r="A6" s="56" t="s">
        <v>1118</v>
      </c>
      <c r="B6" s="57">
        <v>44571</v>
      </c>
      <c r="C6" s="69"/>
      <c r="D6" s="58" t="s">
        <v>932</v>
      </c>
      <c r="E6" s="61">
        <f>'6745'!G45+'6745 sup'!G9</f>
        <v>5123642.49</v>
      </c>
      <c r="F6" s="60">
        <v>44600</v>
      </c>
      <c r="G6" s="303">
        <v>44610</v>
      </c>
    </row>
    <row r="7" spans="1:10" s="9" customFormat="1">
      <c r="A7" s="56" t="s">
        <v>1119</v>
      </c>
      <c r="B7" s="57">
        <v>44578</v>
      </c>
      <c r="C7" s="69" t="s">
        <v>934</v>
      </c>
      <c r="D7" s="58" t="s">
        <v>933</v>
      </c>
      <c r="E7" s="61">
        <f>'6748'!G9</f>
        <v>103115.79000000001</v>
      </c>
      <c r="F7" s="60">
        <v>44600</v>
      </c>
      <c r="G7" s="303">
        <v>44607</v>
      </c>
    </row>
    <row r="8" spans="1:10" s="9" customFormat="1">
      <c r="A8" s="56" t="s">
        <v>1120</v>
      </c>
      <c r="B8" s="57">
        <v>44586</v>
      </c>
      <c r="C8" s="69"/>
      <c r="D8" s="58" t="s">
        <v>1019</v>
      </c>
      <c r="E8" s="61">
        <f>'6752'!G53</f>
        <v>30413331.580000002</v>
      </c>
      <c r="F8" s="62">
        <v>44600</v>
      </c>
      <c r="G8" s="228" t="s">
        <v>1079</v>
      </c>
    </row>
    <row r="9" spans="1:10" s="9" customFormat="1">
      <c r="A9" s="56" t="s">
        <v>1121</v>
      </c>
      <c r="B9" s="57">
        <v>44586</v>
      </c>
      <c r="C9" s="69" t="s">
        <v>178</v>
      </c>
      <c r="D9" s="58" t="s">
        <v>933</v>
      </c>
      <c r="E9" s="63">
        <f>'6755'!G20</f>
        <v>2331178.7199999997</v>
      </c>
      <c r="F9" s="62">
        <v>44600</v>
      </c>
      <c r="G9" s="228" t="s">
        <v>1079</v>
      </c>
    </row>
    <row r="10" spans="1:10" s="9" customFormat="1">
      <c r="A10" s="56" t="s">
        <v>1122</v>
      </c>
      <c r="B10" s="57">
        <v>44592</v>
      </c>
      <c r="C10" s="69" t="s">
        <v>996</v>
      </c>
      <c r="D10" s="58" t="s">
        <v>933</v>
      </c>
      <c r="E10" s="61">
        <f>'6757'!G16</f>
        <v>15885787.989999998</v>
      </c>
      <c r="F10" s="62">
        <v>44600</v>
      </c>
      <c r="G10" s="228" t="s">
        <v>1079</v>
      </c>
    </row>
    <row r="11" spans="1:10" s="9" customFormat="1" ht="14.25" customHeight="1">
      <c r="A11" s="56" t="s">
        <v>1123</v>
      </c>
      <c r="B11" s="57">
        <v>44594</v>
      </c>
      <c r="C11" s="69"/>
      <c r="D11" s="58" t="s">
        <v>69</v>
      </c>
      <c r="E11" s="61">
        <f>'6760'!G61</f>
        <v>29762976.280000001</v>
      </c>
      <c r="F11" s="62">
        <v>44609</v>
      </c>
      <c r="G11" s="228" t="s">
        <v>1079</v>
      </c>
    </row>
    <row r="12" spans="1:10" s="9" customFormat="1">
      <c r="A12" s="56" t="s">
        <v>1124</v>
      </c>
      <c r="B12" s="57">
        <v>44594</v>
      </c>
      <c r="C12" s="69" t="s">
        <v>178</v>
      </c>
      <c r="D12" s="58" t="s">
        <v>1016</v>
      </c>
      <c r="E12" s="61">
        <f>'6761'!G11</f>
        <v>757256.13</v>
      </c>
      <c r="F12" s="60">
        <v>44600</v>
      </c>
      <c r="G12" s="228" t="s">
        <v>1079</v>
      </c>
    </row>
    <row r="13" spans="1:10" s="9" customFormat="1">
      <c r="A13" s="56" t="s">
        <v>1125</v>
      </c>
      <c r="B13" s="57">
        <v>44600</v>
      </c>
      <c r="C13" s="69"/>
      <c r="D13" s="58" t="s">
        <v>69</v>
      </c>
      <c r="E13" s="61">
        <f>'6765'!G101</f>
        <v>12918911.930000002</v>
      </c>
      <c r="F13" s="62">
        <v>44622</v>
      </c>
      <c r="G13" s="228" t="s">
        <v>1079</v>
      </c>
    </row>
    <row r="14" spans="1:10" s="9" customFormat="1">
      <c r="A14" s="56" t="s">
        <v>1126</v>
      </c>
      <c r="B14" s="57">
        <v>44607</v>
      </c>
      <c r="C14" s="69" t="s">
        <v>178</v>
      </c>
      <c r="D14" s="58" t="s">
        <v>933</v>
      </c>
      <c r="E14" s="61">
        <f>'6771'!G16</f>
        <v>4097105.4600000004</v>
      </c>
      <c r="F14" s="62">
        <v>44622</v>
      </c>
      <c r="G14" s="228" t="s">
        <v>1079</v>
      </c>
    </row>
    <row r="15" spans="1:10" s="315" customFormat="1">
      <c r="A15" s="302" t="s">
        <v>1127</v>
      </c>
      <c r="B15" s="303">
        <v>44607</v>
      </c>
      <c r="C15" s="304" t="s">
        <v>893</v>
      </c>
      <c r="D15" s="305" t="s">
        <v>69</v>
      </c>
      <c r="E15" s="306">
        <f>'6772'!G53</f>
        <v>7896388.79</v>
      </c>
      <c r="F15" s="307">
        <v>44643</v>
      </c>
      <c r="G15" s="228" t="s">
        <v>1079</v>
      </c>
    </row>
    <row r="16" spans="1:10" s="315" customFormat="1">
      <c r="A16" s="302" t="s">
        <v>1128</v>
      </c>
      <c r="B16" s="309">
        <v>44616</v>
      </c>
      <c r="C16" s="310" t="s">
        <v>49</v>
      </c>
      <c r="D16" s="311" t="s">
        <v>50</v>
      </c>
      <c r="E16" s="312">
        <f>'6781'!G84</f>
        <v>14769285.879999999</v>
      </c>
      <c r="F16" s="313">
        <v>44641</v>
      </c>
      <c r="G16" s="314" t="s">
        <v>1079</v>
      </c>
    </row>
    <row r="17" spans="1:7" s="9" customFormat="1">
      <c r="A17" s="56" t="s">
        <v>1129</v>
      </c>
      <c r="B17" s="57">
        <v>44624</v>
      </c>
      <c r="C17" s="69" t="s">
        <v>178</v>
      </c>
      <c r="D17" s="58" t="s">
        <v>933</v>
      </c>
      <c r="E17" s="61">
        <f>'6782'!G9</f>
        <v>810902.21</v>
      </c>
      <c r="F17" s="62">
        <v>44630</v>
      </c>
      <c r="G17" s="228" t="s">
        <v>1079</v>
      </c>
    </row>
    <row r="18" spans="1:7" s="315" customFormat="1">
      <c r="A18" s="302" t="s">
        <v>1130</v>
      </c>
      <c r="B18" s="303">
        <v>44628</v>
      </c>
      <c r="C18" s="304" t="s">
        <v>893</v>
      </c>
      <c r="D18" s="305" t="s">
        <v>69</v>
      </c>
      <c r="E18" s="306">
        <f>'6785'!G84</f>
        <v>19997998.300000001</v>
      </c>
      <c r="F18" s="307">
        <v>44648</v>
      </c>
      <c r="G18" s="303" t="s">
        <v>1079</v>
      </c>
    </row>
    <row r="19" spans="1:7" s="315" customFormat="1">
      <c r="A19" s="302" t="s">
        <v>1131</v>
      </c>
      <c r="B19" s="303">
        <v>44635</v>
      </c>
      <c r="C19" s="304" t="s">
        <v>24</v>
      </c>
      <c r="D19" s="305" t="s">
        <v>69</v>
      </c>
      <c r="E19" s="306">
        <f>'6793'!G14</f>
        <v>6266096.5999999996</v>
      </c>
      <c r="F19" s="307">
        <v>44652</v>
      </c>
      <c r="G19" s="303" t="s">
        <v>1079</v>
      </c>
    </row>
    <row r="20" spans="1:7" s="308" customFormat="1">
      <c r="A20" s="302" t="s">
        <v>1132</v>
      </c>
      <c r="B20" s="303">
        <v>44636</v>
      </c>
      <c r="C20" s="304" t="s">
        <v>32</v>
      </c>
      <c r="D20" s="305" t="s">
        <v>1016</v>
      </c>
      <c r="E20" s="306">
        <f>'6794'!G7</f>
        <v>200000</v>
      </c>
      <c r="F20" s="307">
        <v>44641</v>
      </c>
      <c r="G20" s="228" t="s">
        <v>1079</v>
      </c>
    </row>
    <row r="21" spans="1:7" s="315" customFormat="1">
      <c r="A21" s="302" t="s">
        <v>1133</v>
      </c>
      <c r="B21" s="303">
        <v>44638</v>
      </c>
      <c r="C21" s="304" t="s">
        <v>178</v>
      </c>
      <c r="D21" s="305" t="s">
        <v>36</v>
      </c>
      <c r="E21" s="306">
        <f>'6801'!G7</f>
        <v>2104916.34</v>
      </c>
      <c r="F21" s="307">
        <v>44643</v>
      </c>
      <c r="G21" s="228" t="s">
        <v>1079</v>
      </c>
    </row>
    <row r="22" spans="1:7" s="315" customFormat="1">
      <c r="A22" s="302" t="s">
        <v>1134</v>
      </c>
      <c r="B22" s="303">
        <v>44643</v>
      </c>
      <c r="C22" s="304" t="s">
        <v>1105</v>
      </c>
      <c r="D22" s="305" t="s">
        <v>69</v>
      </c>
      <c r="E22" s="306">
        <f>'6806'!G13</f>
        <v>470000</v>
      </c>
      <c r="F22" s="307">
        <v>44648</v>
      </c>
      <c r="G22" s="303" t="s">
        <v>1079</v>
      </c>
    </row>
    <row r="23" spans="1:7" s="315" customFormat="1">
      <c r="A23" s="302" t="s">
        <v>1138</v>
      </c>
      <c r="B23" s="303">
        <v>44649</v>
      </c>
      <c r="C23" s="304" t="s">
        <v>178</v>
      </c>
      <c r="D23" s="305" t="s">
        <v>1140</v>
      </c>
      <c r="E23" s="306">
        <f>'6812'!G12</f>
        <v>6269195.4700000007</v>
      </c>
      <c r="F23" s="307">
        <v>44652</v>
      </c>
      <c r="G23" s="303" t="s">
        <v>1079</v>
      </c>
    </row>
    <row r="24" spans="1:7" s="4" customFormat="1">
      <c r="A24" s="56"/>
      <c r="B24" s="57"/>
      <c r="C24" s="69"/>
      <c r="D24" s="58"/>
      <c r="E24" s="61"/>
      <c r="F24" s="62"/>
      <c r="G24" s="303"/>
    </row>
    <row r="25" spans="1:7" s="4" customFormat="1">
      <c r="A25" s="56"/>
      <c r="B25" s="57"/>
      <c r="C25" s="69"/>
      <c r="D25" s="58"/>
      <c r="E25" s="61"/>
      <c r="F25" s="62"/>
      <c r="G25" s="303"/>
    </row>
    <row r="26" spans="1:7" s="4" customFormat="1">
      <c r="A26" s="56"/>
      <c r="B26" s="57"/>
      <c r="C26" s="69"/>
      <c r="D26" s="58"/>
      <c r="E26" s="61"/>
      <c r="F26" s="62"/>
      <c r="G26" s="303"/>
    </row>
    <row r="27" spans="1:7" s="4" customFormat="1">
      <c r="A27" s="56"/>
      <c r="B27" s="57"/>
      <c r="C27" s="69"/>
      <c r="D27" s="58"/>
      <c r="E27" s="61"/>
      <c r="F27" s="62"/>
      <c r="G27" s="303"/>
    </row>
    <row r="28" spans="1:7" s="4" customFormat="1">
      <c r="A28" s="56"/>
      <c r="B28" s="57"/>
      <c r="C28" s="69"/>
      <c r="D28" s="58"/>
      <c r="E28" s="61"/>
      <c r="F28" s="62"/>
      <c r="G28" s="303"/>
    </row>
    <row r="29" spans="1:7" s="4" customFormat="1">
      <c r="A29" s="56"/>
      <c r="B29" s="57"/>
      <c r="C29" s="69"/>
      <c r="D29" s="58"/>
      <c r="E29" s="61"/>
      <c r="F29" s="62"/>
      <c r="G29" s="303"/>
    </row>
    <row r="30" spans="1:7" s="4" customFormat="1">
      <c r="A30" s="56"/>
      <c r="B30" s="57"/>
      <c r="C30" s="69"/>
      <c r="D30" s="58"/>
      <c r="E30" s="61"/>
      <c r="F30" s="62"/>
      <c r="G30" s="303"/>
    </row>
    <row r="31" spans="1:7" s="4" customFormat="1">
      <c r="A31" s="56"/>
      <c r="B31" s="57"/>
      <c r="C31" s="69"/>
      <c r="D31" s="58"/>
      <c r="E31" s="61"/>
      <c r="F31" s="62"/>
      <c r="G31" s="303"/>
    </row>
    <row r="32" spans="1:7" s="4" customFormat="1">
      <c r="A32" s="56"/>
      <c r="B32" s="57"/>
      <c r="C32" s="69"/>
      <c r="D32" s="58"/>
      <c r="E32" s="61"/>
      <c r="F32" s="62"/>
      <c r="G32" s="303"/>
    </row>
    <row r="33" spans="1:12" s="4" customFormat="1">
      <c r="A33" s="56"/>
      <c r="B33" s="57"/>
      <c r="C33" s="69"/>
      <c r="D33" s="58"/>
      <c r="E33" s="61"/>
      <c r="F33" s="62"/>
      <c r="G33" s="303"/>
    </row>
    <row r="34" spans="1:12" s="4" customFormat="1">
      <c r="A34" s="56"/>
      <c r="B34" s="57"/>
      <c r="C34" s="69"/>
      <c r="D34" s="58"/>
      <c r="E34" s="61"/>
      <c r="F34" s="62"/>
      <c r="G34" s="303"/>
    </row>
    <row r="35" spans="1:12" s="4" customFormat="1">
      <c r="A35" s="56"/>
      <c r="B35" s="57"/>
      <c r="C35" s="69"/>
      <c r="D35" s="58"/>
      <c r="E35" s="61"/>
      <c r="F35" s="62"/>
      <c r="G35" s="303"/>
    </row>
    <row r="36" spans="1:12" s="4" customFormat="1">
      <c r="A36" s="56"/>
      <c r="B36" s="57"/>
      <c r="C36" s="69"/>
      <c r="D36" s="58"/>
      <c r="E36" s="61"/>
      <c r="F36" s="62"/>
      <c r="G36" s="303"/>
    </row>
    <row r="37" spans="1:12" s="4" customFormat="1">
      <c r="A37" s="56"/>
      <c r="B37" s="57"/>
      <c r="C37" s="69"/>
      <c r="D37" s="58"/>
      <c r="E37" s="61"/>
      <c r="F37" s="62"/>
      <c r="G37" s="303"/>
    </row>
    <row r="38" spans="1:12" s="4" customFormat="1">
      <c r="A38" s="56"/>
      <c r="B38" s="57"/>
      <c r="C38" s="69"/>
      <c r="D38" s="58"/>
      <c r="E38" s="61"/>
      <c r="F38" s="62"/>
      <c r="G38" s="303"/>
    </row>
    <row r="39" spans="1:12" s="4" customFormat="1">
      <c r="A39" s="56"/>
      <c r="B39" s="57"/>
      <c r="C39" s="69"/>
      <c r="D39" s="58"/>
      <c r="E39" s="61"/>
      <c r="F39" s="62"/>
      <c r="G39" s="303"/>
    </row>
    <row r="40" spans="1:12" s="4" customFormat="1">
      <c r="A40" s="56"/>
      <c r="B40" s="57"/>
      <c r="C40" s="69"/>
      <c r="D40" s="58"/>
      <c r="E40" s="61"/>
      <c r="F40" s="62"/>
      <c r="G40" s="303"/>
    </row>
    <row r="41" spans="1:12" s="4" customFormat="1">
      <c r="A41" s="56"/>
      <c r="B41" s="57"/>
      <c r="C41" s="69"/>
      <c r="D41" s="58"/>
      <c r="E41" s="61"/>
      <c r="F41" s="62"/>
      <c r="G41" s="303"/>
    </row>
    <row r="42" spans="1:12" s="4" customFormat="1">
      <c r="A42" s="56"/>
      <c r="B42" s="57"/>
      <c r="C42" s="69"/>
      <c r="D42" s="58"/>
      <c r="E42" s="61"/>
      <c r="F42" s="62"/>
      <c r="G42" s="303"/>
      <c r="I42" s="5"/>
    </row>
    <row r="43" spans="1:12" s="4" customFormat="1">
      <c r="A43" s="56"/>
      <c r="B43" s="57"/>
      <c r="C43" s="69"/>
      <c r="D43" s="58"/>
      <c r="E43" s="61"/>
      <c r="F43" s="62"/>
      <c r="G43" s="303"/>
      <c r="I43" s="5"/>
    </row>
    <row r="44" spans="1:12" s="4" customFormat="1">
      <c r="A44" s="56"/>
      <c r="B44" s="57"/>
      <c r="C44" s="69"/>
      <c r="D44" s="58"/>
      <c r="E44" s="61"/>
      <c r="F44" s="62"/>
      <c r="G44" s="303"/>
      <c r="I44" s="5"/>
    </row>
    <row r="45" spans="1:12">
      <c r="A45" s="56"/>
      <c r="B45" s="57"/>
      <c r="C45" s="69"/>
      <c r="D45" s="58"/>
      <c r="E45" s="61"/>
      <c r="F45" s="62"/>
      <c r="G45" s="303"/>
    </row>
    <row r="46" spans="1:12" s="4" customFormat="1">
      <c r="A46" s="56"/>
      <c r="B46" s="57"/>
      <c r="C46" s="69"/>
      <c r="D46" s="58"/>
      <c r="E46" s="61"/>
      <c r="F46" s="62"/>
      <c r="G46" s="303"/>
      <c r="I46" s="5"/>
    </row>
    <row r="47" spans="1:12" s="4" customFormat="1">
      <c r="A47" s="56"/>
      <c r="B47" s="57"/>
      <c r="C47" s="69"/>
      <c r="D47" s="58"/>
      <c r="E47" s="61"/>
      <c r="F47" s="62"/>
      <c r="G47" s="303"/>
      <c r="I47" s="5"/>
    </row>
    <row r="48" spans="1:12">
      <c r="A48" s="56"/>
      <c r="B48" s="57"/>
      <c r="C48" s="69"/>
      <c r="D48" s="58"/>
      <c r="E48" s="63"/>
      <c r="F48" s="62"/>
      <c r="G48" s="303"/>
      <c r="L48" s="8"/>
    </row>
    <row r="49" spans="1:11">
      <c r="A49" s="56"/>
      <c r="B49" s="57"/>
      <c r="C49" s="69"/>
      <c r="D49" s="58"/>
      <c r="E49" s="61"/>
      <c r="F49" s="62"/>
      <c r="G49" s="303"/>
      <c r="H49" s="10"/>
    </row>
    <row r="50" spans="1:11">
      <c r="A50" s="56"/>
      <c r="B50" s="57"/>
      <c r="C50" s="69"/>
      <c r="D50" s="58"/>
      <c r="E50" s="61"/>
      <c r="F50" s="62"/>
      <c r="G50" s="303"/>
    </row>
    <row r="51" spans="1:11">
      <c r="A51" s="56"/>
      <c r="B51" s="57"/>
      <c r="C51" s="69"/>
      <c r="D51" s="58"/>
      <c r="E51" s="61"/>
      <c r="F51" s="62"/>
      <c r="G51" s="303"/>
    </row>
    <row r="52" spans="1:11">
      <c r="A52" s="56"/>
      <c r="B52" s="57"/>
      <c r="C52" s="69"/>
      <c r="D52" s="58"/>
      <c r="E52" s="61"/>
      <c r="F52" s="62"/>
      <c r="G52" s="303"/>
    </row>
    <row r="53" spans="1:11">
      <c r="A53" s="56"/>
      <c r="B53" s="57"/>
      <c r="C53" s="69"/>
      <c r="D53" s="58"/>
      <c r="E53" s="61"/>
      <c r="F53" s="62"/>
      <c r="G53" s="303"/>
    </row>
    <row r="54" spans="1:11">
      <c r="A54" s="56"/>
      <c r="B54" s="57"/>
      <c r="C54" s="69"/>
      <c r="D54" s="58"/>
      <c r="E54" s="61"/>
      <c r="F54" s="62"/>
      <c r="G54" s="303"/>
    </row>
    <row r="55" spans="1:11" s="11" customFormat="1">
      <c r="A55" s="56"/>
      <c r="B55" s="57"/>
      <c r="C55" s="69"/>
      <c r="D55" s="58"/>
      <c r="E55" s="61"/>
      <c r="F55" s="62"/>
      <c r="G55" s="303"/>
      <c r="I55" s="5"/>
    </row>
    <row r="56" spans="1:11">
      <c r="A56" s="56"/>
      <c r="B56" s="57"/>
      <c r="C56" s="69"/>
      <c r="D56" s="58"/>
      <c r="E56" s="64"/>
      <c r="F56" s="62"/>
      <c r="G56" s="303"/>
    </row>
    <row r="57" spans="1:11">
      <c r="A57" s="56"/>
      <c r="B57" s="57"/>
      <c r="C57" s="69"/>
      <c r="D57" s="58"/>
      <c r="E57" s="61"/>
      <c r="F57" s="62"/>
      <c r="G57" s="303"/>
      <c r="K57" s="15"/>
    </row>
    <row r="58" spans="1:11">
      <c r="A58" s="56"/>
      <c r="B58" s="57"/>
      <c r="C58" s="69"/>
      <c r="D58" s="58"/>
      <c r="E58" s="65"/>
      <c r="F58" s="62"/>
      <c r="G58" s="303"/>
    </row>
    <row r="59" spans="1:11" s="9" customFormat="1">
      <c r="A59" s="56"/>
      <c r="B59" s="57"/>
      <c r="C59" s="69"/>
      <c r="D59" s="58"/>
      <c r="E59" s="61"/>
      <c r="F59" s="62"/>
      <c r="G59" s="303"/>
      <c r="I59" s="5"/>
    </row>
    <row r="60" spans="1:11">
      <c r="A60" s="56"/>
      <c r="B60" s="57"/>
      <c r="C60" s="69"/>
      <c r="D60" s="58"/>
      <c r="E60" s="61"/>
      <c r="F60" s="62"/>
      <c r="G60" s="303"/>
    </row>
    <row r="61" spans="1:11">
      <c r="A61" s="56"/>
      <c r="B61" s="57"/>
      <c r="C61" s="69"/>
      <c r="D61" s="58"/>
      <c r="E61" s="61"/>
      <c r="F61" s="62"/>
      <c r="G61" s="303"/>
    </row>
    <row r="62" spans="1:11">
      <c r="A62" s="56"/>
      <c r="B62" s="57"/>
      <c r="C62" s="69"/>
      <c r="D62" s="58"/>
      <c r="E62" s="61"/>
      <c r="F62" s="62"/>
      <c r="G62" s="303"/>
    </row>
    <row r="63" spans="1:11">
      <c r="A63" s="56"/>
      <c r="B63" s="57"/>
      <c r="C63" s="69"/>
      <c r="D63" s="58"/>
      <c r="E63" s="61"/>
      <c r="F63" s="62"/>
      <c r="G63" s="303"/>
    </row>
    <row r="64" spans="1:11">
      <c r="A64" s="56"/>
      <c r="B64" s="57"/>
      <c r="C64" s="69"/>
      <c r="D64" s="58"/>
      <c r="E64" s="61"/>
      <c r="F64" s="62"/>
      <c r="G64" s="303"/>
    </row>
    <row r="65" spans="1:11">
      <c r="A65" s="56"/>
      <c r="B65" s="57"/>
      <c r="C65" s="69"/>
      <c r="D65" s="58"/>
      <c r="E65" s="61"/>
      <c r="F65" s="62"/>
      <c r="G65" s="303"/>
    </row>
    <row r="66" spans="1:11" s="12" customFormat="1">
      <c r="A66" s="56"/>
      <c r="B66" s="57"/>
      <c r="C66" s="69"/>
      <c r="D66" s="58"/>
      <c r="E66" s="61"/>
      <c r="F66" s="62"/>
      <c r="G66" s="303"/>
      <c r="I66" s="5"/>
    </row>
    <row r="67" spans="1:11">
      <c r="A67" s="56"/>
      <c r="B67" s="57"/>
      <c r="C67" s="69"/>
      <c r="D67" s="58"/>
      <c r="E67" s="61"/>
      <c r="F67" s="62"/>
      <c r="G67" s="303"/>
    </row>
    <row r="68" spans="1:11">
      <c r="A68" s="56"/>
      <c r="B68" s="57"/>
      <c r="C68" s="69"/>
      <c r="D68" s="58"/>
      <c r="E68" s="61"/>
      <c r="F68" s="62"/>
      <c r="G68" s="303"/>
    </row>
    <row r="69" spans="1:11">
      <c r="A69" s="56"/>
      <c r="B69" s="57"/>
      <c r="C69" s="69"/>
      <c r="D69" s="58"/>
      <c r="E69" s="61"/>
      <c r="F69" s="62"/>
      <c r="G69" s="303"/>
    </row>
    <row r="70" spans="1:11" s="13" customFormat="1">
      <c r="A70" s="56"/>
      <c r="B70" s="57"/>
      <c r="C70" s="69"/>
      <c r="D70" s="58"/>
      <c r="E70" s="61"/>
      <c r="F70" s="62"/>
      <c r="G70" s="303"/>
      <c r="I70" s="5"/>
    </row>
    <row r="71" spans="1:11">
      <c r="A71" s="56"/>
      <c r="B71" s="57"/>
      <c r="C71" s="69"/>
      <c r="D71" s="58"/>
      <c r="E71" s="61"/>
      <c r="F71" s="62"/>
      <c r="G71" s="303"/>
      <c r="J71" s="7"/>
      <c r="K71" s="7"/>
    </row>
    <row r="72" spans="1:11">
      <c r="A72" s="56"/>
      <c r="B72" s="57"/>
      <c r="C72" s="69"/>
      <c r="D72" s="58"/>
      <c r="E72" s="61"/>
      <c r="F72" s="62"/>
      <c r="G72" s="303"/>
      <c r="J72" s="7"/>
      <c r="K72" s="7"/>
    </row>
    <row r="73" spans="1:11">
      <c r="A73" s="56"/>
      <c r="B73" s="57"/>
      <c r="C73" s="69"/>
      <c r="D73" s="58"/>
      <c r="E73" s="61"/>
      <c r="F73" s="62"/>
      <c r="G73" s="303"/>
      <c r="J73" s="14"/>
      <c r="K73" s="7"/>
    </row>
    <row r="74" spans="1:11">
      <c r="A74" s="56"/>
      <c r="B74" s="57"/>
      <c r="C74" s="69"/>
      <c r="D74" s="58"/>
      <c r="E74" s="61"/>
      <c r="F74" s="62"/>
      <c r="G74" s="303"/>
    </row>
    <row r="75" spans="1:11" s="15" customFormat="1">
      <c r="A75" s="56"/>
      <c r="B75" s="57"/>
      <c r="C75" s="69"/>
      <c r="D75" s="58"/>
      <c r="E75" s="61"/>
      <c r="F75" s="62"/>
      <c r="G75" s="303"/>
      <c r="I75" s="5"/>
    </row>
    <row r="76" spans="1:11" s="15" customFormat="1">
      <c r="A76" s="56"/>
      <c r="B76" s="57"/>
      <c r="C76" s="69"/>
      <c r="D76" s="58"/>
      <c r="E76" s="61"/>
      <c r="F76" s="62"/>
      <c r="G76" s="303"/>
      <c r="I76" s="5"/>
    </row>
    <row r="77" spans="1:11">
      <c r="A77" s="56"/>
      <c r="B77" s="57"/>
      <c r="C77" s="69"/>
      <c r="D77" s="58"/>
      <c r="E77" s="61"/>
      <c r="F77" s="62"/>
      <c r="G77" s="303"/>
    </row>
    <row r="78" spans="1:11">
      <c r="A78" s="56"/>
      <c r="B78" s="57"/>
      <c r="C78" s="69"/>
      <c r="D78" s="58"/>
      <c r="E78" s="61"/>
      <c r="F78" s="62"/>
      <c r="G78" s="303"/>
    </row>
    <row r="79" spans="1:11">
      <c r="A79" s="56"/>
      <c r="B79" s="57"/>
      <c r="C79" s="69"/>
      <c r="D79" s="58"/>
      <c r="E79" s="61"/>
      <c r="F79" s="62"/>
      <c r="G79" s="303"/>
    </row>
    <row r="80" spans="1:11">
      <c r="A80" s="56"/>
      <c r="B80" s="57"/>
      <c r="C80" s="69"/>
      <c r="D80" s="58"/>
      <c r="E80" s="61"/>
      <c r="F80" s="62"/>
      <c r="G80" s="303"/>
    </row>
    <row r="81" spans="1:9">
      <c r="A81" s="56"/>
      <c r="B81" s="57"/>
      <c r="C81" s="69"/>
      <c r="D81" s="58"/>
      <c r="E81" s="61"/>
      <c r="F81" s="62"/>
      <c r="G81" s="303"/>
    </row>
    <row r="82" spans="1:9">
      <c r="A82" s="56"/>
      <c r="B82" s="57"/>
      <c r="C82" s="69"/>
      <c r="D82" s="58"/>
      <c r="E82" s="61"/>
      <c r="F82" s="62"/>
      <c r="G82" s="303"/>
    </row>
    <row r="83" spans="1:9">
      <c r="A83" s="56"/>
      <c r="B83" s="57"/>
      <c r="C83" s="69"/>
      <c r="D83" s="58"/>
      <c r="E83" s="61"/>
      <c r="F83" s="62"/>
      <c r="G83" s="303"/>
    </row>
    <row r="84" spans="1:9" s="18" customFormat="1">
      <c r="A84" s="56"/>
      <c r="B84" s="57"/>
      <c r="C84" s="69"/>
      <c r="D84" s="58"/>
      <c r="E84" s="61"/>
      <c r="F84" s="62"/>
      <c r="G84" s="303"/>
      <c r="I84" s="5"/>
    </row>
    <row r="85" spans="1:9" s="17" customFormat="1">
      <c r="A85" s="56"/>
      <c r="B85" s="57"/>
      <c r="C85" s="69"/>
      <c r="D85" s="58"/>
      <c r="E85" s="61"/>
      <c r="F85" s="62"/>
      <c r="G85" s="303"/>
      <c r="I85" s="5"/>
    </row>
    <row r="86" spans="1:9" s="9" customFormat="1">
      <c r="A86" s="56"/>
      <c r="B86" s="57"/>
      <c r="C86" s="69"/>
      <c r="D86" s="58"/>
      <c r="E86" s="61"/>
      <c r="F86" s="62"/>
      <c r="G86" s="303"/>
      <c r="I86" s="5"/>
    </row>
    <row r="87" spans="1:9" s="16" customFormat="1">
      <c r="A87" s="56"/>
      <c r="B87" s="57"/>
      <c r="C87" s="69"/>
      <c r="D87" s="58"/>
      <c r="E87" s="61"/>
      <c r="F87" s="62"/>
      <c r="G87" s="303"/>
      <c r="I87" s="5"/>
    </row>
    <row r="88" spans="1:9" s="18" customFormat="1">
      <c r="A88" s="56"/>
      <c r="B88" s="57"/>
      <c r="C88" s="69"/>
      <c r="D88" s="58"/>
      <c r="E88" s="61"/>
      <c r="F88" s="62"/>
      <c r="G88" s="303"/>
      <c r="I88" s="5"/>
    </row>
    <row r="89" spans="1:9" s="16" customFormat="1">
      <c r="A89" s="56"/>
      <c r="B89" s="57"/>
      <c r="C89" s="69"/>
      <c r="D89" s="58"/>
      <c r="E89" s="61"/>
      <c r="F89" s="62"/>
      <c r="G89" s="303"/>
      <c r="I89" s="5"/>
    </row>
    <row r="90" spans="1:9" s="16" customFormat="1">
      <c r="A90" s="56"/>
      <c r="B90" s="57"/>
      <c r="C90" s="69"/>
      <c r="D90" s="58"/>
      <c r="E90" s="61"/>
      <c r="F90" s="62"/>
      <c r="G90" s="303"/>
      <c r="I90" s="5"/>
    </row>
    <row r="91" spans="1:9">
      <c r="A91" s="56"/>
      <c r="B91" s="57"/>
      <c r="C91" s="69"/>
      <c r="D91" s="58"/>
      <c r="E91" s="61"/>
      <c r="F91" s="62"/>
      <c r="G91" s="303"/>
    </row>
    <row r="92" spans="1:9">
      <c r="A92" s="56"/>
      <c r="B92" s="57"/>
      <c r="C92" s="69"/>
      <c r="D92" s="58"/>
      <c r="E92" s="61"/>
      <c r="F92" s="62"/>
      <c r="G92" s="303"/>
    </row>
    <row r="93" spans="1:9">
      <c r="A93" s="56"/>
      <c r="B93" s="57"/>
      <c r="C93" s="69"/>
      <c r="D93" s="58"/>
      <c r="E93" s="61"/>
      <c r="F93" s="62"/>
      <c r="G93" s="303"/>
    </row>
    <row r="94" spans="1:9">
      <c r="A94" s="56"/>
      <c r="B94" s="57"/>
      <c r="C94" s="69"/>
      <c r="D94" s="58"/>
      <c r="E94" s="61"/>
      <c r="F94" s="62"/>
      <c r="G94" s="303"/>
    </row>
    <row r="95" spans="1:9">
      <c r="A95" s="56"/>
      <c r="B95" s="57"/>
      <c r="C95" s="69"/>
      <c r="D95" s="58"/>
      <c r="E95" s="61"/>
      <c r="F95" s="62"/>
      <c r="G95" s="303"/>
    </row>
    <row r="96" spans="1:9">
      <c r="A96" s="56"/>
      <c r="B96" s="56"/>
      <c r="C96" s="69"/>
      <c r="D96" s="58"/>
      <c r="E96" s="61"/>
      <c r="F96" s="58"/>
      <c r="G96" s="302"/>
    </row>
    <row r="97" spans="1:7">
      <c r="A97" s="56"/>
      <c r="B97" s="56"/>
      <c r="C97" s="69"/>
      <c r="D97" s="58"/>
      <c r="E97" s="61"/>
      <c r="F97" s="58"/>
      <c r="G97" s="302"/>
    </row>
    <row r="98" spans="1:7">
      <c r="A98" s="56"/>
      <c r="B98" s="56"/>
      <c r="C98" s="69"/>
      <c r="D98" s="58"/>
      <c r="E98" s="61"/>
      <c r="F98" s="58"/>
      <c r="G98" s="302"/>
    </row>
    <row r="99" spans="1:7">
      <c r="A99" s="56"/>
      <c r="B99" s="56"/>
      <c r="C99" s="69"/>
      <c r="D99" s="58"/>
      <c r="E99" s="61"/>
      <c r="F99" s="58"/>
      <c r="G99" s="302"/>
    </row>
    <row r="100" spans="1:7">
      <c r="A100" s="56"/>
      <c r="B100" s="56"/>
      <c r="C100" s="69"/>
      <c r="D100" s="58"/>
      <c r="E100" s="61"/>
      <c r="F100" s="58"/>
      <c r="G100" s="302"/>
    </row>
    <row r="101" spans="1:7">
      <c r="A101" s="56"/>
      <c r="B101" s="56"/>
      <c r="C101" s="69"/>
      <c r="D101" s="58"/>
      <c r="E101" s="59"/>
      <c r="F101" s="58"/>
      <c r="G101" s="302"/>
    </row>
    <row r="102" spans="1:7">
      <c r="A102" s="56"/>
      <c r="B102" s="56"/>
      <c r="C102" s="69"/>
      <c r="D102" s="58"/>
      <c r="E102" s="59"/>
      <c r="F102" s="58"/>
      <c r="G102" s="302"/>
    </row>
    <row r="103" spans="1:7">
      <c r="A103" s="56"/>
      <c r="B103" s="56"/>
      <c r="C103" s="69"/>
      <c r="D103" s="58"/>
      <c r="E103" s="59"/>
      <c r="F103" s="58"/>
      <c r="G103" s="302"/>
    </row>
    <row r="104" spans="1:7">
      <c r="A104" s="56"/>
      <c r="B104" s="56"/>
      <c r="C104" s="69"/>
      <c r="D104" s="58"/>
      <c r="E104" s="59"/>
      <c r="F104" s="58"/>
      <c r="G104" s="302"/>
    </row>
    <row r="105" spans="1:7">
      <c r="A105" s="56"/>
      <c r="B105" s="56"/>
      <c r="C105" s="69"/>
      <c r="D105" s="58"/>
      <c r="E105" s="59"/>
      <c r="F105" s="58"/>
      <c r="G105" s="302"/>
    </row>
    <row r="106" spans="1:7">
      <c r="A106" s="56"/>
      <c r="B106" s="56"/>
      <c r="C106" s="69"/>
      <c r="D106" s="58"/>
      <c r="E106" s="59"/>
      <c r="F106" s="58"/>
      <c r="G106" s="302"/>
    </row>
    <row r="107" spans="1:7">
      <c r="A107" s="56"/>
      <c r="B107" s="56"/>
      <c r="C107" s="69"/>
      <c r="D107" s="58"/>
      <c r="E107" s="59"/>
      <c r="F107" s="58"/>
      <c r="G107" s="302"/>
    </row>
    <row r="108" spans="1:7">
      <c r="A108" s="56"/>
      <c r="B108" s="56"/>
      <c r="C108" s="69"/>
      <c r="D108" s="58"/>
      <c r="E108" s="59"/>
      <c r="F108" s="58"/>
      <c r="G108" s="302"/>
    </row>
    <row r="109" spans="1:7">
      <c r="E109" s="7">
        <f>SUM(E4:E108)</f>
        <v>234540147.59</v>
      </c>
    </row>
  </sheetData>
  <mergeCells count="8">
    <mergeCell ref="G2:G3"/>
    <mergeCell ref="A1:E1"/>
    <mergeCell ref="F2:F3"/>
    <mergeCell ref="E2:E3"/>
    <mergeCell ref="D2:D3"/>
    <mergeCell ref="C2:C3"/>
    <mergeCell ref="B2:B3"/>
    <mergeCell ref="A2:A3"/>
  </mergeCells>
  <phoneticPr fontId="3" type="noConversion"/>
  <pageMargins left="0.511811024" right="0.511811024" top="0.78740157499999996" bottom="0.78740157499999996" header="0.31496062000000002" footer="0.31496062000000002"/>
  <pageSetup paperSize="9" orientation="portrait" horizontalDpi="4294967292" r:id="rId1"/>
</worksheet>
</file>

<file path=xl/worksheets/sheet20.xml><?xml version="1.0" encoding="utf-8"?>
<worksheet xmlns="http://schemas.openxmlformats.org/spreadsheetml/2006/main" xmlns:r="http://schemas.openxmlformats.org/officeDocument/2006/relationships">
  <dimension ref="A1:J98"/>
  <sheetViews>
    <sheetView topLeftCell="A22" workbookViewId="0">
      <selection activeCell="C85" sqref="C85"/>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51</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ht="22.5">
      <c r="A5" s="48" t="str">
        <f>VLOOKUP(D5,Fichas!$A$1:$B$2000,2,FALSE)</f>
        <v>02.002.04.124.0002.2003</v>
      </c>
      <c r="B5" s="22" t="str">
        <f>VLOOKUP(D5,Fichas!$A$1:$C$2000,3,FALSE)</f>
        <v>3.1.90.96.00.00</v>
      </c>
      <c r="C5" s="36" t="str">
        <f>VLOOKUP(D5,Fichas!$A$1:$D$2000,4,FALSE)</f>
        <v>Ressarcimento de Despesas de Pessoal Requisitado</v>
      </c>
      <c r="D5" s="21">
        <v>1601</v>
      </c>
      <c r="E5" s="21">
        <f>VLOOKUP(D5,Fichas!$A$1:$E$2000,5,FALSE)</f>
        <v>0</v>
      </c>
      <c r="F5" s="36" t="str">
        <f>VLOOKUP(D5,Fichas!$A$1:$F$2000,6,FALSE)</f>
        <v>Controladoria</v>
      </c>
      <c r="G5" s="23">
        <v>60000</v>
      </c>
      <c r="H5" s="23"/>
      <c r="I5" s="19">
        <v>4</v>
      </c>
      <c r="J5" s="37" t="str">
        <f>VLOOKUP(I5,Excessões!$A$1:$B$50,2,FALSE)</f>
        <v>Art. 5º, Inc I - Insuficiência dotação Pessoal e Encargos Sociais</v>
      </c>
    </row>
    <row r="6" spans="1:10">
      <c r="A6" s="48" t="str">
        <f>VLOOKUP(D6,Fichas!$A$1:$B$2000,2,FALSE)</f>
        <v>02.002.04.124.0002.2004.0001</v>
      </c>
      <c r="B6" s="22" t="str">
        <f>VLOOKUP(D6,Fichas!$A$1:$C$2000,3,FALSE)</f>
        <v>3.3.90.14.00.00</v>
      </c>
      <c r="C6" s="36" t="str">
        <f>VLOOKUP(D6,Fichas!$A$1:$D$2000,4,FALSE)</f>
        <v>Diárias - Civil</v>
      </c>
      <c r="D6" s="21">
        <v>1604</v>
      </c>
      <c r="E6" s="21">
        <f>VLOOKUP(D6,Fichas!$A$1:$E$2000,5,FALSE)</f>
        <v>0</v>
      </c>
      <c r="F6" s="36" t="str">
        <f>VLOOKUP(D6,Fichas!$A$1:$F$2000,6,FALSE)</f>
        <v>Controladoria</v>
      </c>
      <c r="G6" s="23">
        <v>20000</v>
      </c>
      <c r="H6" s="23"/>
    </row>
    <row r="7" spans="1:10">
      <c r="A7" s="48" t="str">
        <f>VLOOKUP(D7,Fichas!$A$1:$B$2000,2,FALSE)</f>
        <v>02.003.03.122.0002.2004.0001</v>
      </c>
      <c r="B7" s="22" t="str">
        <f>VLOOKUP(D7,Fichas!$A$1:$C$2000,3,FALSE)</f>
        <v>3.3.90.14.00.00</v>
      </c>
      <c r="C7" s="36" t="str">
        <f>VLOOKUP(D7,Fichas!$A$1:$D$2000,4,FALSE)</f>
        <v>Diárias - Civil</v>
      </c>
      <c r="D7" s="21">
        <v>1613</v>
      </c>
      <c r="E7" s="21">
        <f>VLOOKUP(D7,Fichas!$A$1:$E$2000,5,FALSE)</f>
        <v>0</v>
      </c>
      <c r="F7" s="36" t="str">
        <f>VLOOKUP(D7,Fichas!$A$1:$F$2000,6,FALSE)</f>
        <v>Procuradoria</v>
      </c>
      <c r="G7" s="23">
        <v>20000</v>
      </c>
      <c r="H7" s="23"/>
    </row>
    <row r="8" spans="1:10">
      <c r="A8" s="48" t="str">
        <f>VLOOKUP(D8,Fichas!$A$1:$B$2000,2,FALSE)</f>
        <v>02.004.04.122.0002.2003</v>
      </c>
      <c r="B8" s="22" t="str">
        <f>VLOOKUP(D8,Fichas!$A$1:$C$2000,3,FALSE)</f>
        <v>3.1.90.04.00.00</v>
      </c>
      <c r="C8" s="36" t="str">
        <f>VLOOKUP(D8,Fichas!$A$1:$D$2000,4,FALSE)</f>
        <v>Contratação por Tempo Determinado</v>
      </c>
      <c r="D8" s="21">
        <v>1519</v>
      </c>
      <c r="E8" s="21">
        <f>VLOOKUP(D8,Fichas!$A$1:$E$2000,5,FALSE)</f>
        <v>807</v>
      </c>
      <c r="F8" s="36" t="str">
        <f>VLOOKUP(D8,Fichas!$A$1:$F$2000,6,FALSE)</f>
        <v>Secr. Administração</v>
      </c>
      <c r="G8" s="23">
        <v>592297.63</v>
      </c>
      <c r="H8" s="23"/>
      <c r="I8" s="19">
        <v>4</v>
      </c>
      <c r="J8" s="37" t="str">
        <f>VLOOKUP(I8,Excessões!$A$1:$B$50,2,FALSE)</f>
        <v>Art. 5º, Inc I - Insuficiência dotação Pessoal e Encargos Sociais</v>
      </c>
    </row>
    <row r="9" spans="1:10">
      <c r="A9" s="48" t="str">
        <f>VLOOKUP(D9,Fichas!$A$1:$B$2000,2,FALSE)</f>
        <v>02.004.04.122.0002.2003</v>
      </c>
      <c r="B9" s="22" t="str">
        <f>VLOOKUP(D9,Fichas!$A$1:$C$2000,3,FALSE)</f>
        <v>3.1.90.11.00.00</v>
      </c>
      <c r="C9" s="36" t="str">
        <f>VLOOKUP(D9,Fichas!$A$1:$D$2000,4,FALSE)</f>
        <v>Vencimentos e Vantagens Fixas - Pessoal Civil</v>
      </c>
      <c r="D9" s="21">
        <v>85</v>
      </c>
      <c r="E9" s="21">
        <f>VLOOKUP(D9,Fichas!$A$1:$E$2000,5,FALSE)</f>
        <v>0</v>
      </c>
      <c r="F9" s="36" t="str">
        <f>VLOOKUP(D9,Fichas!$A$1:$F$2000,6,FALSE)</f>
        <v>Secr. Administração</v>
      </c>
      <c r="G9" s="23">
        <v>6610030</v>
      </c>
      <c r="H9" s="23"/>
      <c r="I9" s="19">
        <v>4</v>
      </c>
      <c r="J9" s="37" t="str">
        <f>VLOOKUP(I9,Excessões!$A$1:$B$50,2,FALSE)</f>
        <v>Art. 5º, Inc I - Insuficiência dotação Pessoal e Encargos Sociais</v>
      </c>
    </row>
    <row r="10" spans="1:10">
      <c r="A10" s="48" t="str">
        <f>VLOOKUP(D10,Fichas!$A$1:$B$2000,2,FALSE)</f>
        <v>02.004.04.122.0002.2003</v>
      </c>
      <c r="B10" s="22" t="str">
        <f>VLOOKUP(D10,Fichas!$A$1:$C$2000,3,FALSE)</f>
        <v>3.1.90.92.00.00</v>
      </c>
      <c r="C10" s="36" t="str">
        <f>VLOOKUP(D10,Fichas!$A$1:$D$2000,4,FALSE)</f>
        <v>Despesas de Exercícios Anteriores</v>
      </c>
      <c r="D10" s="21">
        <v>88</v>
      </c>
      <c r="E10" s="21">
        <f>VLOOKUP(D10,Fichas!$A$1:$E$2000,5,FALSE)</f>
        <v>0</v>
      </c>
      <c r="F10" s="36" t="str">
        <f>VLOOKUP(D10,Fichas!$A$1:$F$2000,6,FALSE)</f>
        <v>Secr. Administração</v>
      </c>
      <c r="G10" s="23">
        <v>34738.019999999997</v>
      </c>
      <c r="H10" s="23"/>
      <c r="I10" s="19">
        <v>4</v>
      </c>
      <c r="J10" s="37" t="str">
        <f>VLOOKUP(I10,Excessões!$A$1:$B$50,2,FALSE)</f>
        <v>Art. 5º, Inc I - Insuficiência dotação Pessoal e Encargos Sociais</v>
      </c>
    </row>
    <row r="11" spans="1:10">
      <c r="A11" s="48" t="str">
        <f>VLOOKUP(D11,Fichas!$A$1:$B$2000,2,FALSE)</f>
        <v>02.004.04.122.0002.2003</v>
      </c>
      <c r="B11" s="22" t="str">
        <f>VLOOKUP(D11,Fichas!$A$1:$C$2000,3,FALSE)</f>
        <v>3.1.90.94.00.00</v>
      </c>
      <c r="C11" s="36" t="str">
        <f>VLOOKUP(D11,Fichas!$A$1:$D$2000,4,FALSE)</f>
        <v>Indenizações e Restituições Trabalhistas</v>
      </c>
      <c r="D11" s="21">
        <v>1602</v>
      </c>
      <c r="E11" s="21">
        <f>VLOOKUP(D11,Fichas!$A$1:$E$2000,5,FALSE)</f>
        <v>807</v>
      </c>
      <c r="F11" s="36" t="str">
        <f>VLOOKUP(D11,Fichas!$A$1:$F$2000,6,FALSE)</f>
        <v>Secr. Administração</v>
      </c>
      <c r="G11" s="23">
        <v>4215.96</v>
      </c>
      <c r="H11" s="23"/>
      <c r="I11" s="19">
        <v>4</v>
      </c>
      <c r="J11" s="37" t="str">
        <f>VLOOKUP(I11,Excessões!$A$1:$B$50,2,FALSE)</f>
        <v>Art. 5º, Inc I - Insuficiência dotação Pessoal e Encargos Sociais</v>
      </c>
    </row>
    <row r="12" spans="1:10" ht="22.5">
      <c r="A12" s="48" t="str">
        <f>VLOOKUP(D12,Fichas!$A$1:$B$2000,2,FALSE)</f>
        <v>02.004.04.122.0002.2003</v>
      </c>
      <c r="B12" s="22" t="str">
        <f>VLOOKUP(D12,Fichas!$A$1:$C$2000,3,FALSE)</f>
        <v>3.3.90.08.00.00</v>
      </c>
      <c r="C12" s="36" t="str">
        <f>VLOOKUP(D12,Fichas!$A$1:$D$2000,4,FALSE)</f>
        <v>Outros Benefícios Assistenciais do servidor e do militar</v>
      </c>
      <c r="D12" s="21">
        <v>93</v>
      </c>
      <c r="E12" s="21">
        <f>VLOOKUP(D12,Fichas!$A$1:$E$2000,5,FALSE)</f>
        <v>0</v>
      </c>
      <c r="F12" s="36" t="str">
        <f>VLOOKUP(D12,Fichas!$A$1:$F$2000,6,FALSE)</f>
        <v>Secr. Administração</v>
      </c>
      <c r="G12" s="23">
        <v>110000</v>
      </c>
      <c r="H12" s="23"/>
    </row>
    <row r="13" spans="1:10" ht="22.5">
      <c r="A13" s="48" t="str">
        <f>VLOOKUP(D13,Fichas!$A$1:$B$2000,2,FALSE)</f>
        <v>02.004.04.122.0002.2003</v>
      </c>
      <c r="B13" s="22" t="str">
        <f>VLOOKUP(D13,Fichas!$A$1:$C$2000,3,FALSE)</f>
        <v>3.3.90.08.00.00</v>
      </c>
      <c r="C13" s="36" t="str">
        <f>VLOOKUP(D13,Fichas!$A$1:$D$2000,4,FALSE)</f>
        <v>Outros Benefícios Assistenciais do servidor e do militar</v>
      </c>
      <c r="D13" s="21">
        <v>1520</v>
      </c>
      <c r="E13" s="21">
        <f>VLOOKUP(D13,Fichas!$A$1:$E$2000,5,FALSE)</f>
        <v>807</v>
      </c>
      <c r="F13" s="36" t="str">
        <f>VLOOKUP(D13,Fichas!$A$1:$F$2000,6,FALSE)</f>
        <v>Secr. Administração</v>
      </c>
      <c r="G13" s="23">
        <v>735</v>
      </c>
      <c r="H13" s="23"/>
    </row>
    <row r="14" spans="1:10">
      <c r="A14" s="48" t="str">
        <f>VLOOKUP(D14,Fichas!$A$1:$B$2000,2,FALSE)</f>
        <v>02.005.04.122.0002.2003</v>
      </c>
      <c r="B14" s="22" t="str">
        <f>VLOOKUP(D14,Fichas!$A$1:$C$2000,3,FALSE)</f>
        <v>3.1.90.92.00.00</v>
      </c>
      <c r="C14" s="36" t="str">
        <f>VLOOKUP(D14,Fichas!$A$1:$D$2000,4,FALSE)</f>
        <v>Despesas de Exercícios Anteriores</v>
      </c>
      <c r="D14" s="21">
        <v>111</v>
      </c>
      <c r="E14" s="21">
        <f>VLOOKUP(D14,Fichas!$A$1:$E$2000,5,FALSE)</f>
        <v>0</v>
      </c>
      <c r="F14" s="36" t="str">
        <f>VLOOKUP(D14,Fichas!$A$1:$F$2000,6,FALSE)</f>
        <v>Secr. Governo</v>
      </c>
      <c r="G14" s="23">
        <v>6987.06</v>
      </c>
      <c r="H14" s="23"/>
      <c r="I14" s="19">
        <v>4</v>
      </c>
      <c r="J14" s="37" t="str">
        <f>VLOOKUP(I14,Excessões!$A$1:$B$50,2,FALSE)</f>
        <v>Art. 5º, Inc I - Insuficiência dotação Pessoal e Encargos Sociais</v>
      </c>
    </row>
    <row r="15" spans="1:10">
      <c r="A15" s="48" t="str">
        <f>VLOOKUP(D15,Fichas!$A$1:$B$2000,2,FALSE)</f>
        <v>02.005.04.122.0002.2004.0001</v>
      </c>
      <c r="B15" s="22" t="str">
        <f>VLOOKUP(D15,Fichas!$A$1:$C$2000,3,FALSE)</f>
        <v>3.3.90.14.00.00</v>
      </c>
      <c r="C15" s="36" t="str">
        <f>VLOOKUP(D15,Fichas!$A$1:$D$2000,4,FALSE)</f>
        <v>Diárias - Civil</v>
      </c>
      <c r="D15" s="21">
        <v>1605</v>
      </c>
      <c r="E15" s="21">
        <f>VLOOKUP(D15,Fichas!$A$1:$E$2000,5,FALSE)</f>
        <v>0</v>
      </c>
      <c r="F15" s="36" t="str">
        <f>VLOOKUP(D15,Fichas!$A$1:$F$2000,6,FALSE)</f>
        <v>Secr. Governo</v>
      </c>
      <c r="G15" s="23">
        <v>5000</v>
      </c>
      <c r="H15" s="23"/>
    </row>
    <row r="16" spans="1:10">
      <c r="A16" s="48" t="str">
        <f>VLOOKUP(D16,Fichas!$A$1:$B$2000,2,FALSE)</f>
        <v>02.005.04.122.0002.2004.0001</v>
      </c>
      <c r="B16" s="22" t="str">
        <f>VLOOKUP(D16,Fichas!$A$1:$C$2000,3,FALSE)</f>
        <v>3.3.90.39.00.00</v>
      </c>
      <c r="C16" s="36" t="str">
        <f>VLOOKUP(D16,Fichas!$A$1:$D$2000,4,FALSE)</f>
        <v>Outros Serviços de Terceiros - Pessoa Jurídica</v>
      </c>
      <c r="D16" s="21">
        <v>117</v>
      </c>
      <c r="E16" s="21">
        <f>VLOOKUP(D16,Fichas!$A$1:$E$2000,5,FALSE)</f>
        <v>806</v>
      </c>
      <c r="F16" s="36" t="str">
        <f>VLOOKUP(D16,Fichas!$A$1:$F$2000,6,FALSE)</f>
        <v>Secr. Governo</v>
      </c>
      <c r="G16" s="23">
        <v>3865</v>
      </c>
      <c r="H16" s="23"/>
    </row>
    <row r="17" spans="1:10">
      <c r="A17" s="48" t="str">
        <f>VLOOKUP(D17,Fichas!$A$1:$B$2000,2,FALSE)</f>
        <v>02.005.04.122.0002.2004.0001</v>
      </c>
      <c r="B17" s="22" t="str">
        <f>VLOOKUP(D17,Fichas!$A$1:$C$2000,3,FALSE)</f>
        <v>3.3.90.39.00.00</v>
      </c>
      <c r="C17" s="36" t="str">
        <f>VLOOKUP(D17,Fichas!$A$1:$D$2000,4,FALSE)</f>
        <v>Outros Serviços de Terceiros - Pessoa Jurídica</v>
      </c>
      <c r="D17" s="21">
        <v>1612</v>
      </c>
      <c r="E17" s="21">
        <f>VLOOKUP(D17,Fichas!$A$1:$E$2000,5,FALSE)</f>
        <v>807</v>
      </c>
      <c r="F17" s="36" t="str">
        <f>VLOOKUP(D17,Fichas!$A$1:$F$2000,6,FALSE)</f>
        <v>Secr. Governo</v>
      </c>
      <c r="G17" s="23">
        <v>500000</v>
      </c>
      <c r="H17" s="23"/>
    </row>
    <row r="18" spans="1:10">
      <c r="A18" s="48" t="str">
        <f>VLOOKUP(D18,Fichas!$A$1:$B$2000,2,FALSE)</f>
        <v>02.006.04.122.0002.2003</v>
      </c>
      <c r="B18" s="22" t="str">
        <f>VLOOKUP(D18,Fichas!$A$1:$C$2000,3,FALSE)</f>
        <v>3.1.90.92.00.00</v>
      </c>
      <c r="C18" s="36" t="str">
        <f>VLOOKUP(D18,Fichas!$A$1:$D$2000,4,FALSE)</f>
        <v>Despesas de Exercícios Anteriores</v>
      </c>
      <c r="D18" s="21">
        <v>1536</v>
      </c>
      <c r="E18" s="21">
        <f>VLOOKUP(D18,Fichas!$A$1:$E$2000,5,FALSE)</f>
        <v>0</v>
      </c>
      <c r="F18" s="36" t="str">
        <f>VLOOKUP(D18,Fichas!$A$1:$F$2000,6,FALSE)</f>
        <v>Secr. Fazenda</v>
      </c>
      <c r="G18" s="23">
        <v>50000</v>
      </c>
      <c r="H18" s="23"/>
      <c r="I18" s="19">
        <v>4</v>
      </c>
      <c r="J18" s="37" t="str">
        <f>VLOOKUP(I18,Excessões!$A$1:$B$50,2,FALSE)</f>
        <v>Art. 5º, Inc I - Insuficiência dotação Pessoal e Encargos Sociais</v>
      </c>
    </row>
    <row r="19" spans="1:10">
      <c r="A19" s="48" t="str">
        <f>VLOOKUP(D19,Fichas!$A$1:$B$2000,2,FALSE)</f>
        <v>02.006.04.123.0002.0002</v>
      </c>
      <c r="B19" s="22" t="str">
        <f>VLOOKUP(D19,Fichas!$A$1:$C$2000,3,FALSE)</f>
        <v>3.3.90.47.00.00</v>
      </c>
      <c r="C19" s="36" t="str">
        <f>VLOOKUP(D19,Fichas!$A$1:$D$2000,4,FALSE)</f>
        <v>Obrigações Tributárias e Contributivas</v>
      </c>
      <c r="D19" s="21">
        <v>181</v>
      </c>
      <c r="E19" s="21">
        <f>VLOOKUP(D19,Fichas!$A$1:$E$2000,5,FALSE)</f>
        <v>808</v>
      </c>
      <c r="F19" s="36" t="str">
        <f>VLOOKUP(D19,Fichas!$A$1:$F$2000,6,FALSE)</f>
        <v>Secr. Fazenda</v>
      </c>
      <c r="G19" s="23">
        <v>250000</v>
      </c>
      <c r="H19" s="23"/>
    </row>
    <row r="20" spans="1:10">
      <c r="A20" s="48" t="str">
        <f>VLOOKUP(D20,Fichas!$A$1:$B$2000,2,FALSE)</f>
        <v>02.012.12.122.0014.2004.0001</v>
      </c>
      <c r="B20" s="22" t="str">
        <f>VLOOKUP(D20,Fichas!$A$1:$C$2000,3,FALSE)</f>
        <v>3.1.90.04.00.00</v>
      </c>
      <c r="C20" s="36" t="str">
        <f>VLOOKUP(D20,Fichas!$A$1:$D$2000,4,FALSE)</f>
        <v>Contratação por Tempo Determinado</v>
      </c>
      <c r="D20" s="21">
        <v>1488</v>
      </c>
      <c r="E20" s="21" t="str">
        <f>VLOOKUP(D20,Fichas!$A$1:$E$2000,5,FALSE)</f>
        <v>0</v>
      </c>
      <c r="F20" s="36" t="str">
        <f>VLOOKUP(D20,Fichas!$A$1:$F$2000,6,FALSE)</f>
        <v>Secr. Educação</v>
      </c>
      <c r="G20" s="23">
        <v>25686.31</v>
      </c>
      <c r="H20" s="23"/>
      <c r="I20" s="19">
        <v>4</v>
      </c>
      <c r="J20" s="37" t="str">
        <f>VLOOKUP(I20,Excessões!$A$1:$B$50,2,FALSE)</f>
        <v>Art. 5º, Inc I - Insuficiência dotação Pessoal e Encargos Sociais</v>
      </c>
    </row>
    <row r="21" spans="1:10">
      <c r="A21" s="48" t="str">
        <f>VLOOKUP(D21,Fichas!$A$1:$B$2000,2,FALSE)</f>
        <v>02.012.12.122.0014.2004.0001</v>
      </c>
      <c r="B21" s="22" t="str">
        <f>VLOOKUP(D21,Fichas!$A$1:$C$2000,3,FALSE)</f>
        <v>3.1.90.11.00.00</v>
      </c>
      <c r="C21" s="36" t="str">
        <f>VLOOKUP(D21,Fichas!$A$1:$D$2000,4,FALSE)</f>
        <v>Vencimentos e Vantagens Fixas - Pessoal Civil</v>
      </c>
      <c r="D21" s="21">
        <v>1489</v>
      </c>
      <c r="E21" s="21" t="str">
        <f>VLOOKUP(D21,Fichas!$A$1:$E$2000,5,FALSE)</f>
        <v>0</v>
      </c>
      <c r="F21" s="36" t="str">
        <f>VLOOKUP(D21,Fichas!$A$1:$F$2000,6,FALSE)</f>
        <v>Secr. Educação</v>
      </c>
      <c r="G21" s="23">
        <v>269200</v>
      </c>
      <c r="H21" s="23"/>
      <c r="I21" s="19">
        <v>4</v>
      </c>
      <c r="J21" s="37" t="str">
        <f>VLOOKUP(I21,Excessões!$A$1:$B$50,2,FALSE)</f>
        <v>Art. 5º, Inc I - Insuficiência dotação Pessoal e Encargos Sociais</v>
      </c>
    </row>
    <row r="22" spans="1:10">
      <c r="A22" s="48" t="str">
        <f>VLOOKUP(D22,Fichas!$A$1:$B$2000,2,FALSE)</f>
        <v>02.012.12.122.0014.2004.0001</v>
      </c>
      <c r="B22" s="22" t="str">
        <f>VLOOKUP(D22,Fichas!$A$1:$C$2000,3,FALSE)</f>
        <v>3.1.91.13.08.00</v>
      </c>
      <c r="C22" s="36" t="str">
        <f>VLOOKUP(D22,Fichas!$A$1:$D$2000,4,FALSE)</f>
        <v>Contribuições RPPS - FPC</v>
      </c>
      <c r="D22" s="21">
        <v>1492</v>
      </c>
      <c r="E22" s="21" t="str">
        <f>VLOOKUP(D22,Fichas!$A$1:$E$2000,5,FALSE)</f>
        <v>0</v>
      </c>
      <c r="F22" s="36" t="str">
        <f>VLOOKUP(D22,Fichas!$A$1:$F$2000,6,FALSE)</f>
        <v>Secr. Educação</v>
      </c>
      <c r="G22" s="23">
        <v>6800</v>
      </c>
      <c r="H22" s="23"/>
      <c r="I22" s="19">
        <v>4</v>
      </c>
      <c r="J22" s="37" t="str">
        <f>VLOOKUP(I22,Excessões!$A$1:$B$50,2,FALSE)</f>
        <v>Art. 5º, Inc I - Insuficiência dotação Pessoal e Encargos Sociais</v>
      </c>
    </row>
    <row r="23" spans="1:10">
      <c r="A23" s="48" t="str">
        <f>VLOOKUP(D23,Fichas!$A$1:$B$2000,2,FALSE)</f>
        <v>02.012.12.122.0014.2004.0001</v>
      </c>
      <c r="B23" s="22" t="str">
        <f>VLOOKUP(D23,Fichas!$A$1:$C$2000,3,FALSE)</f>
        <v>3.1.91.13.11.00</v>
      </c>
      <c r="C23" s="36" t="str">
        <f>VLOOKUP(D23,Fichas!$A$1:$D$2000,4,FALSE)</f>
        <v>Contribuições RPPS - FFP</v>
      </c>
      <c r="D23" s="21">
        <v>1493</v>
      </c>
      <c r="E23" s="21" t="str">
        <f>VLOOKUP(D23,Fichas!$A$1:$E$2000,5,FALSE)</f>
        <v>0</v>
      </c>
      <c r="F23" s="36" t="str">
        <f>VLOOKUP(D23,Fichas!$A$1:$F$2000,6,FALSE)</f>
        <v>Secr. Educação</v>
      </c>
      <c r="G23" s="23">
        <v>22000</v>
      </c>
      <c r="H23" s="23"/>
      <c r="I23" s="19">
        <v>4</v>
      </c>
      <c r="J23" s="37" t="str">
        <f>VLOOKUP(I23,Excessões!$A$1:$B$50,2,FALSE)</f>
        <v>Art. 5º, Inc I - Insuficiência dotação Pessoal e Encargos Sociais</v>
      </c>
    </row>
    <row r="24" spans="1:10" ht="22.5">
      <c r="A24" s="48" t="str">
        <f>VLOOKUP(D24,Fichas!$A$1:$B$2000,2,FALSE)</f>
        <v>02.012.12.122.0014.2004.0001</v>
      </c>
      <c r="B24" s="22" t="str">
        <f>VLOOKUP(D24,Fichas!$A$1:$C$2000,3,FALSE)</f>
        <v>3.3.90.08.00.00</v>
      </c>
      <c r="C24" s="36" t="str">
        <f>VLOOKUP(D24,Fichas!$A$1:$D$2000,4,FALSE)</f>
        <v>Outros Benefícios Assistenciais do servidor e do militar</v>
      </c>
      <c r="D24" s="21">
        <v>1490</v>
      </c>
      <c r="E24" s="21" t="str">
        <f>VLOOKUP(D24,Fichas!$A$1:$E$2000,5,FALSE)</f>
        <v>0</v>
      </c>
      <c r="F24" s="36" t="str">
        <f>VLOOKUP(D24,Fichas!$A$1:$F$2000,6,FALSE)</f>
        <v>Secr. Educação</v>
      </c>
      <c r="G24" s="23">
        <v>455</v>
      </c>
      <c r="H24" s="23"/>
      <c r="I24" s="19">
        <v>12</v>
      </c>
      <c r="J24" s="37" t="str">
        <f>VLOOKUP(I24,Excessões!$A$1:$B$50,2,FALSE)</f>
        <v>Art. 5º, Inc IV - Insuficiência dotação na função Educação</v>
      </c>
    </row>
    <row r="25" spans="1:10">
      <c r="A25" s="48" t="str">
        <f>VLOOKUP(D25,Fichas!$A$1:$B$2000,2,FALSE)</f>
        <v>02.012.12.122.0014.2004.0001</v>
      </c>
      <c r="B25" s="22" t="str">
        <f>VLOOKUP(D25,Fichas!$A$1:$C$2000,3,FALSE)</f>
        <v>3.3.90.39.00.00</v>
      </c>
      <c r="C25" s="36" t="str">
        <f>VLOOKUP(D25,Fichas!$A$1:$D$2000,4,FALSE)</f>
        <v>Outros Serviços de Terceiros - Pessoa Jurídica</v>
      </c>
      <c r="D25" s="21">
        <v>393</v>
      </c>
      <c r="E25" s="21" t="str">
        <f>VLOOKUP(D25,Fichas!$A$1:$E$2000,5,FALSE)</f>
        <v>0</v>
      </c>
      <c r="F25" s="36" t="str">
        <f>VLOOKUP(D25,Fichas!$A$1:$F$2000,6,FALSE)</f>
        <v>Secr. Educação</v>
      </c>
      <c r="G25" s="23">
        <v>116000</v>
      </c>
      <c r="H25" s="23"/>
      <c r="I25" s="19">
        <v>12</v>
      </c>
      <c r="J25" s="37" t="str">
        <f>VLOOKUP(I25,Excessões!$A$1:$B$50,2,FALSE)</f>
        <v>Art. 5º, Inc IV - Insuficiência dotação na função Educação</v>
      </c>
    </row>
    <row r="26" spans="1:10">
      <c r="A26" s="48" t="str">
        <f>VLOOKUP(D26,Fichas!$A$1:$B$2000,2,FALSE)</f>
        <v>02.012.12.365.0016.2060</v>
      </c>
      <c r="B26" s="22" t="str">
        <f>VLOOKUP(D26,Fichas!$A$1:$C$2000,3,FALSE)</f>
        <v>3.1.91.13.11.00</v>
      </c>
      <c r="C26" s="36" t="str">
        <f>VLOOKUP(D26,Fichas!$A$1:$D$2000,4,FALSE)</f>
        <v>Contribuições RPPS - FFP</v>
      </c>
      <c r="D26" s="21">
        <v>511</v>
      </c>
      <c r="E26" s="21" t="str">
        <f>VLOOKUP(D26,Fichas!$A$1:$E$2000,5,FALSE)</f>
        <v>600</v>
      </c>
      <c r="F26" s="36" t="str">
        <f>VLOOKUP(D26,Fichas!$A$1:$F$2000,6,FALSE)</f>
        <v>Secr. Educação</v>
      </c>
      <c r="G26" s="23">
        <v>83000</v>
      </c>
      <c r="H26" s="23"/>
      <c r="I26" s="19">
        <v>4</v>
      </c>
      <c r="J26" s="37" t="str">
        <f>VLOOKUP(I26,Excessões!$A$1:$B$50,2,FALSE)</f>
        <v>Art. 5º, Inc I - Insuficiência dotação Pessoal e Encargos Sociais</v>
      </c>
    </row>
    <row r="27" spans="1:10">
      <c r="A27" s="48" t="str">
        <f>VLOOKUP(D27,Fichas!$A$1:$B$2000,2,FALSE)</f>
        <v>02.012.12.366.0016.2061</v>
      </c>
      <c r="B27" s="22" t="str">
        <f>VLOOKUP(D27,Fichas!$A$1:$C$2000,3,FALSE)</f>
        <v>3.1.90.04.00.00</v>
      </c>
      <c r="C27" s="36" t="str">
        <f>VLOOKUP(D27,Fichas!$A$1:$D$2000,4,FALSE)</f>
        <v>Contratação por Tempo Determinado</v>
      </c>
      <c r="D27" s="21">
        <v>1594</v>
      </c>
      <c r="E27" s="21" t="str">
        <f>VLOOKUP(D27,Fichas!$A$1:$E$2000,5,FALSE)</f>
        <v>600</v>
      </c>
      <c r="F27" s="36" t="str">
        <f>VLOOKUP(D27,Fichas!$A$1:$F$2000,6,FALSE)</f>
        <v>Secr. Educação</v>
      </c>
      <c r="G27" s="23">
        <v>4000</v>
      </c>
      <c r="H27" s="23"/>
      <c r="I27" s="19">
        <v>4</v>
      </c>
      <c r="J27" s="37" t="str">
        <f>VLOOKUP(I27,Excessões!$A$1:$B$50,2,FALSE)</f>
        <v>Art. 5º, Inc I - Insuficiência dotação Pessoal e Encargos Sociais</v>
      </c>
    </row>
    <row r="28" spans="1:10">
      <c r="A28" s="48" t="str">
        <f>VLOOKUP(D28,Fichas!$A$1:$B$2000,2,FALSE)</f>
        <v>02.013.08.241.0022.2083</v>
      </c>
      <c r="B28" s="22" t="str">
        <f>VLOOKUP(D28,Fichas!$A$1:$C$2000,3,FALSE)</f>
        <v>3.3.90.39.00.00</v>
      </c>
      <c r="C28" s="36" t="str">
        <f>VLOOKUP(D28,Fichas!$A$1:$D$2000,4,FALSE)</f>
        <v>Outros Serviços de Terceiros - Pessoa Jurídica</v>
      </c>
      <c r="D28" s="21">
        <v>1497</v>
      </c>
      <c r="E28" s="21" t="str">
        <f>VLOOKUP(D28,Fichas!$A$1:$E$2000,5,FALSE)</f>
        <v>806</v>
      </c>
      <c r="F28" s="36" t="str">
        <f>VLOOKUP(D28,Fichas!$A$1:$F$2000,6,FALSE)</f>
        <v>Secr. Melhor Idade</v>
      </c>
      <c r="G28" s="23">
        <v>34750</v>
      </c>
      <c r="H28" s="23"/>
      <c r="I28" s="19">
        <v>14</v>
      </c>
      <c r="J28" s="37" t="str">
        <f>VLOOKUP(I28,Excessões!$A$1:$B$50,2,FALSE)</f>
        <v>Art. 5º, Inc IV - Insuficiência dotação na função Assistência Social</v>
      </c>
    </row>
    <row r="29" spans="1:10">
      <c r="A29" s="48" t="str">
        <f>VLOOKUP(D29,Fichas!$A$1:$B$2000,2,FALSE)</f>
        <v>02.014.13.122.0002.2004.0001</v>
      </c>
      <c r="B29" s="22" t="str">
        <f>VLOOKUP(D29,Fichas!$A$1:$C$2000,3,FALSE)</f>
        <v>4.4.90.61.00.00</v>
      </c>
      <c r="C29" s="36" t="str">
        <f>VLOOKUP(D29,Fichas!$A$1:$D$2000,4,FALSE)</f>
        <v>Aquisição de Imóveis</v>
      </c>
      <c r="D29" s="24">
        <v>1608</v>
      </c>
      <c r="E29" s="21">
        <f>VLOOKUP(D29,Fichas!$A$1:$E$2000,5,FALSE)</f>
        <v>806</v>
      </c>
      <c r="F29" s="36" t="str">
        <f>VLOOKUP(D29,Fichas!$A$1:$F$2000,6,FALSE)</f>
        <v>Secr. Cultura</v>
      </c>
      <c r="G29" s="25">
        <v>300000</v>
      </c>
      <c r="H29" s="25"/>
    </row>
    <row r="30" spans="1:10">
      <c r="A30" s="48" t="str">
        <f>VLOOKUP(D30,Fichas!$A$1:$B$2000,2,FALSE)</f>
        <v>02.014.13.122.0002.2004.0001</v>
      </c>
      <c r="B30" s="22" t="str">
        <f>VLOOKUP(D30,Fichas!$A$1:$C$2000,3,FALSE)</f>
        <v>4.4.90.61.00.00</v>
      </c>
      <c r="C30" s="36" t="str">
        <f>VLOOKUP(D30,Fichas!$A$1:$D$2000,4,FALSE)</f>
        <v>Aquisição de Imóveis</v>
      </c>
      <c r="D30" s="24">
        <v>1603</v>
      </c>
      <c r="E30" s="21">
        <f>VLOOKUP(D30,Fichas!$A$1:$E$2000,5,FALSE)</f>
        <v>810</v>
      </c>
      <c r="F30" s="36" t="str">
        <f>VLOOKUP(D30,Fichas!$A$1:$F$2000,6,FALSE)</f>
        <v>Secr. Cultura</v>
      </c>
      <c r="G30" s="25">
        <v>600000</v>
      </c>
      <c r="H30" s="25"/>
    </row>
    <row r="31" spans="1:10">
      <c r="A31" s="48" t="str">
        <f>VLOOKUP(D31,Fichas!$A$1:$B$2000,2,FALSE)</f>
        <v>02.016.15.451.0025.1017</v>
      </c>
      <c r="B31" s="22" t="str">
        <f>VLOOKUP(D31,Fichas!$A$1:$C$2000,3,FALSE)</f>
        <v>3.3.90.30.00.00</v>
      </c>
      <c r="C31" s="36" t="str">
        <f>VLOOKUP(D31,Fichas!$A$1:$D$2000,4,FALSE)</f>
        <v>Material de Consumo</v>
      </c>
      <c r="D31" s="21">
        <v>686</v>
      </c>
      <c r="E31" s="21" t="str">
        <f>VLOOKUP(D31,Fichas!$A$1:$E$2000,5,FALSE)</f>
        <v>807</v>
      </c>
      <c r="F31" s="36" t="str">
        <f>VLOOKUP(D31,Fichas!$A$1:$F$2000,6,FALSE)</f>
        <v>Secr. Obras</v>
      </c>
      <c r="G31" s="23">
        <v>44800</v>
      </c>
      <c r="H31" s="23"/>
    </row>
    <row r="32" spans="1:10">
      <c r="A32" s="48" t="str">
        <f>VLOOKUP(D32,Fichas!$A$1:$B$2000,2,FALSE)</f>
        <v>02.019.04.122.0002.2004.0001</v>
      </c>
      <c r="B32" s="22" t="str">
        <f>VLOOKUP(D32,Fichas!$A$1:$C$2000,3,FALSE)</f>
        <v>3.3.90.14.00.00</v>
      </c>
      <c r="C32" s="36" t="str">
        <f>VLOOKUP(D32,Fichas!$A$1:$D$2000,4,FALSE)</f>
        <v>Diárias - Civil</v>
      </c>
      <c r="D32" s="21">
        <v>1610</v>
      </c>
      <c r="E32" s="21">
        <f>VLOOKUP(D32,Fichas!$A$1:$E$2000,5,FALSE)</f>
        <v>0</v>
      </c>
      <c r="F32" s="36" t="str">
        <f>VLOOKUP(D32,Fichas!$A$1:$F$2000,6,FALSE)</f>
        <v>Secr. Rel. Institucionais</v>
      </c>
      <c r="G32" s="23">
        <v>12000</v>
      </c>
      <c r="H32" s="23"/>
    </row>
    <row r="33" spans="1:10">
      <c r="A33" s="48" t="str">
        <f>VLOOKUP(D33,Fichas!$A$1:$B$2000,2,FALSE)</f>
        <v>02.021.18.122.0002.2004.0001</v>
      </c>
      <c r="B33" s="22" t="str">
        <f>VLOOKUP(D33,Fichas!$A$1:$C$2000,3,FALSE)</f>
        <v>3.3.90.41.00.00</v>
      </c>
      <c r="C33" s="36" t="str">
        <f>VLOOKUP(D33,Fichas!$A$1:$D$2000,4,FALSE)</f>
        <v>Contribuições</v>
      </c>
      <c r="D33" s="21">
        <v>1609</v>
      </c>
      <c r="E33" s="21">
        <f>VLOOKUP(D33,Fichas!$A$1:$E$2000,5,FALSE)</f>
        <v>947</v>
      </c>
      <c r="F33" s="36" t="str">
        <f>VLOOKUP(D33,Fichas!$A$1:$F$2000,6,FALSE)</f>
        <v>Secr. M. Ambiente</v>
      </c>
      <c r="G33" s="23">
        <v>27000</v>
      </c>
      <c r="H33" s="23"/>
      <c r="I33" s="19">
        <v>14</v>
      </c>
      <c r="J33" s="37" t="str">
        <f>VLOOKUP(I33,Excessões!$A$1:$B$50,2,FALSE)</f>
        <v>Art. 5º, Inc IV - Insuficiência dotação na função Assistência Social</v>
      </c>
    </row>
    <row r="34" spans="1:10">
      <c r="A34" s="48" t="str">
        <f>VLOOKUP(D34,Fichas!$A$1:$B$2000,2,FALSE)</f>
        <v>02.022.06.122.0002.2003</v>
      </c>
      <c r="B34" s="22" t="str">
        <f>VLOOKUP(D34,Fichas!$A$1:$C$2000,3,FALSE)</f>
        <v>3.1.90.92.00.00</v>
      </c>
      <c r="C34" s="36" t="str">
        <f>VLOOKUP(D34,Fichas!$A$1:$D$2000,4,FALSE)</f>
        <v>Despesas de Exercícios Anteriores</v>
      </c>
      <c r="D34" s="21">
        <v>791</v>
      </c>
      <c r="E34" s="21" t="str">
        <f>VLOOKUP(D34,Fichas!$A$1:$E$2000,5,FALSE)</f>
        <v>0</v>
      </c>
      <c r="F34" s="36" t="str">
        <f>VLOOKUP(D34,Fichas!$A$1:$F$2000,6,FALSE)</f>
        <v>Secr. Dir. Humanos</v>
      </c>
      <c r="G34" s="23">
        <v>18177.96</v>
      </c>
      <c r="H34" s="23"/>
      <c r="I34" s="19">
        <v>4</v>
      </c>
      <c r="J34" s="37" t="str">
        <f>VLOOKUP(I34,Excessões!$A$1:$B$50,2,FALSE)</f>
        <v>Art. 5º, Inc I - Insuficiência dotação Pessoal e Encargos Sociais</v>
      </c>
    </row>
    <row r="35" spans="1:10" ht="22.5">
      <c r="A35" s="48" t="str">
        <f>VLOOKUP(D35,Fichas!$A$1:$B$2000,2,FALSE)</f>
        <v>02.022.06.122.0002.2003</v>
      </c>
      <c r="B35" s="22" t="str">
        <f>VLOOKUP(D35,Fichas!$A$1:$C$2000,3,FALSE)</f>
        <v>3.1.90.96.00.00</v>
      </c>
      <c r="C35" s="36" t="str">
        <f>VLOOKUP(D35,Fichas!$A$1:$D$2000,4,FALSE)</f>
        <v>Ressarcimento de Despesas de Pessoal Requisitado</v>
      </c>
      <c r="D35" s="21">
        <v>1611</v>
      </c>
      <c r="E35" s="21">
        <f>VLOOKUP(D35,Fichas!$A$1:$E$2000,5,FALSE)</f>
        <v>0</v>
      </c>
      <c r="F35" s="36" t="str">
        <f>VLOOKUP(D35,Fichas!$A$1:$F$2000,6,FALSE)</f>
        <v>Secr. Dir. Humanos</v>
      </c>
      <c r="G35" s="23">
        <v>450000</v>
      </c>
      <c r="H35" s="23"/>
      <c r="I35" s="19">
        <v>4</v>
      </c>
      <c r="J35" s="37" t="str">
        <f>VLOOKUP(I35,Excessões!$A$1:$B$50,2,FALSE)</f>
        <v>Art. 5º, Inc I - Insuficiência dotação Pessoal e Encargos Sociais</v>
      </c>
    </row>
    <row r="36" spans="1:10">
      <c r="A36" s="48" t="str">
        <f>VLOOKUP(D36,Fichas!$A$1:$B$2000,2,FALSE)</f>
        <v>05.001.10.122.0029.2121</v>
      </c>
      <c r="B36" s="22" t="str">
        <f>VLOOKUP(D36,Fichas!$A$1:$C$2000,3,FALSE)</f>
        <v>3.1.90.04.00.00</v>
      </c>
      <c r="C36" s="36" t="str">
        <f>VLOOKUP(D36,Fichas!$A$1:$D$2000,4,FALSE)</f>
        <v>Contratação por Tempo Determinado</v>
      </c>
      <c r="D36" s="21">
        <v>1556</v>
      </c>
      <c r="E36" s="21">
        <f>VLOOKUP(D36,Fichas!$A$1:$E$2000,5,FALSE)</f>
        <v>806</v>
      </c>
      <c r="F36" s="36" t="str">
        <f>VLOOKUP(D36,Fichas!$A$1:$F$2000,6,FALSE)</f>
        <v>F.M. Saúde</v>
      </c>
      <c r="G36" s="23">
        <v>2200000</v>
      </c>
      <c r="H36" s="23"/>
      <c r="I36" s="19">
        <v>4</v>
      </c>
      <c r="J36" s="37" t="str">
        <f>VLOOKUP(I36,Excessões!$A$1:$B$50,2,FALSE)</f>
        <v>Art. 5º, Inc I - Insuficiência dotação Pessoal e Encargos Sociais</v>
      </c>
    </row>
    <row r="37" spans="1:10">
      <c r="A37" s="48" t="str">
        <f>VLOOKUP(D37,Fichas!$A$1:$B$2000,2,FALSE)</f>
        <v>05.001.10.122.0029.2121</v>
      </c>
      <c r="B37" s="22" t="str">
        <f>VLOOKUP(D37,Fichas!$A$1:$C$2000,3,FALSE)</f>
        <v>3.1.90.04.00.00</v>
      </c>
      <c r="C37" s="36" t="str">
        <f>VLOOKUP(D37,Fichas!$A$1:$D$2000,4,FALSE)</f>
        <v>Contratação por Tempo Determinado</v>
      </c>
      <c r="D37" s="21">
        <v>961</v>
      </c>
      <c r="E37" s="21" t="str">
        <f>VLOOKUP(D37,Fichas!$A$1:$E$2000,5,FALSE)</f>
        <v>807</v>
      </c>
      <c r="F37" s="36" t="str">
        <f>VLOOKUP(D37,Fichas!$A$1:$F$2000,6,FALSE)</f>
        <v>F.M. Saúde</v>
      </c>
      <c r="G37" s="23">
        <v>600000</v>
      </c>
      <c r="H37" s="23"/>
      <c r="I37" s="19">
        <v>4</v>
      </c>
      <c r="J37" s="37" t="str">
        <f>VLOOKUP(I37,Excessões!$A$1:$B$50,2,FALSE)</f>
        <v>Art. 5º, Inc I - Insuficiência dotação Pessoal e Encargos Sociais</v>
      </c>
    </row>
    <row r="38" spans="1:10" s="124" customFormat="1">
      <c r="A38" s="48" t="str">
        <f>VLOOKUP(D38,Fichas!$A$1:$B$2000,2,FALSE)</f>
        <v>05.001.10.301.0031.2134</v>
      </c>
      <c r="B38" s="22" t="str">
        <f>VLOOKUP(D38,Fichas!$A$1:$C$2000,3,FALSE)</f>
        <v>3.1.90.11.00.00</v>
      </c>
      <c r="C38" s="36" t="str">
        <f>VLOOKUP(D38,Fichas!$A$1:$D$2000,4,FALSE)</f>
        <v>Vencimentos e Vantagens Fixas - Pessoal Civil</v>
      </c>
      <c r="D38" s="125">
        <v>1015</v>
      </c>
      <c r="E38" s="21">
        <f>VLOOKUP(D38,Fichas!$A$1:$E$2000,5,FALSE)</f>
        <v>300</v>
      </c>
      <c r="F38" s="36" t="str">
        <f>VLOOKUP(D38,Fichas!$A$1:$F$2000,6,FALSE)</f>
        <v>F.M. Saúde</v>
      </c>
      <c r="G38" s="71">
        <v>1500000</v>
      </c>
      <c r="H38" s="71"/>
      <c r="I38" s="19">
        <v>4</v>
      </c>
      <c r="J38" s="37" t="str">
        <f>VLOOKUP(I38,Excessões!$A$1:$B$50,2,FALSE)</f>
        <v>Art. 5º, Inc I - Insuficiência dotação Pessoal e Encargos Sociais</v>
      </c>
    </row>
    <row r="39" spans="1:10" s="124" customFormat="1">
      <c r="A39" s="48" t="str">
        <f>VLOOKUP(D39,Fichas!$A$1:$B$2000,2,FALSE)</f>
        <v>05.001.10.302.0032.1030</v>
      </c>
      <c r="B39" s="22" t="str">
        <f>VLOOKUP(D39,Fichas!$A$1:$C$2000,3,FALSE)</f>
        <v>4.4.90.52.00.00</v>
      </c>
      <c r="C39" s="36" t="str">
        <f>VLOOKUP(D39,Fichas!$A$1:$D$2000,4,FALSE)</f>
        <v>Equipamentos e Material Permanente</v>
      </c>
      <c r="D39" s="125">
        <v>1600</v>
      </c>
      <c r="E39" s="21">
        <f>VLOOKUP(D39,Fichas!$A$1:$E$2000,5,FALSE)</f>
        <v>300</v>
      </c>
      <c r="F39" s="36" t="str">
        <f>VLOOKUP(D39,Fichas!$A$1:$F$2000,6,FALSE)</f>
        <v>F.M. Saúde</v>
      </c>
      <c r="G39" s="71">
        <v>10000</v>
      </c>
      <c r="H39" s="71"/>
      <c r="I39" s="19">
        <v>13</v>
      </c>
      <c r="J39" s="37" t="str">
        <f>VLOOKUP(I39,Excessões!$A$1:$B$50,2,FALSE)</f>
        <v>Art. 5º, Inc IV - Insuficiência dotação na função Saúde</v>
      </c>
    </row>
    <row r="40" spans="1:10" s="124" customFormat="1">
      <c r="A40" s="48" t="str">
        <f>VLOOKUP(D40,Fichas!$A$1:$B$2000,2,FALSE)</f>
        <v>03.001.08.122.0045.2004.0001</v>
      </c>
      <c r="B40" s="22" t="str">
        <f>VLOOKUP(D40,Fichas!$A$1:$C$2000,3,FALSE)</f>
        <v>3.1.90.92.00.00</v>
      </c>
      <c r="C40" s="36" t="str">
        <f>VLOOKUP(D40,Fichas!$A$1:$D$2000,4,FALSE)</f>
        <v>Despesas de Exercícios Anteriores</v>
      </c>
      <c r="D40" s="125">
        <v>1614</v>
      </c>
      <c r="E40" s="21">
        <f>VLOOKUP(D40,Fichas!$A$1:$E$2000,5,FALSE)</f>
        <v>0</v>
      </c>
      <c r="F40" s="36" t="str">
        <f>VLOOKUP(D40,Fichas!$A$1:$F$2000,6,FALSE)</f>
        <v>F. M. Assist. Social</v>
      </c>
      <c r="G40" s="71">
        <v>157547.94</v>
      </c>
      <c r="H40" s="71"/>
      <c r="I40" s="19">
        <v>4</v>
      </c>
      <c r="J40" s="37" t="str">
        <f>VLOOKUP(I40,Excessões!$A$1:$B$50,2,FALSE)</f>
        <v>Art. 5º, Inc I - Insuficiência dotação Pessoal e Encargos Sociais</v>
      </c>
    </row>
    <row r="41" spans="1:10" s="124" customFormat="1">
      <c r="A41" s="48" t="str">
        <f>VLOOKUP(D41,Fichas!$A$1:$B$2000,2,FALSE)</f>
        <v>12.001.13.392.0041.2193</v>
      </c>
      <c r="B41" s="22" t="str">
        <f>VLOOKUP(D41,Fichas!$A$1:$C$2000,3,FALSE)</f>
        <v>3.3.90.39.00.00</v>
      </c>
      <c r="C41" s="36" t="str">
        <f>VLOOKUP(D41,Fichas!$A$1:$D$2000,4,FALSE)</f>
        <v>Outros Serviços de Terceiros - Pessoa Jurídica</v>
      </c>
      <c r="D41" s="244">
        <v>1317</v>
      </c>
      <c r="E41" s="21" t="str">
        <f>VLOOKUP(D41,Fichas!$A$1:$E$2000,5,FALSE)</f>
        <v>808</v>
      </c>
      <c r="F41" s="36" t="str">
        <f>VLOOKUP(D41,Fichas!$A$1:$F$2000,6,FALSE)</f>
        <v>F. M. Cultura</v>
      </c>
      <c r="G41" s="71">
        <v>20000</v>
      </c>
      <c r="H41" s="71"/>
      <c r="I41" s="19"/>
      <c r="J41" s="37"/>
    </row>
    <row r="42" spans="1:10">
      <c r="A42" s="48" t="str">
        <f>VLOOKUP(D42,Fichas!$A$1:$B$2000,2,FALSE)</f>
        <v>02.001.04.122.0002.2003</v>
      </c>
      <c r="B42" s="22" t="str">
        <f>VLOOKUP(D42,Fichas!$A$1:$C$2000,3,FALSE)</f>
        <v>3.1.90.11.00.00</v>
      </c>
      <c r="C42" s="36" t="str">
        <f>VLOOKUP(D42,Fichas!$A$1:$D$2000,4,FALSE)</f>
        <v>Vencimentos e Vantagens Fixas - Pessoal Civil</v>
      </c>
      <c r="D42" s="24">
        <v>23</v>
      </c>
      <c r="E42" s="21">
        <f>VLOOKUP(D42,Fichas!$A$1:$E$2000,5,FALSE)</f>
        <v>0</v>
      </c>
      <c r="F42" s="36" t="str">
        <f>VLOOKUP(D42,Fichas!$A$1:$F$2000,6,FALSE)</f>
        <v>Gabinete do Prefeito</v>
      </c>
      <c r="G42" s="25"/>
      <c r="H42" s="25">
        <v>500000</v>
      </c>
    </row>
    <row r="43" spans="1:10">
      <c r="A43" s="48" t="str">
        <f>VLOOKUP(D43,Fichas!$A$1:$B$2000,2,FALSE)</f>
        <v>02.002.04.124.0002.2003</v>
      </c>
      <c r="B43" s="22" t="str">
        <f>VLOOKUP(D43,Fichas!$A$1:$C$2000,3,FALSE)</f>
        <v>3.1.90.11.00.00</v>
      </c>
      <c r="C43" s="36" t="str">
        <f>VLOOKUP(D43,Fichas!$A$1:$D$2000,4,FALSE)</f>
        <v>Vencimentos e Vantagens Fixas - Pessoal Civil</v>
      </c>
      <c r="D43" s="24">
        <v>48</v>
      </c>
      <c r="E43" s="21">
        <f>VLOOKUP(D43,Fichas!$A$1:$E$2000,5,FALSE)</f>
        <v>0</v>
      </c>
      <c r="F43" s="36" t="str">
        <f>VLOOKUP(D43,Fichas!$A$1:$F$2000,6,FALSE)</f>
        <v>Controladoria</v>
      </c>
      <c r="G43" s="25"/>
      <c r="H43" s="25">
        <v>110000</v>
      </c>
    </row>
    <row r="44" spans="1:10">
      <c r="A44" s="48" t="str">
        <f>VLOOKUP(D44,Fichas!$A$1:$B$2000,2,FALSE)</f>
        <v>02.002.04.124.0004.2011.0001</v>
      </c>
      <c r="B44" s="22" t="str">
        <f>VLOOKUP(D44,Fichas!$A$1:$C$2000,3,FALSE)</f>
        <v>3.3.90.30.00.00</v>
      </c>
      <c r="C44" s="36" t="str">
        <f>VLOOKUP(D44,Fichas!$A$1:$D$2000,4,FALSE)</f>
        <v>Material de Consumo</v>
      </c>
      <c r="D44" s="24">
        <v>62</v>
      </c>
      <c r="E44" s="21">
        <f>VLOOKUP(D44,Fichas!$A$1:$E$2000,5,FALSE)</f>
        <v>0</v>
      </c>
      <c r="F44" s="36" t="str">
        <f>VLOOKUP(D44,Fichas!$A$1:$F$2000,6,FALSE)</f>
        <v>Controladoria</v>
      </c>
      <c r="G44" s="25"/>
      <c r="H44" s="25">
        <v>20000</v>
      </c>
    </row>
    <row r="45" spans="1:10">
      <c r="A45" s="48" t="str">
        <f>VLOOKUP(D45,Fichas!$A$1:$B$2000,2,FALSE)</f>
        <v>02.003.03.122.0002.2003</v>
      </c>
      <c r="B45" s="22" t="str">
        <f>VLOOKUP(D45,Fichas!$A$1:$C$2000,3,FALSE)</f>
        <v>3.1.90.11.00.00</v>
      </c>
      <c r="C45" s="36" t="str">
        <f>VLOOKUP(D45,Fichas!$A$1:$D$2000,4,FALSE)</f>
        <v>Vencimentos e Vantagens Fixas - Pessoal Civil</v>
      </c>
      <c r="D45" s="24">
        <v>74</v>
      </c>
      <c r="E45" s="21">
        <f>VLOOKUP(D45,Fichas!$A$1:$E$2000,5,FALSE)</f>
        <v>0</v>
      </c>
      <c r="F45" s="36" t="str">
        <f>VLOOKUP(D45,Fichas!$A$1:$F$2000,6,FALSE)</f>
        <v>Procuradoria</v>
      </c>
      <c r="G45" s="25"/>
      <c r="H45" s="25">
        <v>400000</v>
      </c>
    </row>
    <row r="46" spans="1:10">
      <c r="A46" s="48" t="str">
        <f>VLOOKUP(D46,Fichas!$A$1:$B$2000,2,FALSE)</f>
        <v>02.003.03.122.0002.2004.0001</v>
      </c>
      <c r="B46" s="22" t="str">
        <f>VLOOKUP(D46,Fichas!$A$1:$C$2000,3,FALSE)</f>
        <v>3.3.90.30.00.00</v>
      </c>
      <c r="C46" s="36" t="str">
        <f>VLOOKUP(D46,Fichas!$A$1:$D$2000,4,FALSE)</f>
        <v>Material de Consumo</v>
      </c>
      <c r="D46" s="24">
        <v>78</v>
      </c>
      <c r="E46" s="21">
        <f>VLOOKUP(D46,Fichas!$A$1:$E$2000,5,FALSE)</f>
        <v>806</v>
      </c>
      <c r="F46" s="36" t="str">
        <f>VLOOKUP(D46,Fichas!$A$1:$F$2000,6,FALSE)</f>
        <v>Procuradoria</v>
      </c>
      <c r="G46" s="25"/>
      <c r="H46" s="25">
        <v>20000</v>
      </c>
    </row>
    <row r="47" spans="1:10">
      <c r="A47" s="48" t="str">
        <f>VLOOKUP(D47,Fichas!$A$1:$B$2000,2,FALSE)</f>
        <v>02.004.04.122.0002.2003</v>
      </c>
      <c r="B47" s="22" t="str">
        <f>VLOOKUP(D47,Fichas!$A$1:$C$2000,3,FALSE)</f>
        <v>3.1.90.13.00.00</v>
      </c>
      <c r="C47" s="36" t="str">
        <f>VLOOKUP(D47,Fichas!$A$1:$D$2000,4,FALSE)</f>
        <v>Obrigações Patronais</v>
      </c>
      <c r="D47" s="24">
        <v>86</v>
      </c>
      <c r="E47" s="21">
        <f>VLOOKUP(D47,Fichas!$A$1:$E$2000,5,FALSE)</f>
        <v>0</v>
      </c>
      <c r="F47" s="36" t="str">
        <f>VLOOKUP(D47,Fichas!$A$1:$F$2000,6,FALSE)</f>
        <v>Secr. Administração</v>
      </c>
      <c r="G47" s="25"/>
      <c r="H47" s="25">
        <v>404042.95</v>
      </c>
    </row>
    <row r="48" spans="1:10">
      <c r="A48" s="48" t="str">
        <f>VLOOKUP(D48,Fichas!$A$1:$B$2000,2,FALSE)</f>
        <v>02.004.04.122.0002.2003</v>
      </c>
      <c r="B48" s="22" t="str">
        <f>VLOOKUP(D48,Fichas!$A$1:$C$2000,3,FALSE)</f>
        <v>3.1.90.16.00.00</v>
      </c>
      <c r="C48" s="36" t="str">
        <f>VLOOKUP(D48,Fichas!$A$1:$D$2000,4,FALSE)</f>
        <v>Outras Despesas Variáveis - Pessoal Civil</v>
      </c>
      <c r="D48" s="24">
        <v>87</v>
      </c>
      <c r="E48" s="21">
        <f>VLOOKUP(D48,Fichas!$A$1:$E$2000,5,FALSE)</f>
        <v>0</v>
      </c>
      <c r="F48" s="36" t="str">
        <f>VLOOKUP(D48,Fichas!$A$1:$F$2000,6,FALSE)</f>
        <v>Secr. Administração</v>
      </c>
      <c r="G48" s="25"/>
      <c r="H48" s="25">
        <v>30695.07</v>
      </c>
    </row>
    <row r="49" spans="1:10">
      <c r="A49" s="48" t="str">
        <f>VLOOKUP(D49,Fichas!$A$1:$B$2000,2,FALSE)</f>
        <v>02.005.04.122.0002.2003</v>
      </c>
      <c r="B49" s="22" t="str">
        <f>VLOOKUP(D49,Fichas!$A$1:$C$2000,3,FALSE)</f>
        <v>3.1.90.04.00.00</v>
      </c>
      <c r="C49" s="36" t="str">
        <f>VLOOKUP(D49,Fichas!$A$1:$D$2000,4,FALSE)</f>
        <v>Contratação por Tempo Determinado</v>
      </c>
      <c r="D49" s="24">
        <v>109</v>
      </c>
      <c r="E49" s="21">
        <f>VLOOKUP(D49,Fichas!$A$1:$E$2000,5,FALSE)</f>
        <v>0</v>
      </c>
      <c r="F49" s="36" t="str">
        <f>VLOOKUP(D49,Fichas!$A$1:$F$2000,6,FALSE)</f>
        <v>Secr. Governo</v>
      </c>
      <c r="G49" s="25"/>
      <c r="H49" s="25">
        <v>6987.06</v>
      </c>
    </row>
    <row r="50" spans="1:10">
      <c r="A50" s="48" t="str">
        <f>VLOOKUP(D50,Fichas!$A$1:$B$2000,2,FALSE)</f>
        <v>02.005.04.122.0002.2003</v>
      </c>
      <c r="B50" s="22" t="str">
        <f>VLOOKUP(D50,Fichas!$A$1:$C$2000,3,FALSE)</f>
        <v>3.1.90.11.00.00</v>
      </c>
      <c r="C50" s="36" t="str">
        <f>VLOOKUP(D50,Fichas!$A$1:$D$2000,4,FALSE)</f>
        <v>Vencimentos e Vantagens Fixas - Pessoal Civil</v>
      </c>
      <c r="D50" s="24">
        <v>110</v>
      </c>
      <c r="E50" s="21">
        <f>VLOOKUP(D50,Fichas!$A$1:$E$2000,5,FALSE)</f>
        <v>0</v>
      </c>
      <c r="F50" s="36" t="str">
        <f>VLOOKUP(D50,Fichas!$A$1:$F$2000,6,FALSE)</f>
        <v>Secr. Governo</v>
      </c>
      <c r="G50" s="25"/>
      <c r="H50" s="25">
        <v>405000</v>
      </c>
    </row>
    <row r="51" spans="1:10">
      <c r="A51" s="48" t="str">
        <f>VLOOKUP(D51,Fichas!$A$1:$B$2000,2,FALSE)</f>
        <v>02.005.04.122.0002.2004.0001</v>
      </c>
      <c r="B51" s="22" t="str">
        <f>VLOOKUP(D51,Fichas!$A$1:$C$2000,3,FALSE)</f>
        <v>3.3.90.36.00.00</v>
      </c>
      <c r="C51" s="36" t="str">
        <f>VLOOKUP(D51,Fichas!$A$1:$D$2000,4,FALSE)</f>
        <v>Outros Serviços de Terceiros - Pessoa Física</v>
      </c>
      <c r="D51" s="24">
        <v>115</v>
      </c>
      <c r="E51" s="21">
        <f>VLOOKUP(D51,Fichas!$A$1:$E$2000,5,FALSE)</f>
        <v>806</v>
      </c>
      <c r="F51" s="36" t="str">
        <f>VLOOKUP(D51,Fichas!$A$1:$F$2000,6,FALSE)</f>
        <v>Secr. Governo</v>
      </c>
      <c r="G51" s="25"/>
      <c r="H51" s="25">
        <v>3865</v>
      </c>
    </row>
    <row r="52" spans="1:10">
      <c r="A52" s="48" t="str">
        <f>VLOOKUP(D52,Fichas!$A$1:$B$2000,2,FALSE)</f>
        <v>02.006.04.122.0002.2003</v>
      </c>
      <c r="B52" s="22" t="str">
        <f>VLOOKUP(D52,Fichas!$A$1:$C$2000,3,FALSE)</f>
        <v>3.1.90.11.00.00</v>
      </c>
      <c r="C52" s="36" t="str">
        <f>VLOOKUP(D52,Fichas!$A$1:$D$2000,4,FALSE)</f>
        <v>Vencimentos e Vantagens Fixas - Pessoal Civil</v>
      </c>
      <c r="D52" s="24">
        <v>150</v>
      </c>
      <c r="E52" s="21">
        <f>VLOOKUP(D52,Fichas!$A$1:$E$2000,5,FALSE)</f>
        <v>0</v>
      </c>
      <c r="F52" s="36" t="str">
        <f>VLOOKUP(D52,Fichas!$A$1:$F$2000,6,FALSE)</f>
        <v>Secr. Fazenda</v>
      </c>
      <c r="G52" s="25"/>
      <c r="H52" s="25">
        <v>500000</v>
      </c>
    </row>
    <row r="53" spans="1:10">
      <c r="A53" s="48" t="str">
        <f>VLOOKUP(D53,Fichas!$A$1:$B$2000,2,FALSE)</f>
        <v>02.006.04.122.0002.2003</v>
      </c>
      <c r="B53" s="22" t="str">
        <f>VLOOKUP(D53,Fichas!$A$1:$C$2000,3,FALSE)</f>
        <v>3.3.90.92.00.00</v>
      </c>
      <c r="C53" s="36" t="str">
        <f>VLOOKUP(D53,Fichas!$A$1:$D$2000,4,FALSE)</f>
        <v>Despesas de Exercícios Anteriores</v>
      </c>
      <c r="D53" s="24">
        <v>154</v>
      </c>
      <c r="E53" s="21">
        <f>VLOOKUP(D53,Fichas!$A$1:$E$2000,5,FALSE)</f>
        <v>0</v>
      </c>
      <c r="F53" s="36" t="str">
        <f>VLOOKUP(D53,Fichas!$A$1:$F$2000,6,FALSE)</f>
        <v>Secr. Fazenda</v>
      </c>
      <c r="G53" s="25"/>
      <c r="H53" s="25">
        <v>50000</v>
      </c>
    </row>
    <row r="54" spans="1:10" s="124" customFormat="1">
      <c r="A54" s="48" t="str">
        <f>VLOOKUP(D54,Fichas!$A$1:$B$2000,2,FALSE)</f>
        <v>02.007.26.122.0002.2003</v>
      </c>
      <c r="B54" s="22" t="str">
        <f>VLOOKUP(D54,Fichas!$A$1:$C$2000,3,FALSE)</f>
        <v>3.1.90.11.00.00</v>
      </c>
      <c r="C54" s="36" t="str">
        <f>VLOOKUP(D54,Fichas!$A$1:$D$2000,4,FALSE)</f>
        <v>Vencimentos e Vantagens Fixas - Pessoal Civil</v>
      </c>
      <c r="D54" s="122">
        <v>222</v>
      </c>
      <c r="E54" s="21">
        <f>VLOOKUP(D54,Fichas!$A$1:$E$2000,5,FALSE)</f>
        <v>0</v>
      </c>
      <c r="F54" s="36" t="str">
        <f>VLOOKUP(D54,Fichas!$A$1:$F$2000,6,FALSE)</f>
        <v>Secr. Mobilidade</v>
      </c>
      <c r="G54" s="123"/>
      <c r="H54" s="123">
        <v>300000</v>
      </c>
      <c r="I54" s="19"/>
      <c r="J54" s="37"/>
    </row>
    <row r="55" spans="1:10">
      <c r="A55" s="48" t="str">
        <f>VLOOKUP(D55,Fichas!$A$1:$B$2000,2,FALSE)</f>
        <v>02.008.08.122.0002.2003</v>
      </c>
      <c r="B55" s="22" t="str">
        <f>VLOOKUP(D55,Fichas!$A$1:$C$2000,3,FALSE)</f>
        <v>3.1.90.11.00.00</v>
      </c>
      <c r="C55" s="36" t="str">
        <f>VLOOKUP(D55,Fichas!$A$1:$D$2000,4,FALSE)</f>
        <v>Vencimentos e Vantagens Fixas - Pessoal Civil</v>
      </c>
      <c r="D55" s="21">
        <v>252</v>
      </c>
      <c r="E55" s="21" t="str">
        <f>VLOOKUP(D55,Fichas!$A$1:$E$2000,5,FALSE)</f>
        <v>0</v>
      </c>
      <c r="F55" s="36" t="str">
        <f>VLOOKUP(D55,Fichas!$A$1:$F$2000,6,FALSE)</f>
        <v>Secr. Assist. Social</v>
      </c>
      <c r="G55" s="23"/>
      <c r="H55" s="23">
        <v>457547.94</v>
      </c>
    </row>
    <row r="56" spans="1:10">
      <c r="A56" s="48" t="str">
        <f>VLOOKUP(D56,Fichas!$A$1:$B$2000,2,FALSE)</f>
        <v>02.009.20.122.0002.2003</v>
      </c>
      <c r="B56" s="22" t="str">
        <f>VLOOKUP(D56,Fichas!$A$1:$C$2000,3,FALSE)</f>
        <v>3.1.90.11.00.00</v>
      </c>
      <c r="C56" s="36" t="str">
        <f>VLOOKUP(D56,Fichas!$A$1:$D$2000,4,FALSE)</f>
        <v>Vencimentos e Vantagens Fixas - Pessoal Civil</v>
      </c>
      <c r="D56" s="24">
        <v>271</v>
      </c>
      <c r="E56" s="21" t="str">
        <f>VLOOKUP(D56,Fichas!$A$1:$E$2000,5,FALSE)</f>
        <v>0</v>
      </c>
      <c r="F56" s="36" t="str">
        <f>VLOOKUP(D56,Fichas!$A$1:$F$2000,6,FALSE)</f>
        <v xml:space="preserve">Secr. Agricultura </v>
      </c>
      <c r="G56" s="25"/>
      <c r="H56" s="25">
        <v>300000</v>
      </c>
    </row>
    <row r="57" spans="1:10">
      <c r="A57" s="48" t="str">
        <f>VLOOKUP(D57,Fichas!$A$1:$B$2000,2,FALSE)</f>
        <v>02.010.04.122.0002.2003</v>
      </c>
      <c r="B57" s="22" t="str">
        <f>VLOOKUP(D57,Fichas!$A$1:$C$2000,3,FALSE)</f>
        <v>3.1.90.11.00.00</v>
      </c>
      <c r="C57" s="36" t="str">
        <f>VLOOKUP(D57,Fichas!$A$1:$D$2000,4,FALSE)</f>
        <v>Vencimentos e Vantagens Fixas - Pessoal Civil</v>
      </c>
      <c r="D57" s="24">
        <v>303</v>
      </c>
      <c r="E57" s="21" t="str">
        <f>VLOOKUP(D57,Fichas!$A$1:$E$2000,5,FALSE)</f>
        <v>0</v>
      </c>
      <c r="F57" s="36" t="str">
        <f>VLOOKUP(D57,Fichas!$A$1:$F$2000,6,FALSE)</f>
        <v>Secr. Des. Urbano</v>
      </c>
      <c r="G57" s="25"/>
      <c r="H57" s="25">
        <v>300000</v>
      </c>
    </row>
    <row r="58" spans="1:10">
      <c r="A58" s="48" t="str">
        <f>VLOOKUP(D58,Fichas!$A$1:$B$2000,2,FALSE)</f>
        <v>02.011.23.122.0002.2003</v>
      </c>
      <c r="B58" s="22" t="str">
        <f>VLOOKUP(D58,Fichas!$A$1:$C$2000,3,FALSE)</f>
        <v>3.1.90.11.00.00</v>
      </c>
      <c r="C58" s="36" t="str">
        <f>VLOOKUP(D58,Fichas!$A$1:$D$2000,4,FALSE)</f>
        <v>Vencimentos e Vantagens Fixas - Pessoal Civil</v>
      </c>
      <c r="D58" s="24">
        <v>325</v>
      </c>
      <c r="E58" s="21" t="str">
        <f>VLOOKUP(D58,Fichas!$A$1:$E$2000,5,FALSE)</f>
        <v>0</v>
      </c>
      <c r="F58" s="36" t="str">
        <f>VLOOKUP(D58,Fichas!$A$1:$F$2000,6,FALSE)</f>
        <v>Secr. Turismo</v>
      </c>
      <c r="G58" s="25"/>
      <c r="H58" s="25">
        <v>300000</v>
      </c>
    </row>
    <row r="59" spans="1:10">
      <c r="A59" s="48" t="str">
        <f>VLOOKUP(D59,Fichas!$A$1:$B$2000,2,FALSE)</f>
        <v>02.012.12.122.0014.2004.0001</v>
      </c>
      <c r="B59" s="22" t="str">
        <f>VLOOKUP(D59,Fichas!$A$1:$C$2000,3,FALSE)</f>
        <v>3.3.90.30.00.00</v>
      </c>
      <c r="C59" s="36" t="str">
        <f>VLOOKUP(D59,Fichas!$A$1:$D$2000,4,FALSE)</f>
        <v>Material de Consumo</v>
      </c>
      <c r="D59" s="24">
        <v>392</v>
      </c>
      <c r="E59" s="21" t="str">
        <f>VLOOKUP(D59,Fichas!$A$1:$E$2000,5,FALSE)</f>
        <v>0</v>
      </c>
      <c r="F59" s="36" t="str">
        <f>VLOOKUP(D59,Fichas!$A$1:$F$2000,6,FALSE)</f>
        <v>Secr. Educação</v>
      </c>
      <c r="G59" s="25"/>
      <c r="H59" s="25">
        <v>20000</v>
      </c>
    </row>
    <row r="60" spans="1:10">
      <c r="A60" s="48" t="str">
        <f>VLOOKUP(D60,Fichas!$A$1:$B$2000,2,FALSE)</f>
        <v>02.012.12.361.0016.2058</v>
      </c>
      <c r="B60" s="22" t="str">
        <f>VLOOKUP(D60,Fichas!$A$1:$C$2000,3,FALSE)</f>
        <v>3.1.91.13.11.00</v>
      </c>
      <c r="C60" s="36" t="str">
        <f>VLOOKUP(D60,Fichas!$A$1:$D$2000,4,FALSE)</f>
        <v>Contribuições RPPS - FFP</v>
      </c>
      <c r="D60" s="24">
        <v>427</v>
      </c>
      <c r="E60" s="21" t="str">
        <f>VLOOKUP(D60,Fichas!$A$1:$E$2000,5,FALSE)</f>
        <v>600</v>
      </c>
      <c r="F60" s="36" t="str">
        <f>VLOOKUP(D60,Fichas!$A$1:$F$2000,6,FALSE)</f>
        <v>Secr. Educação</v>
      </c>
      <c r="G60" s="25"/>
      <c r="H60" s="25">
        <v>4000</v>
      </c>
    </row>
    <row r="61" spans="1:10">
      <c r="A61" s="48" t="str">
        <f>VLOOKUP(D61,Fichas!$A$1:$B$2000,2,FALSE)</f>
        <v>02.012.12.362.0015.2053</v>
      </c>
      <c r="B61" s="22" t="str">
        <f>VLOOKUP(D61,Fichas!$A$1:$C$2000,3,FALSE)</f>
        <v>3.1.90.04.00.00</v>
      </c>
      <c r="C61" s="36" t="str">
        <f>VLOOKUP(D61,Fichas!$A$1:$D$2000,4,FALSE)</f>
        <v>Contratação por Tempo Determinado</v>
      </c>
      <c r="D61" s="24">
        <v>454</v>
      </c>
      <c r="E61" s="21" t="str">
        <f>VLOOKUP(D61,Fichas!$A$1:$E$2000,5,FALSE)</f>
        <v>0</v>
      </c>
      <c r="F61" s="36" t="str">
        <f>VLOOKUP(D61,Fichas!$A$1:$F$2000,6,FALSE)</f>
        <v>Secr. Educação</v>
      </c>
      <c r="G61" s="25"/>
      <c r="H61" s="25">
        <v>25686.31</v>
      </c>
    </row>
    <row r="62" spans="1:10">
      <c r="A62" s="48" t="str">
        <f>VLOOKUP(D62,Fichas!$A$1:$B$2000,2,FALSE)</f>
        <v>02.012.12.362.0015.2053</v>
      </c>
      <c r="B62" s="22" t="str">
        <f>VLOOKUP(D62,Fichas!$A$1:$C$2000,3,FALSE)</f>
        <v>3.1.90.11.00.00</v>
      </c>
      <c r="C62" s="36" t="str">
        <f>VLOOKUP(D62,Fichas!$A$1:$D$2000,4,FALSE)</f>
        <v>Vencimentos e Vantagens Fixas - Pessoal Civil</v>
      </c>
      <c r="D62" s="24">
        <v>455</v>
      </c>
      <c r="E62" s="21" t="str">
        <f>VLOOKUP(D62,Fichas!$A$1:$E$2000,5,FALSE)</f>
        <v>0</v>
      </c>
      <c r="F62" s="36" t="str">
        <f>VLOOKUP(D62,Fichas!$A$1:$F$2000,6,FALSE)</f>
        <v>Secr. Educação</v>
      </c>
      <c r="G62" s="25"/>
      <c r="H62" s="25">
        <v>268000</v>
      </c>
    </row>
    <row r="63" spans="1:10">
      <c r="A63" s="48" t="str">
        <f>VLOOKUP(D63,Fichas!$A$1:$B$2000,2,FALSE)</f>
        <v>02.012.12.362.0015.2053</v>
      </c>
      <c r="B63" s="22" t="str">
        <f>VLOOKUP(D63,Fichas!$A$1:$C$2000,3,FALSE)</f>
        <v>3.1.91.13.08.00</v>
      </c>
      <c r="C63" s="36" t="str">
        <f>VLOOKUP(D63,Fichas!$A$1:$D$2000,4,FALSE)</f>
        <v>Contribuições RPPS - FPC</v>
      </c>
      <c r="D63" s="24">
        <v>457</v>
      </c>
      <c r="E63" s="21" t="str">
        <f>VLOOKUP(D63,Fichas!$A$1:$E$2000,5,FALSE)</f>
        <v>0</v>
      </c>
      <c r="F63" s="36" t="str">
        <f>VLOOKUP(D63,Fichas!$A$1:$F$2000,6,FALSE)</f>
        <v>Secr. Educação</v>
      </c>
      <c r="G63" s="25"/>
      <c r="H63" s="25">
        <v>6800</v>
      </c>
    </row>
    <row r="64" spans="1:10">
      <c r="A64" s="48" t="str">
        <f>VLOOKUP(D64,Fichas!$A$1:$B$2000,2,FALSE)</f>
        <v>02.012.12.362.0015.2053</v>
      </c>
      <c r="B64" s="22" t="str">
        <f>VLOOKUP(D64,Fichas!$A$1:$C$2000,3,FALSE)</f>
        <v>3.1.91.13.11.00</v>
      </c>
      <c r="C64" s="36" t="str">
        <f>VLOOKUP(D64,Fichas!$A$1:$D$2000,4,FALSE)</f>
        <v>Contribuições RPPS - FFP</v>
      </c>
      <c r="D64" s="24">
        <v>458</v>
      </c>
      <c r="E64" s="21" t="str">
        <f>VLOOKUP(D64,Fichas!$A$1:$E$2000,5,FALSE)</f>
        <v>0</v>
      </c>
      <c r="F64" s="36" t="str">
        <f>VLOOKUP(D64,Fichas!$A$1:$F$2000,6,FALSE)</f>
        <v>Secr. Educação</v>
      </c>
      <c r="G64" s="25"/>
      <c r="H64" s="25">
        <v>22000</v>
      </c>
    </row>
    <row r="65" spans="1:10" ht="22.5">
      <c r="A65" s="48" t="str">
        <f>VLOOKUP(D65,Fichas!$A$1:$B$2000,2,FALSE)</f>
        <v>02.012.12.362.0015.2053</v>
      </c>
      <c r="B65" s="22" t="str">
        <f>VLOOKUP(D65,Fichas!$A$1:$C$2000,3,FALSE)</f>
        <v>3.3.90.08.00.00</v>
      </c>
      <c r="C65" s="36" t="str">
        <f>VLOOKUP(D65,Fichas!$A$1:$D$2000,4,FALSE)</f>
        <v>Outros Benefícios Assistenciais do servidor e do militar</v>
      </c>
      <c r="D65" s="24">
        <v>459</v>
      </c>
      <c r="E65" s="21" t="str">
        <f>VLOOKUP(D65,Fichas!$A$1:$E$2000,5,FALSE)</f>
        <v>0</v>
      </c>
      <c r="F65" s="36" t="str">
        <f>VLOOKUP(D65,Fichas!$A$1:$F$2000,6,FALSE)</f>
        <v>Secr. Educação</v>
      </c>
      <c r="G65" s="25"/>
      <c r="H65" s="71">
        <v>455</v>
      </c>
    </row>
    <row r="66" spans="1:10">
      <c r="A66" s="48" t="str">
        <f>VLOOKUP(D66,Fichas!$A$1:$B$2000,2,FALSE)</f>
        <v>02.012.12.362.0021.1005</v>
      </c>
      <c r="B66" s="22" t="str">
        <f>VLOOKUP(D66,Fichas!$A$1:$C$2000,3,FALSE)</f>
        <v>4.4.90.51.00.00</v>
      </c>
      <c r="C66" s="36" t="str">
        <f>VLOOKUP(D66,Fichas!$A$1:$D$2000,4,FALSE)</f>
        <v>Obras e Instalações</v>
      </c>
      <c r="D66" s="24">
        <v>470</v>
      </c>
      <c r="E66" s="21" t="str">
        <f>VLOOKUP(D66,Fichas!$A$1:$E$2000,5,FALSE)</f>
        <v>0</v>
      </c>
      <c r="F66" s="36" t="str">
        <f>VLOOKUP(D66,Fichas!$A$1:$F$2000,6,FALSE)</f>
        <v>Secr. Educação</v>
      </c>
      <c r="G66" s="25"/>
      <c r="H66" s="71">
        <v>96000</v>
      </c>
    </row>
    <row r="67" spans="1:10">
      <c r="A67" s="48" t="str">
        <f>VLOOKUP(D67,Fichas!$A$1:$B$2000,2,FALSE)</f>
        <v>02.012.12.365.0016.2060</v>
      </c>
      <c r="B67" s="22" t="str">
        <f>VLOOKUP(D67,Fichas!$A$1:$C$2000,3,FALSE)</f>
        <v>3.1.90.11.00.00</v>
      </c>
      <c r="C67" s="36" t="str">
        <f>VLOOKUP(D67,Fichas!$A$1:$D$2000,4,FALSE)</f>
        <v>Vencimentos e Vantagens Fixas - Pessoal Civil</v>
      </c>
      <c r="D67" s="24">
        <v>508</v>
      </c>
      <c r="E67" s="21" t="str">
        <f>VLOOKUP(D67,Fichas!$A$1:$E$2000,5,FALSE)</f>
        <v>600</v>
      </c>
      <c r="F67" s="36" t="str">
        <f>VLOOKUP(D67,Fichas!$A$1:$F$2000,6,FALSE)</f>
        <v>Secr. Educação</v>
      </c>
      <c r="G67" s="25"/>
      <c r="H67" s="25">
        <v>83000</v>
      </c>
    </row>
    <row r="68" spans="1:10">
      <c r="A68" s="48" t="str">
        <f>VLOOKUP(D68,Fichas!$A$1:$B$2000,2,FALSE)</f>
        <v>02.013.08.241.0022.2083</v>
      </c>
      <c r="B68" s="22" t="str">
        <f>VLOOKUP(D68,Fichas!$A$1:$C$2000,3,FALSE)</f>
        <v>3.3.90.30.00.00</v>
      </c>
      <c r="C68" s="36" t="str">
        <f>VLOOKUP(D68,Fichas!$A$1:$D$2000,4,FALSE)</f>
        <v>Material de Consumo</v>
      </c>
      <c r="D68" s="24">
        <v>638</v>
      </c>
      <c r="E68" s="21" t="str">
        <f>VLOOKUP(D68,Fichas!$A$1:$E$2000,5,FALSE)</f>
        <v>806</v>
      </c>
      <c r="F68" s="36" t="str">
        <f>VLOOKUP(D68,Fichas!$A$1:$F$2000,6,FALSE)</f>
        <v>Secr. Melhor Idade</v>
      </c>
      <c r="G68" s="25"/>
      <c r="H68" s="25">
        <v>34750</v>
      </c>
    </row>
    <row r="69" spans="1:10">
      <c r="A69" s="48" t="str">
        <f>VLOOKUP(D69,Fichas!$A$1:$B$2000,2,FALSE)</f>
        <v>02.014.13.122.0002.2003</v>
      </c>
      <c r="B69" s="22" t="str">
        <f>VLOOKUP(D69,Fichas!$A$1:$C$2000,3,FALSE)</f>
        <v>3.1.90.11.00.00</v>
      </c>
      <c r="C69" s="36" t="str">
        <f>VLOOKUP(D69,Fichas!$A$1:$D$2000,4,FALSE)</f>
        <v>Vencimentos e Vantagens Fixas - Pessoal Civil</v>
      </c>
      <c r="D69" s="24">
        <v>658</v>
      </c>
      <c r="E69" s="21" t="str">
        <f>VLOOKUP(D69,Fichas!$A$1:$E$2000,5,FALSE)</f>
        <v>0</v>
      </c>
      <c r="F69" s="36" t="str">
        <f>VLOOKUP(D69,Fichas!$A$1:$F$2000,6,FALSE)</f>
        <v>Secr. Cultura</v>
      </c>
      <c r="G69" s="25"/>
      <c r="H69" s="25">
        <v>300000</v>
      </c>
    </row>
    <row r="70" spans="1:10">
      <c r="A70" s="48" t="str">
        <f>VLOOKUP(D70,Fichas!$A$1:$B$2000,2,FALSE)</f>
        <v>02.016.15.122.0002.2003</v>
      </c>
      <c r="B70" s="22" t="str">
        <f>VLOOKUP(D70,Fichas!$A$1:$C$2000,3,FALSE)</f>
        <v>3.1.90.11.00.00</v>
      </c>
      <c r="C70" s="36" t="str">
        <f>VLOOKUP(D70,Fichas!$A$1:$D$2000,4,FALSE)</f>
        <v>Vencimentos e Vantagens Fixas - Pessoal Civil</v>
      </c>
      <c r="D70" s="24">
        <v>670</v>
      </c>
      <c r="E70" s="21" t="str">
        <f>VLOOKUP(D70,Fichas!$A$1:$E$2000,5,FALSE)</f>
        <v>0</v>
      </c>
      <c r="F70" s="36" t="str">
        <f>VLOOKUP(D70,Fichas!$A$1:$F$2000,6,FALSE)</f>
        <v>Secr. Obras</v>
      </c>
      <c r="G70" s="25"/>
      <c r="H70" s="25">
        <v>1000000</v>
      </c>
    </row>
    <row r="71" spans="1:10" s="124" customFormat="1">
      <c r="A71" s="48" t="str">
        <f>VLOOKUP(D71,Fichas!$A$1:$B$2000,2,FALSE)</f>
        <v>02.016.15.452.0026.2090</v>
      </c>
      <c r="B71" s="22" t="str">
        <f>VLOOKUP(D71,Fichas!$A$1:$C$2000,3,FALSE)</f>
        <v>3.3.90.39.00.00</v>
      </c>
      <c r="C71" s="36" t="str">
        <f>VLOOKUP(D71,Fichas!$A$1:$D$2000,4,FALSE)</f>
        <v>Outros Serviços de Terceiros - Pessoa Jurídica</v>
      </c>
      <c r="D71" s="125">
        <v>722</v>
      </c>
      <c r="E71" s="21" t="str">
        <f>VLOOKUP(D71,Fichas!$A$1:$E$2000,5,FALSE)</f>
        <v>807</v>
      </c>
      <c r="F71" s="36" t="str">
        <f>VLOOKUP(D71,Fichas!$A$1:$F$2000,6,FALSE)</f>
        <v>Secr. Obras</v>
      </c>
      <c r="G71" s="71"/>
      <c r="H71" s="71">
        <v>1142048.5900000001</v>
      </c>
      <c r="I71" s="19"/>
      <c r="J71" s="37"/>
    </row>
    <row r="72" spans="1:10" s="124" customFormat="1">
      <c r="A72" s="48" t="str">
        <f>VLOOKUP(D72,Fichas!$A$1:$B$2000,2,FALSE)</f>
        <v>02.019.04.122.0002.2003</v>
      </c>
      <c r="B72" s="22" t="str">
        <f>VLOOKUP(D72,Fichas!$A$1:$C$2000,3,FALSE)</f>
        <v>3.1.90.11.00.00</v>
      </c>
      <c r="C72" s="36" t="str">
        <f>VLOOKUP(D72,Fichas!$A$1:$D$2000,4,FALSE)</f>
        <v>Vencimentos e Vantagens Fixas - Pessoal Civil</v>
      </c>
      <c r="D72" s="125">
        <v>749</v>
      </c>
      <c r="E72" s="21" t="str">
        <f>VLOOKUP(D72,Fichas!$A$1:$E$2000,5,FALSE)</f>
        <v>0</v>
      </c>
      <c r="F72" s="36" t="str">
        <f>VLOOKUP(D72,Fichas!$A$1:$F$2000,6,FALSE)</f>
        <v>Secr. Rel. Institucionais</v>
      </c>
      <c r="G72" s="71"/>
      <c r="H72" s="71">
        <v>150000</v>
      </c>
      <c r="I72" s="19"/>
      <c r="J72" s="37"/>
    </row>
    <row r="73" spans="1:10">
      <c r="A73" s="48" t="str">
        <f>VLOOKUP(D73,Fichas!$A$1:$B$2000,2,FALSE)</f>
        <v>02.019.04.122.0002.2004.0001</v>
      </c>
      <c r="B73" s="22" t="str">
        <f>VLOOKUP(D73,Fichas!$A$1:$C$2000,3,FALSE)</f>
        <v>3.3.90.30.00.00</v>
      </c>
      <c r="C73" s="36" t="str">
        <f>VLOOKUP(D73,Fichas!$A$1:$D$2000,4,FALSE)</f>
        <v>Material de Consumo</v>
      </c>
      <c r="D73" s="125">
        <v>754</v>
      </c>
      <c r="E73" s="21" t="str">
        <f>VLOOKUP(D73,Fichas!$A$1:$E$2000,5,FALSE)</f>
        <v>0</v>
      </c>
      <c r="F73" s="36" t="str">
        <f>VLOOKUP(D73,Fichas!$A$1:$F$2000,6,FALSE)</f>
        <v>Secr. Rel. Institucionais</v>
      </c>
      <c r="G73" s="71"/>
      <c r="H73" s="71">
        <v>12000</v>
      </c>
    </row>
    <row r="74" spans="1:10" s="124" customFormat="1">
      <c r="A74" s="48" t="str">
        <f>VLOOKUP(D74,Fichas!$A$1:$B$2000,2,FALSE)</f>
        <v>02.021.18.122.0002.2003</v>
      </c>
      <c r="B74" s="22" t="str">
        <f>VLOOKUP(D74,Fichas!$A$1:$C$2000,3,FALSE)</f>
        <v>3.1.90.11.00.00</v>
      </c>
      <c r="C74" s="36" t="str">
        <f>VLOOKUP(D74,Fichas!$A$1:$D$2000,4,FALSE)</f>
        <v>Vencimentos e Vantagens Fixas - Pessoal Civil</v>
      </c>
      <c r="D74" s="125">
        <v>759</v>
      </c>
      <c r="E74" s="21" t="str">
        <f>VLOOKUP(D74,Fichas!$A$1:$E$2000,5,FALSE)</f>
        <v>0</v>
      </c>
      <c r="F74" s="36" t="str">
        <f>VLOOKUP(D74,Fichas!$A$1:$F$2000,6,FALSE)</f>
        <v>Secr. M. Ambiente</v>
      </c>
      <c r="G74" s="71"/>
      <c r="H74" s="71">
        <v>500000</v>
      </c>
      <c r="I74" s="19"/>
      <c r="J74" s="37"/>
    </row>
    <row r="75" spans="1:10">
      <c r="A75" s="48" t="str">
        <f>VLOOKUP(D75,Fichas!$A$1:$B$2000,2,FALSE)</f>
        <v>02.021.18.122.0002.2003</v>
      </c>
      <c r="B75" s="22" t="str">
        <f>VLOOKUP(D75,Fichas!$A$1:$C$2000,3,FALSE)</f>
        <v>3.1.90.11.00.00</v>
      </c>
      <c r="C75" s="36" t="str">
        <f>VLOOKUP(D75,Fichas!$A$1:$D$2000,4,FALSE)</f>
        <v>Vencimentos e Vantagens Fixas - Pessoal Civil</v>
      </c>
      <c r="D75" s="24">
        <v>760</v>
      </c>
      <c r="E75" s="21" t="str">
        <f>VLOOKUP(D75,Fichas!$A$1:$E$2000,5,FALSE)</f>
        <v>947</v>
      </c>
      <c r="F75" s="36" t="str">
        <f>VLOOKUP(D75,Fichas!$A$1:$F$2000,6,FALSE)</f>
        <v>Secr. M. Ambiente</v>
      </c>
      <c r="G75" s="25"/>
      <c r="H75" s="25">
        <v>27000</v>
      </c>
    </row>
    <row r="76" spans="1:10">
      <c r="A76" s="48" t="str">
        <f>VLOOKUP(D76,Fichas!$A$1:$B$2000,2,FALSE)</f>
        <v>02.022.06.122.0002.2003</v>
      </c>
      <c r="B76" s="22" t="str">
        <f>VLOOKUP(D76,Fichas!$A$1:$C$2000,3,FALSE)</f>
        <v>3.1.90.11.00.00</v>
      </c>
      <c r="C76" s="36" t="str">
        <f>VLOOKUP(D76,Fichas!$A$1:$D$2000,4,FALSE)</f>
        <v>Vencimentos e Vantagens Fixas - Pessoal Civil</v>
      </c>
      <c r="D76" s="24">
        <v>789</v>
      </c>
      <c r="E76" s="21" t="str">
        <f>VLOOKUP(D76,Fichas!$A$1:$E$2000,5,FALSE)</f>
        <v>0</v>
      </c>
      <c r="F76" s="36" t="str">
        <f>VLOOKUP(D76,Fichas!$A$1:$F$2000,6,FALSE)</f>
        <v>Secr. Dir. Humanos</v>
      </c>
      <c r="G76" s="25"/>
      <c r="H76" s="25">
        <v>1509407.96</v>
      </c>
    </row>
    <row r="77" spans="1:10">
      <c r="A77" s="48" t="str">
        <f>VLOOKUP(D77,Fichas!$A$1:$B$2000,2,FALSE)</f>
        <v>05.001.10.122.0029.2121</v>
      </c>
      <c r="B77" s="22" t="str">
        <f>VLOOKUP(D77,Fichas!$A$1:$C$2000,3,FALSE)</f>
        <v>3.3.90.39.00.00</v>
      </c>
      <c r="C77" s="36" t="str">
        <f>VLOOKUP(D77,Fichas!$A$1:$D$2000,4,FALSE)</f>
        <v>Outros Serviços de Terceiros - Pessoa Jurídica</v>
      </c>
      <c r="D77" s="24">
        <v>975</v>
      </c>
      <c r="E77" s="21" t="str">
        <f>VLOOKUP(D77,Fichas!$A$1:$E$2000,5,FALSE)</f>
        <v>300</v>
      </c>
      <c r="F77" s="36" t="str">
        <f>VLOOKUP(D77,Fichas!$A$1:$F$2000,6,FALSE)</f>
        <v>F.M. Saúde</v>
      </c>
      <c r="G77" s="25"/>
      <c r="H77" s="25">
        <v>10000</v>
      </c>
    </row>
    <row r="78" spans="1:10">
      <c r="A78" s="48" t="str">
        <f>VLOOKUP(D78,Fichas!$A$1:$B$2000,2,FALSE)</f>
        <v>05.001.10.122.0029.2121</v>
      </c>
      <c r="B78" s="22" t="str">
        <f>VLOOKUP(D78,Fichas!$A$1:$C$2000,3,FALSE)</f>
        <v>3.3.90.39.00.00</v>
      </c>
      <c r="C78" s="36" t="str">
        <f>VLOOKUP(D78,Fichas!$A$1:$D$2000,4,FALSE)</f>
        <v>Outros Serviços de Terceiros - Pessoa Jurídica</v>
      </c>
      <c r="D78" s="24">
        <v>976</v>
      </c>
      <c r="E78" s="21" t="str">
        <f>VLOOKUP(D78,Fichas!$A$1:$E$2000,5,FALSE)</f>
        <v>808</v>
      </c>
      <c r="F78" s="36" t="str">
        <f>VLOOKUP(D78,Fichas!$A$1:$F$2000,6,FALSE)</f>
        <v>F.M. Saúde</v>
      </c>
      <c r="G78" s="25"/>
      <c r="H78" s="25">
        <v>250000</v>
      </c>
    </row>
    <row r="79" spans="1:10">
      <c r="A79" s="48" t="str">
        <f>VLOOKUP(D79,Fichas!$A$1:$B$2000,2,FALSE)</f>
        <v>05.001.10.301.0031.2134</v>
      </c>
      <c r="B79" s="22" t="str">
        <f>VLOOKUP(D79,Fichas!$A$1:$C$2000,3,FALSE)</f>
        <v>3.1.90.04.00.00</v>
      </c>
      <c r="C79" s="36" t="str">
        <f>VLOOKUP(D79,Fichas!$A$1:$D$2000,4,FALSE)</f>
        <v>Contratação por Tempo Determinado</v>
      </c>
      <c r="D79" s="24">
        <v>1014</v>
      </c>
      <c r="E79" s="21" t="str">
        <f>VLOOKUP(D79,Fichas!$A$1:$E$2000,5,FALSE)</f>
        <v>300</v>
      </c>
      <c r="F79" s="36" t="str">
        <f>VLOOKUP(D79,Fichas!$A$1:$F$2000,6,FALSE)</f>
        <v>F.M. Saúde</v>
      </c>
      <c r="G79" s="25"/>
      <c r="H79" s="25">
        <v>1500000</v>
      </c>
    </row>
    <row r="80" spans="1:10">
      <c r="A80" s="48" t="str">
        <f>VLOOKUP(D80,Fichas!$A$1:$B$2000,2,FALSE)</f>
        <v>05.001.10.302.0032.2145</v>
      </c>
      <c r="B80" s="22" t="str">
        <f>VLOOKUP(D80,Fichas!$A$1:$C$2000,3,FALSE)</f>
        <v>3.1.90.04.00.00</v>
      </c>
      <c r="C80" s="36" t="str">
        <f>VLOOKUP(D80,Fichas!$A$1:$D$2000,4,FALSE)</f>
        <v>Contratação por Tempo Determinado</v>
      </c>
      <c r="D80" s="24">
        <v>1086</v>
      </c>
      <c r="E80" s="21">
        <f>VLOOKUP(D80,Fichas!$A$1:$E$2000,5,FALSE)</f>
        <v>810</v>
      </c>
      <c r="F80" s="36" t="str">
        <f>VLOOKUP(D80,Fichas!$A$1:$F$2000,6,FALSE)</f>
        <v>F.M. Saúde</v>
      </c>
      <c r="G80" s="25"/>
      <c r="H80" s="25">
        <v>600000</v>
      </c>
    </row>
    <row r="81" spans="1:8">
      <c r="A81" s="48" t="str">
        <f>VLOOKUP(D81,Fichas!$A$1:$B$2000,2,FALSE)</f>
        <v>05.001.10.302.0032.3001</v>
      </c>
      <c r="B81" s="22" t="str">
        <f>VLOOKUP(D81,Fichas!$A$1:$C$2000,3,FALSE)</f>
        <v>3.3.90.30.00.00</v>
      </c>
      <c r="C81" s="36" t="str">
        <f>VLOOKUP(D81,Fichas!$A$1:$D$2000,4,FALSE)</f>
        <v>Material de Consumo</v>
      </c>
      <c r="D81" s="24">
        <v>1114</v>
      </c>
      <c r="E81" s="21" t="str">
        <f>VLOOKUP(D81,Fichas!$A$1:$E$2000,5,FALSE)</f>
        <v>807</v>
      </c>
      <c r="F81" s="36" t="str">
        <f>VLOOKUP(D81,Fichas!$A$1:$F$2000,6,FALSE)</f>
        <v>F.M. Saúde</v>
      </c>
      <c r="G81" s="25"/>
      <c r="H81" s="25">
        <v>600000</v>
      </c>
    </row>
    <row r="82" spans="1:8">
      <c r="A82" s="48" t="str">
        <f>VLOOKUP(D82,Fichas!$A$1:$B$2000,2,FALSE)</f>
        <v>12.001.13.392.0041.2193</v>
      </c>
      <c r="B82" s="22" t="str">
        <f>VLOOKUP(D82,Fichas!$A$1:$C$2000,3,FALSE)</f>
        <v>3.3.90.30.00.00</v>
      </c>
      <c r="C82" s="36" t="str">
        <f>VLOOKUP(D82,Fichas!$A$1:$D$2000,4,FALSE)</f>
        <v>Material de Consumo</v>
      </c>
      <c r="D82" s="24">
        <v>1314</v>
      </c>
      <c r="E82" s="21" t="str">
        <f>VLOOKUP(D82,Fichas!$A$1:$E$2000,5,FALSE)</f>
        <v>808</v>
      </c>
      <c r="F82" s="36" t="str">
        <f>VLOOKUP(D82,Fichas!$A$1:$F$2000,6,FALSE)</f>
        <v>F. M. Cultura</v>
      </c>
      <c r="G82" s="25"/>
      <c r="H82" s="25">
        <v>20000</v>
      </c>
    </row>
    <row r="83" spans="1:8">
      <c r="A83" s="48" t="str">
        <f>VLOOKUP(D83,Fichas!$A$1:$B$2000,2,FALSE)</f>
        <v>26.001.03.091.0005.2014</v>
      </c>
      <c r="B83" s="22" t="str">
        <f>VLOOKUP(D83,Fichas!$A$1:$C$2000,3,FALSE)</f>
        <v>4.6.90.91.00.00</v>
      </c>
      <c r="C83" s="36" t="str">
        <f>VLOOKUP(D83,Fichas!$A$1:$D$2000,4,FALSE)</f>
        <v>Sentenças Judiciais</v>
      </c>
      <c r="D83" s="24">
        <v>1413</v>
      </c>
      <c r="E83" s="21" t="str">
        <f>VLOOKUP(D83,Fichas!$A$1:$E$2000,5,FALSE)</f>
        <v>806</v>
      </c>
      <c r="F83" s="36" t="str">
        <f>VLOOKUP(D83,Fichas!$A$1:$F$2000,6,FALSE)</f>
        <v>F.M. Liquidação</v>
      </c>
      <c r="G83" s="25"/>
      <c r="H83" s="25">
        <v>2480000</v>
      </c>
    </row>
    <row r="84" spans="1:8" ht="12.75">
      <c r="A84" s="337" t="s">
        <v>62</v>
      </c>
      <c r="B84" s="338"/>
      <c r="C84" s="338"/>
      <c r="D84" s="338"/>
      <c r="E84" s="338"/>
      <c r="F84" s="339"/>
      <c r="G84" s="20">
        <f>SUM(G5:G83)</f>
        <v>14769285.879999999</v>
      </c>
      <c r="H84" s="20">
        <f>SUM(H5:H83)</f>
        <v>14769285.879999999</v>
      </c>
    </row>
    <row r="86" spans="1:8">
      <c r="F86" s="37" t="s">
        <v>935</v>
      </c>
      <c r="G86" s="26" t="s">
        <v>936</v>
      </c>
    </row>
    <row r="87" spans="1:8">
      <c r="A87" s="37" t="s">
        <v>74</v>
      </c>
      <c r="B87" s="19">
        <v>0</v>
      </c>
      <c r="C87" s="341" t="str">
        <f>VLOOKUP(B87,Fontes!$A$1:$B$511,2,FALSE)</f>
        <v>ORDINÁRIO</v>
      </c>
      <c r="D87" s="341"/>
      <c r="E87" s="341"/>
      <c r="F87" s="26">
        <f>G5+G6+G7+G9+G10+G12+G14+G15+G18+G20+G21+G22+G23+G24+G25+G32+G34+G35+G40</f>
        <v>7994622.2899999991</v>
      </c>
      <c r="G87" s="26">
        <f>H42+H43+H44+H45+H47+H48+H49+H50+H52+H53+H54+H55+H56+H57+H58+H59+H61+H62+H63+H64+H65+H66+H69+H70+H72+H73+H74+H76</f>
        <v>7994622.29</v>
      </c>
      <c r="H87" s="134">
        <f t="shared" ref="H87:H93" si="0">F87-G87</f>
        <v>0</v>
      </c>
    </row>
    <row r="88" spans="1:8">
      <c r="A88" s="35"/>
      <c r="B88" s="19">
        <v>300</v>
      </c>
      <c r="C88" s="341" t="str">
        <f>VLOOKUP(B88,Fontes!$A$1:$B$511,2,FALSE)</f>
        <v>ORDINÁRIO - SAÚDE</v>
      </c>
      <c r="D88" s="341"/>
      <c r="E88" s="341"/>
      <c r="F88" s="26">
        <f>G38+G39</f>
        <v>1510000</v>
      </c>
      <c r="G88" s="26">
        <f>H77+H79</f>
        <v>1510000</v>
      </c>
      <c r="H88" s="134">
        <f>F88-G88</f>
        <v>0</v>
      </c>
    </row>
    <row r="89" spans="1:8">
      <c r="A89" s="35"/>
      <c r="B89" s="19">
        <v>806</v>
      </c>
      <c r="C89" s="341" t="str">
        <f>VLOOKUP(B89,Fontes!$A$1:$B$511,2,FALSE)</f>
        <v>COM. FIN.DOS ROYALTIES PELA PRODUÇAO</v>
      </c>
      <c r="D89" s="341"/>
      <c r="E89" s="341"/>
      <c r="F89" s="26">
        <f>G16+G28+G29+G36</f>
        <v>2538615</v>
      </c>
      <c r="G89" s="26">
        <f>H46+H51+H68+H83</f>
        <v>2538615</v>
      </c>
      <c r="H89" s="134">
        <f>F89-G89</f>
        <v>0</v>
      </c>
    </row>
    <row r="90" spans="1:8">
      <c r="A90" s="35"/>
      <c r="B90" s="19">
        <v>807</v>
      </c>
      <c r="C90" s="341" t="str">
        <f>VLOOKUP(B90,Fontes!$A$1:$B$511,2,FALSE)</f>
        <v>ROYALTIES PELO EXCEDENTE DA PRODUÇÃO</v>
      </c>
      <c r="D90" s="341"/>
      <c r="E90" s="341"/>
      <c r="F90" s="26">
        <f>G8+G11+G13+G17+G31+G37</f>
        <v>1742048.5899999999</v>
      </c>
      <c r="G90" s="26">
        <f>H71+H81</f>
        <v>1742048.59</v>
      </c>
      <c r="H90" s="134">
        <f t="shared" si="0"/>
        <v>0</v>
      </c>
    </row>
    <row r="91" spans="1:8">
      <c r="A91" s="35"/>
      <c r="B91" s="19">
        <v>808</v>
      </c>
      <c r="C91" s="341" t="str">
        <f>VLOOKUP(B91,Fontes!$A$1:$B$511,2,FALSE)</f>
        <v>ROYALTIES PELA PARTICIPAÇÃO ESPECIAL</v>
      </c>
      <c r="D91" s="341"/>
      <c r="E91" s="341"/>
      <c r="F91" s="26">
        <f>G19+G41</f>
        <v>270000</v>
      </c>
      <c r="G91" s="26">
        <f>H78+H82</f>
        <v>270000</v>
      </c>
      <c r="H91" s="134">
        <f t="shared" si="0"/>
        <v>0</v>
      </c>
    </row>
    <row r="92" spans="1:8">
      <c r="A92" s="35"/>
      <c r="B92" s="19">
        <v>810</v>
      </c>
      <c r="C92" s="341" t="str">
        <f>VLOOKUP(B92,Fontes!$A$1:$B$511,2,FALSE)</f>
        <v>ROYALTIES DO ESTADO</v>
      </c>
      <c r="D92" s="341"/>
      <c r="E92" s="341"/>
      <c r="F92" s="26">
        <f>G30</f>
        <v>600000</v>
      </c>
      <c r="G92" s="26">
        <f>H80</f>
        <v>600000</v>
      </c>
      <c r="H92" s="134">
        <f>F92-G92</f>
        <v>0</v>
      </c>
    </row>
    <row r="93" spans="1:8">
      <c r="A93" s="35"/>
      <c r="B93" s="19">
        <v>947</v>
      </c>
      <c r="C93" s="341" t="str">
        <f>VLOOKUP(B93,Fontes!$A$1:$B$511,2,FALSE)</f>
        <v>ICMS VERDE</v>
      </c>
      <c r="D93" s="341"/>
      <c r="E93" s="341"/>
      <c r="F93" s="26">
        <f>G33</f>
        <v>27000</v>
      </c>
      <c r="G93" s="26">
        <f>H75</f>
        <v>27000</v>
      </c>
      <c r="H93" s="134">
        <f t="shared" si="0"/>
        <v>0</v>
      </c>
    </row>
    <row r="94" spans="1:8">
      <c r="A94" s="35"/>
      <c r="B94" s="19">
        <v>600</v>
      </c>
      <c r="C94" s="341" t="str">
        <f>VLOOKUP(B94,Fontes!$A$1:$B$511,2,FALSE)</f>
        <v>FUNDEB - 70%</v>
      </c>
      <c r="D94" s="341"/>
      <c r="E94" s="341"/>
      <c r="F94" s="26">
        <f>G26+G27</f>
        <v>87000</v>
      </c>
      <c r="G94" s="26">
        <f>H60+H67</f>
        <v>87000</v>
      </c>
      <c r="H94" s="134">
        <f>F94-G94</f>
        <v>0</v>
      </c>
    </row>
    <row r="95" spans="1:8">
      <c r="C95" s="131"/>
      <c r="D95" s="131"/>
      <c r="E95" s="131"/>
      <c r="F95" s="41"/>
      <c r="G95" s="41"/>
      <c r="H95" s="134"/>
    </row>
    <row r="96" spans="1:8">
      <c r="C96" s="342" t="s">
        <v>883</v>
      </c>
      <c r="D96" s="342"/>
      <c r="E96" s="342"/>
      <c r="F96" s="26">
        <f>SUM(F87:F94)</f>
        <v>14769285.879999999</v>
      </c>
      <c r="G96" s="26">
        <f>SUM(G87:G94)</f>
        <v>14769285.879999999</v>
      </c>
      <c r="H96" s="135"/>
    </row>
    <row r="97" spans="3:8">
      <c r="C97" s="361" t="s">
        <v>884</v>
      </c>
      <c r="D97" s="361"/>
      <c r="E97" s="361"/>
      <c r="F97" s="26">
        <f>F96-G84</f>
        <v>0</v>
      </c>
      <c r="G97" s="26">
        <f>G96-H84</f>
        <v>0</v>
      </c>
    </row>
    <row r="98" spans="3:8">
      <c r="H98" s="26" t="s">
        <v>80</v>
      </c>
    </row>
  </sheetData>
  <mergeCells count="13">
    <mergeCell ref="C97:E97"/>
    <mergeCell ref="C96:E96"/>
    <mergeCell ref="C90:E90"/>
    <mergeCell ref="C91:E91"/>
    <mergeCell ref="C92:E92"/>
    <mergeCell ref="C93:E93"/>
    <mergeCell ref="C94:E94"/>
    <mergeCell ref="C89:E89"/>
    <mergeCell ref="A1:G1"/>
    <mergeCell ref="A3:F3"/>
    <mergeCell ref="A84:F84"/>
    <mergeCell ref="C87:E87"/>
    <mergeCell ref="C88:E88"/>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1.xml><?xml version="1.0" encoding="utf-8"?>
<worksheet xmlns="http://schemas.openxmlformats.org/spreadsheetml/2006/main" xmlns:r="http://schemas.openxmlformats.org/officeDocument/2006/relationships">
  <dimension ref="A1:L14"/>
  <sheetViews>
    <sheetView workbookViewId="0">
      <selection activeCell="G17" sqref="G17"/>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17</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05.001.10.301.0031.2137</v>
      </c>
      <c r="B5" s="22" t="str">
        <f>VLOOKUP(D5,Fichas!$A$1:$C$2000,3,FALSE)</f>
        <v>3.3.90.30.00.00</v>
      </c>
      <c r="C5" s="36" t="str">
        <f>VLOOKUP(D5,Fichas!$A$1:$D$2000,4,FALSE)</f>
        <v>Material de Consumo</v>
      </c>
      <c r="D5" s="21">
        <v>1607</v>
      </c>
      <c r="E5" s="21">
        <f>VLOOKUP(D5,Fichas!$A$1:$E$2000,5,FALSE)</f>
        <v>3060</v>
      </c>
      <c r="F5" s="36" t="str">
        <f>VLOOKUP(D5,Fichas!$A$1:$F$2000,6,FALSE)</f>
        <v>F.M. Saúde</v>
      </c>
      <c r="G5" s="23">
        <v>660902.21</v>
      </c>
      <c r="H5" s="23"/>
      <c r="I5" s="19">
        <v>18</v>
      </c>
      <c r="J5" s="37" t="str">
        <f>VLOOKUP(I5,Excessões!$A$1:$B$50,2,FALSE)</f>
        <v>Art. 5º, Inc V - Incorporação Saldo Financeiro - Superávit</v>
      </c>
      <c r="K5" s="19"/>
      <c r="L5" s="37"/>
    </row>
    <row r="6" spans="1:12" s="38" customFormat="1" ht="14.25" customHeight="1">
      <c r="A6" s="27" t="str">
        <f>VLOOKUP(D6,Fichas!$A$1:$B$2000,2,FALSE)</f>
        <v>05.001.10.305.0033.1035</v>
      </c>
      <c r="B6" s="22" t="str">
        <f>VLOOKUP(D6,Fichas!$A$1:$C$2000,3,FALSE)</f>
        <v>4.4.90.52.00.00</v>
      </c>
      <c r="C6" s="36" t="str">
        <f>VLOOKUP(D6,Fichas!$A$1:$D$2000,4,FALSE)</f>
        <v>Equipamentos e Material Permanente</v>
      </c>
      <c r="D6" s="183">
        <v>1606</v>
      </c>
      <c r="E6" s="21">
        <f>VLOOKUP(D6,Fichas!$A$1:$E$2000,5,FALSE)</f>
        <v>3984</v>
      </c>
      <c r="F6" s="36" t="str">
        <f>VLOOKUP(D6,Fichas!$A$1:$F$2000,6,FALSE)</f>
        <v>F.M. Saúde</v>
      </c>
      <c r="G6" s="23">
        <v>150000</v>
      </c>
      <c r="H6" s="23"/>
      <c r="I6" s="19">
        <v>18</v>
      </c>
      <c r="J6" s="37" t="str">
        <f>VLOOKUP(I6,Excessões!$A$1:$B$50,2,FALSE)</f>
        <v>Art. 5º, Inc V - Incorporação Saldo Financeiro - Superávit</v>
      </c>
      <c r="K6" s="19"/>
      <c r="L6" s="37"/>
    </row>
    <row r="7" spans="1:12" s="38" customFormat="1" ht="14.25" customHeight="1">
      <c r="A7" s="352" t="str">
        <f>D11</f>
        <v>Superávit - Saúde Bucal</v>
      </c>
      <c r="B7" s="353"/>
      <c r="C7" s="353"/>
      <c r="D7" s="354"/>
      <c r="E7" s="21">
        <f>C11</f>
        <v>3060</v>
      </c>
      <c r="F7" s="36"/>
      <c r="G7" s="25"/>
      <c r="H7" s="25">
        <v>660902.21</v>
      </c>
    </row>
    <row r="8" spans="1:12" s="38" customFormat="1" ht="14.25" customHeight="1">
      <c r="A8" s="352" t="str">
        <f>D12</f>
        <v>Superávit - EP - Controle Pop. Animal</v>
      </c>
      <c r="B8" s="353"/>
      <c r="C8" s="353"/>
      <c r="D8" s="354"/>
      <c r="E8" s="21">
        <f>C12</f>
        <v>3984</v>
      </c>
      <c r="F8" s="170"/>
      <c r="G8" s="25"/>
      <c r="H8" s="25">
        <v>150000</v>
      </c>
    </row>
    <row r="9" spans="1:12" ht="14.25" customHeight="1">
      <c r="A9" s="337" t="s">
        <v>62</v>
      </c>
      <c r="B9" s="338"/>
      <c r="C9" s="338"/>
      <c r="D9" s="338"/>
      <c r="E9" s="338"/>
      <c r="F9" s="339"/>
      <c r="G9" s="20">
        <f>SUM(G5:G7)</f>
        <v>810902.21</v>
      </c>
      <c r="H9" s="20">
        <f>SUM(H5:H8)</f>
        <v>810902.21</v>
      </c>
    </row>
    <row r="11" spans="1:12" ht="15" customHeight="1">
      <c r="A11" s="335" t="s">
        <v>74</v>
      </c>
      <c r="B11" s="335"/>
      <c r="C11" s="19">
        <v>3060</v>
      </c>
      <c r="D11" s="341" t="str">
        <f>VLOOKUP(C11,Fontes!$A$1:$B$324,2,FALSE)</f>
        <v>Superávit - Saúde Bucal</v>
      </c>
      <c r="E11" s="341"/>
      <c r="F11" s="341"/>
      <c r="G11" s="26">
        <f>G5</f>
        <v>660902.21</v>
      </c>
      <c r="H11" s="26">
        <f>H7</f>
        <v>660902.21</v>
      </c>
      <c r="I11" s="134">
        <f>G11-H11</f>
        <v>0</v>
      </c>
    </row>
    <row r="12" spans="1:12" ht="15" customHeight="1">
      <c r="B12" s="35"/>
      <c r="C12" s="19">
        <v>3984</v>
      </c>
      <c r="D12" s="341" t="str">
        <f>VLOOKUP(C12,Fontes!$A$1:$B$3026,2,FALSE)</f>
        <v>Superávit - EP - Controle Pop. Animal</v>
      </c>
      <c r="E12" s="341"/>
      <c r="F12" s="341"/>
      <c r="G12" s="26">
        <f>G6</f>
        <v>150000</v>
      </c>
      <c r="H12" s="26">
        <f>H8</f>
        <v>150000</v>
      </c>
      <c r="I12" s="134">
        <f>G12-H12</f>
        <v>0</v>
      </c>
    </row>
    <row r="13" spans="1:12">
      <c r="C13" s="19"/>
      <c r="D13" s="342" t="s">
        <v>883</v>
      </c>
      <c r="E13" s="342"/>
      <c r="F13" s="342"/>
      <c r="G13" s="26">
        <f>SUM(G11:G12)</f>
        <v>810902.21</v>
      </c>
      <c r="H13" s="26">
        <f>SUM(H11:H12)</f>
        <v>810902.21</v>
      </c>
    </row>
    <row r="14" spans="1:12">
      <c r="C14" s="19"/>
      <c r="D14" s="340" t="s">
        <v>884</v>
      </c>
      <c r="E14" s="340"/>
      <c r="F14" s="340"/>
      <c r="G14" s="53">
        <f>G13-G9</f>
        <v>0</v>
      </c>
      <c r="H14" s="53">
        <f>H13-H9</f>
        <v>0</v>
      </c>
    </row>
  </sheetData>
  <mergeCells count="14">
    <mergeCell ref="A7:D7"/>
    <mergeCell ref="A8:D8"/>
    <mergeCell ref="A1:G1"/>
    <mergeCell ref="A3:C3"/>
    <mergeCell ref="D3:D4"/>
    <mergeCell ref="E3:E4"/>
    <mergeCell ref="F3:F4"/>
    <mergeCell ref="G3:H3"/>
    <mergeCell ref="A9:F9"/>
    <mergeCell ref="D13:F13"/>
    <mergeCell ref="D14:F14"/>
    <mergeCell ref="A11:B11"/>
    <mergeCell ref="D11:F11"/>
    <mergeCell ref="D12:F12"/>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2.xml><?xml version="1.0" encoding="utf-8"?>
<worksheet xmlns="http://schemas.openxmlformats.org/spreadsheetml/2006/main" xmlns:r="http://schemas.openxmlformats.org/officeDocument/2006/relationships">
  <dimension ref="A1:J102"/>
  <sheetViews>
    <sheetView topLeftCell="A79" workbookViewId="0">
      <selection activeCell="J37" sqref="J37"/>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25" t="s">
        <v>25</v>
      </c>
      <c r="B1" s="325"/>
      <c r="C1" s="325"/>
      <c r="D1" s="325"/>
      <c r="E1" s="325"/>
      <c r="F1" s="325"/>
      <c r="G1" s="325"/>
      <c r="H1" s="19"/>
    </row>
    <row r="2" spans="1:10" ht="12.75">
      <c r="A2" s="133"/>
      <c r="B2" s="68"/>
      <c r="C2" s="68"/>
      <c r="D2" s="68"/>
      <c r="E2" s="68"/>
      <c r="F2" s="68"/>
      <c r="G2" s="68"/>
      <c r="H2" s="19"/>
    </row>
    <row r="3" spans="1:10" ht="12.75">
      <c r="A3" s="326" t="s">
        <v>59</v>
      </c>
      <c r="B3" s="327"/>
      <c r="C3" s="327"/>
      <c r="D3" s="327"/>
      <c r="E3" s="327"/>
      <c r="F3" s="328"/>
      <c r="G3" s="323"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02.001.04.122.0002.2004.0001</v>
      </c>
      <c r="B5" s="22" t="str">
        <f>VLOOKUP(D5,Fichas!$A$1:$C$2000,3,FALSE)</f>
        <v>3.3.90.92.00.00</v>
      </c>
      <c r="C5" s="36" t="str">
        <f>VLOOKUP(D5,Fichas!$A$1:$D$2000,4,FALSE)</f>
        <v>Despesas de Exercícios Anteriores</v>
      </c>
      <c r="D5" s="21">
        <v>1629</v>
      </c>
      <c r="E5" s="21">
        <f>VLOOKUP(D5,Fichas!$A$1:$E$2000,5,FALSE)</f>
        <v>0</v>
      </c>
      <c r="F5" s="36" t="str">
        <f>VLOOKUP(D5,Fichas!$A$1:$F$2000,6,FALSE)</f>
        <v>Gabinete do Prefeito</v>
      </c>
      <c r="G5" s="23">
        <v>500</v>
      </c>
      <c r="H5" s="23"/>
    </row>
    <row r="6" spans="1:10">
      <c r="A6" s="48" t="str">
        <f>VLOOKUP(D6,Fichas!$A$1:$B$2000,2,FALSE)</f>
        <v>02.003.03.122.0002.2004.0001</v>
      </c>
      <c r="B6" s="22" t="str">
        <f>VLOOKUP(D6,Fichas!$A$1:$C$2000,3,FALSE)</f>
        <v>3.3.90.39.00.00</v>
      </c>
      <c r="C6" s="36" t="str">
        <f>VLOOKUP(D6,Fichas!$A$1:$D$2000,4,FALSE)</f>
        <v>Outros Serviços de Terceiros - Pessoa Jurídica</v>
      </c>
      <c r="D6" s="21">
        <v>79</v>
      </c>
      <c r="E6" s="21">
        <f>VLOOKUP(D6,Fichas!$A$1:$E$2000,5,FALSE)</f>
        <v>806</v>
      </c>
      <c r="F6" s="36" t="str">
        <f>VLOOKUP(D6,Fichas!$A$1:$F$2000,6,FALSE)</f>
        <v>Procuradoria</v>
      </c>
      <c r="G6" s="23">
        <v>154337.89000000001</v>
      </c>
      <c r="H6" s="23"/>
    </row>
    <row r="7" spans="1:10">
      <c r="A7" s="48" t="str">
        <f>VLOOKUP(D7,Fichas!$A$1:$B$2000,2,FALSE)</f>
        <v>02.004.04.122.0002.2004.0001</v>
      </c>
      <c r="B7" s="22" t="str">
        <f>VLOOKUP(D7,Fichas!$A$1:$C$2000,3,FALSE)</f>
        <v>3.3.90.30.00.00</v>
      </c>
      <c r="C7" s="36" t="str">
        <f>VLOOKUP(D7,Fichas!$A$1:$D$2000,4,FALSE)</f>
        <v>Material de Consumo</v>
      </c>
      <c r="D7" s="21">
        <v>96</v>
      </c>
      <c r="E7" s="21">
        <f>VLOOKUP(D7,Fichas!$A$1:$E$2000,5,FALSE)</f>
        <v>806</v>
      </c>
      <c r="F7" s="36" t="str">
        <f>VLOOKUP(D7,Fichas!$A$1:$F$2000,6,FALSE)</f>
        <v>Secr. Administração</v>
      </c>
      <c r="G7" s="23">
        <v>23472.25</v>
      </c>
      <c r="H7" s="23"/>
    </row>
    <row r="8" spans="1:10">
      <c r="A8" s="48" t="str">
        <f>VLOOKUP(D8,Fichas!$A$1:$B$2000,2,FALSE)</f>
        <v>02.005.04.122.0002.2004.0001</v>
      </c>
      <c r="B8" s="22" t="str">
        <f>VLOOKUP(D8,Fichas!$A$1:$C$2000,3,FALSE)</f>
        <v>3.3.90.39.00.00</v>
      </c>
      <c r="C8" s="36" t="str">
        <f>VLOOKUP(D8,Fichas!$A$1:$D$2000,4,FALSE)</f>
        <v>Outros Serviços de Terceiros - Pessoa Jurídica</v>
      </c>
      <c r="D8" s="21">
        <v>117</v>
      </c>
      <c r="E8" s="21">
        <f>VLOOKUP(D8,Fichas!$A$1:$E$2000,5,FALSE)</f>
        <v>806</v>
      </c>
      <c r="F8" s="36" t="str">
        <f>VLOOKUP(D8,Fichas!$A$1:$F$2000,6,FALSE)</f>
        <v>Secr. Governo</v>
      </c>
      <c r="G8" s="23">
        <v>60000</v>
      </c>
      <c r="H8" s="23"/>
    </row>
    <row r="9" spans="1:10">
      <c r="A9" s="48" t="str">
        <f>VLOOKUP(D9,Fichas!$A$1:$B$2000,2,FALSE)</f>
        <v>02.005.04.122.0002.2017</v>
      </c>
      <c r="B9" s="22" t="str">
        <f>VLOOKUP(D9,Fichas!$A$1:$C$2000,3,FALSE)</f>
        <v>3.3.90.39.00.00</v>
      </c>
      <c r="C9" s="36" t="str">
        <f>VLOOKUP(D9,Fichas!$A$1:$D$2000,4,FALSE)</f>
        <v>Outros Serviços de Terceiros - Pessoa Jurídica</v>
      </c>
      <c r="D9" s="21">
        <v>1486</v>
      </c>
      <c r="E9" s="21" t="str">
        <f>VLOOKUP(D9,Fichas!$A$1:$E$2000,5,FALSE)</f>
        <v>806</v>
      </c>
      <c r="F9" s="36" t="str">
        <f>VLOOKUP(D9,Fichas!$A$1:$F$2000,6,FALSE)</f>
        <v>Secr. Governo</v>
      </c>
      <c r="G9" s="23">
        <v>168750</v>
      </c>
      <c r="H9" s="23"/>
    </row>
    <row r="10" spans="1:10">
      <c r="A10" s="48" t="str">
        <f>VLOOKUP(D10,Fichas!$A$1:$B$2000,2,FALSE)</f>
        <v>02.006.04.122.0002.2004.0001</v>
      </c>
      <c r="B10" s="22" t="str">
        <f>VLOOKUP(D10,Fichas!$A$1:$C$2000,3,FALSE)</f>
        <v>3.3.90.39.00.00</v>
      </c>
      <c r="C10" s="36" t="str">
        <f>VLOOKUP(D10,Fichas!$A$1:$D$2000,4,FALSE)</f>
        <v>Outros Serviços de Terceiros - Pessoa Jurídica</v>
      </c>
      <c r="D10" s="21">
        <v>158</v>
      </c>
      <c r="E10" s="21">
        <f>VLOOKUP(D10,Fichas!$A$1:$E$2000,5,FALSE)</f>
        <v>806</v>
      </c>
      <c r="F10" s="36" t="str">
        <f>VLOOKUP(D10,Fichas!$A$1:$F$2000,6,FALSE)</f>
        <v>Secr. Fazenda</v>
      </c>
      <c r="G10" s="23">
        <v>1246289.98</v>
      </c>
      <c r="H10" s="23"/>
    </row>
    <row r="11" spans="1:10">
      <c r="A11" s="48" t="str">
        <f>VLOOKUP(D11,Fichas!$A$1:$B$2000,2,FALSE)</f>
        <v>02.006.28.843.0000.0005</v>
      </c>
      <c r="B11" s="22" t="str">
        <f>VLOOKUP(D11,Fichas!$A$1:$C$2000,3,FALSE)</f>
        <v>4.6.90.71.00.00</v>
      </c>
      <c r="C11" s="36" t="str">
        <f>VLOOKUP(D11,Fichas!$A$1:$D$2000,4,FALSE)</f>
        <v>Principal da Dívida Contratual Resgatado</v>
      </c>
      <c r="D11" s="21">
        <v>208</v>
      </c>
      <c r="E11" s="21">
        <f>VLOOKUP(D11,Fichas!$A$1:$E$2000,5,FALSE)</f>
        <v>0</v>
      </c>
      <c r="F11" s="36" t="str">
        <f>VLOOKUP(D11,Fichas!$A$1:$F$2000,6,FALSE)</f>
        <v>Secr. Fazenda</v>
      </c>
      <c r="G11" s="23">
        <v>8248260.2699999996</v>
      </c>
      <c r="H11" s="23"/>
      <c r="I11" s="19">
        <v>8</v>
      </c>
      <c r="J11" s="37" t="str">
        <f>VLOOKUP(I11,Excessões!$A$1:$B$50,2,FALSE)</f>
        <v>Art. 5º, Inc II - Despesas com Amortizações, Juros e encargos da Dívida</v>
      </c>
    </row>
    <row r="12" spans="1:10">
      <c r="A12" s="48" t="str">
        <f>VLOOKUP(D12,Fichas!$A$1:$B$2000,2,FALSE)</f>
        <v>02.008.08.122.0002.2004.0001</v>
      </c>
      <c r="B12" s="22" t="str">
        <f>VLOOKUP(D12,Fichas!$A$1:$C$2000,3,FALSE)</f>
        <v>3.3.90.39.00.00</v>
      </c>
      <c r="C12" s="36" t="str">
        <f>VLOOKUP(D12,Fichas!$A$1:$D$2000,4,FALSE)</f>
        <v>Outros Serviços de Terceiros - Pessoa Jurídica</v>
      </c>
      <c r="D12" s="21">
        <v>257</v>
      </c>
      <c r="E12" s="21" t="str">
        <f>VLOOKUP(D12,Fichas!$A$1:$E$2000,5,FALSE)</f>
        <v>0</v>
      </c>
      <c r="F12" s="36" t="str">
        <f>VLOOKUP(D12,Fichas!$A$1:$F$2000,6,FALSE)</f>
        <v>Secr. Assist. Social</v>
      </c>
      <c r="G12" s="23">
        <v>8665.2999999999993</v>
      </c>
      <c r="H12" s="23"/>
      <c r="I12" s="19">
        <v>14</v>
      </c>
      <c r="J12" s="37" t="str">
        <f>VLOOKUP(I12,Excessões!$A$1:$B$50,2,FALSE)</f>
        <v>Art. 5º, Inc IV - Insuficiência dotação na função Assistência Social</v>
      </c>
    </row>
    <row r="13" spans="1:10">
      <c r="A13" s="48" t="str">
        <f>VLOOKUP(D13,Fichas!$A$1:$B$2000,2,FALSE)</f>
        <v>02.009.20.608.0011.2034.0002</v>
      </c>
      <c r="B13" s="22" t="str">
        <f>VLOOKUP(D13,Fichas!$A$1:$C$2000,3,FALSE)</f>
        <v>3.3.90.30.00.00</v>
      </c>
      <c r="C13" s="36" t="str">
        <f>VLOOKUP(D13,Fichas!$A$1:$D$2000,4,FALSE)</f>
        <v>Material de Consumo</v>
      </c>
      <c r="D13" s="21">
        <v>296</v>
      </c>
      <c r="E13" s="21" t="str">
        <f>VLOOKUP(D13,Fichas!$A$1:$E$2000,5,FALSE)</f>
        <v>0</v>
      </c>
      <c r="F13" s="36" t="str">
        <f>VLOOKUP(D13,Fichas!$A$1:$F$2000,6,FALSE)</f>
        <v xml:space="preserve">Secr. Agricultura </v>
      </c>
      <c r="G13" s="23">
        <v>25000</v>
      </c>
      <c r="H13" s="23"/>
    </row>
    <row r="14" spans="1:10">
      <c r="A14" s="48" t="str">
        <f>VLOOKUP(D14,Fichas!$A$1:$B$2000,2,FALSE)</f>
        <v>02.011.27.813.0013.2042</v>
      </c>
      <c r="B14" s="22" t="str">
        <f>VLOOKUP(D14,Fichas!$A$1:$C$2000,3,FALSE)</f>
        <v>4.4.90.52.00.00</v>
      </c>
      <c r="C14" s="36" t="str">
        <f>VLOOKUP(D14,Fichas!$A$1:$D$2000,4,FALSE)</f>
        <v>Equipamentos e Material Permanente</v>
      </c>
      <c r="D14" s="21">
        <v>1630</v>
      </c>
      <c r="E14" s="21">
        <f>VLOOKUP(D14,Fichas!$A$1:$E$2000,5,FALSE)</f>
        <v>0</v>
      </c>
      <c r="F14" s="36" t="str">
        <f>VLOOKUP(D14,Fichas!$A$1:$F$2000,6,FALSE)</f>
        <v>Secr. Turismo</v>
      </c>
      <c r="G14" s="23">
        <v>3000</v>
      </c>
      <c r="H14" s="23"/>
    </row>
    <row r="15" spans="1:10">
      <c r="A15" s="48" t="str">
        <f>VLOOKUP(D15,Fichas!$A$1:$B$2000,2,FALSE)</f>
        <v>02.012.12.122.0014.2004</v>
      </c>
      <c r="B15" s="22" t="str">
        <f>VLOOKUP(D15,Fichas!$A$1:$C$2000,3,FALSE)</f>
        <v>3.3.90.14.00.00</v>
      </c>
      <c r="C15" s="36" t="str">
        <f>VLOOKUP(D15,Fichas!$A$1:$D$2000,4,FALSE)</f>
        <v>Diárias - Civil</v>
      </c>
      <c r="D15" s="21">
        <v>1622</v>
      </c>
      <c r="E15" s="21">
        <f>VLOOKUP(D15,Fichas!$A$1:$E$2000,5,FALSE)</f>
        <v>0</v>
      </c>
      <c r="F15" s="36" t="str">
        <f>VLOOKUP(D15,Fichas!$A$1:$F$2000,6,FALSE)</f>
        <v>Secr. Educação</v>
      </c>
      <c r="G15" s="23">
        <v>20000</v>
      </c>
      <c r="H15" s="23"/>
      <c r="I15" s="19">
        <v>12</v>
      </c>
      <c r="J15" s="37" t="str">
        <f>VLOOKUP(I15,Excessões!$A$1:$B$50,2,FALSE)</f>
        <v>Art. 5º, Inc IV - Insuficiência dotação na função Educação</v>
      </c>
    </row>
    <row r="16" spans="1:10">
      <c r="A16" s="48" t="str">
        <f>VLOOKUP(D16,Fichas!$A$1:$B$2000,2,FALSE)</f>
        <v>02.012.12.361.0019.2072</v>
      </c>
      <c r="B16" s="22" t="str">
        <f>VLOOKUP(D16,Fichas!$A$1:$C$2000,3,FALSE)</f>
        <v>3.3.90.30.00.00</v>
      </c>
      <c r="C16" s="36" t="str">
        <f>VLOOKUP(D16,Fichas!$A$1:$D$2000,4,FALSE)</f>
        <v>Material de Consumo</v>
      </c>
      <c r="D16" s="21">
        <v>1616</v>
      </c>
      <c r="E16" s="21">
        <f>VLOOKUP(D16,Fichas!$A$1:$E$2000,5,FALSE)</f>
        <v>200</v>
      </c>
      <c r="F16" s="36" t="str">
        <f>VLOOKUP(D16,Fichas!$A$1:$F$2000,6,FALSE)</f>
        <v>Secr. Educação</v>
      </c>
      <c r="G16" s="23">
        <v>883000</v>
      </c>
      <c r="H16" s="23"/>
      <c r="I16" s="19">
        <v>12</v>
      </c>
      <c r="J16" s="37" t="str">
        <f>VLOOKUP(I16,Excessões!$A$1:$B$50,2,FALSE)</f>
        <v>Art. 5º, Inc IV - Insuficiência dotação na função Educação</v>
      </c>
    </row>
    <row r="17" spans="1:10">
      <c r="A17" s="48" t="str">
        <f>VLOOKUP(D17,Fichas!$A$1:$B$2000,2,FALSE)</f>
        <v>02.012.12.361.0019.2072</v>
      </c>
      <c r="B17" s="22" t="str">
        <f>VLOOKUP(D17,Fichas!$A$1:$C$2000,3,FALSE)</f>
        <v>3.3.90.39.00.00</v>
      </c>
      <c r="C17" s="36" t="str">
        <f>VLOOKUP(D17,Fichas!$A$1:$D$2000,4,FALSE)</f>
        <v>Outros Serviços de Terceiros - Pessoa Jurídica</v>
      </c>
      <c r="D17" s="21">
        <v>1617</v>
      </c>
      <c r="E17" s="21">
        <f>VLOOKUP(D17,Fichas!$A$1:$E$2000,5,FALSE)</f>
        <v>200</v>
      </c>
      <c r="F17" s="36" t="str">
        <f>VLOOKUP(D17,Fichas!$A$1:$F$2000,6,FALSE)</f>
        <v>Secr. Educação</v>
      </c>
      <c r="G17" s="23">
        <v>1734000</v>
      </c>
      <c r="H17" s="23"/>
      <c r="I17" s="19">
        <v>12</v>
      </c>
      <c r="J17" s="37" t="str">
        <f>VLOOKUP(I17,Excessões!$A$1:$B$50,2,FALSE)</f>
        <v>Art. 5º, Inc IV - Insuficiência dotação na função Educação</v>
      </c>
    </row>
    <row r="18" spans="1:10">
      <c r="A18" s="48" t="str">
        <f>VLOOKUP(D18,Fichas!$A$1:$B$2000,2,FALSE)</f>
        <v>02.012.12.365.0019.2074</v>
      </c>
      <c r="B18" s="22" t="str">
        <f>VLOOKUP(D18,Fichas!$A$1:$C$2000,3,FALSE)</f>
        <v>3.3.90.30.00.00</v>
      </c>
      <c r="C18" s="36" t="str">
        <f>VLOOKUP(D18,Fichas!$A$1:$D$2000,4,FALSE)</f>
        <v>Material de Consumo</v>
      </c>
      <c r="D18" s="21">
        <v>1618</v>
      </c>
      <c r="E18" s="21">
        <f>VLOOKUP(D18,Fichas!$A$1:$E$2000,5,FALSE)</f>
        <v>200</v>
      </c>
      <c r="F18" s="36" t="str">
        <f>VLOOKUP(D18,Fichas!$A$1:$F$2000,6,FALSE)</f>
        <v>Secr. Educação</v>
      </c>
      <c r="G18" s="23">
        <v>176000</v>
      </c>
      <c r="H18" s="23"/>
      <c r="I18" s="19">
        <v>12</v>
      </c>
      <c r="J18" s="37" t="str">
        <f>VLOOKUP(I18,Excessões!$A$1:$B$50,2,FALSE)</f>
        <v>Art. 5º, Inc IV - Insuficiência dotação na função Educação</v>
      </c>
    </row>
    <row r="19" spans="1:10">
      <c r="A19" s="48" t="str">
        <f>VLOOKUP(D19,Fichas!$A$1:$B$2000,2,FALSE)</f>
        <v>02.012.12.365.0019.2074</v>
      </c>
      <c r="B19" s="22" t="str">
        <f>VLOOKUP(D19,Fichas!$A$1:$C$2000,3,FALSE)</f>
        <v>3.3.90.39.00.00</v>
      </c>
      <c r="C19" s="36" t="str">
        <f>VLOOKUP(D19,Fichas!$A$1:$D$2000,4,FALSE)</f>
        <v>Outros Serviços de Terceiros - Pessoa Jurídica</v>
      </c>
      <c r="D19" s="21">
        <v>1619</v>
      </c>
      <c r="E19" s="21">
        <f>VLOOKUP(D19,Fichas!$A$1:$E$2000,5,FALSE)</f>
        <v>200</v>
      </c>
      <c r="F19" s="36" t="str">
        <f>VLOOKUP(D19,Fichas!$A$1:$F$2000,6,FALSE)</f>
        <v>Secr. Educação</v>
      </c>
      <c r="G19" s="23">
        <v>309000</v>
      </c>
      <c r="H19" s="23"/>
      <c r="I19" s="19">
        <v>12</v>
      </c>
      <c r="J19" s="37" t="str">
        <f>VLOOKUP(I19,Excessões!$A$1:$B$50,2,FALSE)</f>
        <v>Art. 5º, Inc IV - Insuficiência dotação na função Educação</v>
      </c>
    </row>
    <row r="20" spans="1:10">
      <c r="A20" s="48" t="str">
        <f>VLOOKUP(D20,Fichas!$A$1:$B$2000,2,FALSE)</f>
        <v>02.012.12.365.0019.2075</v>
      </c>
      <c r="B20" s="22" t="str">
        <f>VLOOKUP(D20,Fichas!$A$1:$C$2000,3,FALSE)</f>
        <v>3.3.90.30.00.00</v>
      </c>
      <c r="C20" s="36" t="str">
        <f>VLOOKUP(D20,Fichas!$A$1:$D$2000,4,FALSE)</f>
        <v>Material de Consumo</v>
      </c>
      <c r="D20" s="21">
        <v>1620</v>
      </c>
      <c r="E20" s="21">
        <f>VLOOKUP(D20,Fichas!$A$1:$E$2000,5,FALSE)</f>
        <v>200</v>
      </c>
      <c r="F20" s="36" t="str">
        <f>VLOOKUP(D20,Fichas!$A$1:$F$2000,6,FALSE)</f>
        <v>Secr. Educação</v>
      </c>
      <c r="G20" s="23">
        <v>162000</v>
      </c>
      <c r="H20" s="23"/>
      <c r="I20" s="19">
        <v>12</v>
      </c>
      <c r="J20" s="37" t="str">
        <f>VLOOKUP(I20,Excessões!$A$1:$B$50,2,FALSE)</f>
        <v>Art. 5º, Inc IV - Insuficiência dotação na função Educação</v>
      </c>
    </row>
    <row r="21" spans="1:10">
      <c r="A21" s="48" t="str">
        <f>VLOOKUP(D21,Fichas!$A$1:$B$2000,2,FALSE)</f>
        <v>02.012.12.365.0019.2075</v>
      </c>
      <c r="B21" s="22" t="str">
        <f>VLOOKUP(D21,Fichas!$A$1:$C$2000,3,FALSE)</f>
        <v>3.3.90.39.00.00</v>
      </c>
      <c r="C21" s="36" t="str">
        <f>VLOOKUP(D21,Fichas!$A$1:$D$2000,4,FALSE)</f>
        <v>Outros Serviços de Terceiros - Pessoa Jurídica</v>
      </c>
      <c r="D21" s="21">
        <v>1621</v>
      </c>
      <c r="E21" s="21">
        <f>VLOOKUP(D21,Fichas!$A$1:$E$2000,5,FALSE)</f>
        <v>200</v>
      </c>
      <c r="F21" s="36" t="str">
        <f>VLOOKUP(D21,Fichas!$A$1:$F$2000,6,FALSE)</f>
        <v>Secr. Educação</v>
      </c>
      <c r="G21" s="23">
        <v>285000</v>
      </c>
      <c r="H21" s="23"/>
      <c r="I21" s="19">
        <v>12</v>
      </c>
      <c r="J21" s="37" t="str">
        <f>VLOOKUP(I21,Excessões!$A$1:$B$50,2,FALSE)</f>
        <v>Art. 5º, Inc IV - Insuficiência dotação na função Educação</v>
      </c>
    </row>
    <row r="22" spans="1:10">
      <c r="A22" s="48" t="str">
        <f>VLOOKUP(D22,Fichas!$A$1:$B$2000,2,FALSE)</f>
        <v>02.016.15.122.0002.2003</v>
      </c>
      <c r="B22" s="22" t="str">
        <f>VLOOKUP(D22,Fichas!$A$1:$C$2000,3,FALSE)</f>
        <v>3.1.90.92.00.00</v>
      </c>
      <c r="C22" s="36" t="str">
        <f>VLOOKUP(D22,Fichas!$A$1:$D$2000,4,FALSE)</f>
        <v>Despesas de Exercícios Anteriores</v>
      </c>
      <c r="D22" s="21">
        <v>672</v>
      </c>
      <c r="E22" s="21" t="str">
        <f>VLOOKUP(D22,Fichas!$A$1:$E$2000,5,FALSE)</f>
        <v>0</v>
      </c>
      <c r="F22" s="36" t="str">
        <f>VLOOKUP(D22,Fichas!$A$1:$F$2000,6,FALSE)</f>
        <v>Secr. Obras</v>
      </c>
      <c r="G22" s="23">
        <v>16116.98</v>
      </c>
      <c r="H22" s="23"/>
      <c r="I22" s="19">
        <v>4</v>
      </c>
      <c r="J22" s="37" t="str">
        <f>VLOOKUP(I22,Excessões!$A$1:$B$50,2,FALSE)</f>
        <v>Art. 5º, Inc I - Insuficiência dotação Pessoal e Encargos Sociais</v>
      </c>
    </row>
    <row r="23" spans="1:10">
      <c r="A23" s="48" t="str">
        <f>VLOOKUP(D23,Fichas!$A$1:$B$2000,2,FALSE)</f>
        <v>02.016.15.451.0026.1016</v>
      </c>
      <c r="B23" s="22" t="str">
        <f>VLOOKUP(D23,Fichas!$A$1:$C$2000,3,FALSE)</f>
        <v>4.4.90.51.00.00</v>
      </c>
      <c r="C23" s="36" t="str">
        <f>VLOOKUP(D23,Fichas!$A$1:$D$2000,4,FALSE)</f>
        <v>Obras e Instalações</v>
      </c>
      <c r="D23" s="21">
        <v>703</v>
      </c>
      <c r="E23" s="21" t="str">
        <f>VLOOKUP(D23,Fichas!$A$1:$E$2000,5,FALSE)</f>
        <v>807</v>
      </c>
      <c r="F23" s="36" t="str">
        <f>VLOOKUP(D23,Fichas!$A$1:$F$2000,6,FALSE)</f>
        <v>Secr. Obras</v>
      </c>
      <c r="G23" s="23">
        <v>382508.84</v>
      </c>
      <c r="H23" s="23"/>
    </row>
    <row r="24" spans="1:10">
      <c r="A24" s="48" t="str">
        <f>VLOOKUP(D24,Fichas!$A$1:$B$2000,2,FALSE)</f>
        <v>02.021.18.122.0002.2004.0001</v>
      </c>
      <c r="B24" s="22" t="str">
        <f>VLOOKUP(D24,Fichas!$A$1:$C$2000,3,FALSE)</f>
        <v>3.3.90.36.00.00</v>
      </c>
      <c r="C24" s="36" t="str">
        <f>VLOOKUP(D24,Fichas!$A$1:$D$2000,4,FALSE)</f>
        <v>Outros Serviços de Terceiros - Pessoa Física</v>
      </c>
      <c r="D24" s="21">
        <v>765</v>
      </c>
      <c r="E24" s="21" t="str">
        <f>VLOOKUP(D24,Fichas!$A$1:$E$2000,5,FALSE)</f>
        <v>947</v>
      </c>
      <c r="F24" s="36" t="str">
        <f>VLOOKUP(D24,Fichas!$A$1:$F$2000,6,FALSE)</f>
        <v>Secr. M. Ambiente</v>
      </c>
      <c r="G24" s="23">
        <v>72500</v>
      </c>
      <c r="H24" s="23"/>
    </row>
    <row r="25" spans="1:10">
      <c r="A25" s="48" t="str">
        <f>VLOOKUP(D25,Fichas!$A$1:$B$2000,2,FALSE)</f>
        <v>02.021.18.122.0002.2004.0001</v>
      </c>
      <c r="B25" s="22" t="str">
        <f>VLOOKUP(D25,Fichas!$A$1:$C$2000,3,FALSE)</f>
        <v>3.3.90.39.00.00</v>
      </c>
      <c r="C25" s="36" t="str">
        <f>VLOOKUP(D25,Fichas!$A$1:$D$2000,4,FALSE)</f>
        <v>Outros Serviços de Terceiros - Pessoa Jurídica</v>
      </c>
      <c r="D25" s="21">
        <v>766</v>
      </c>
      <c r="E25" s="21" t="str">
        <f>VLOOKUP(D25,Fichas!$A$1:$E$2000,5,FALSE)</f>
        <v>947</v>
      </c>
      <c r="F25" s="36" t="str">
        <f>VLOOKUP(D25,Fichas!$A$1:$F$2000,6,FALSE)</f>
        <v>Secr. M. Ambiente</v>
      </c>
      <c r="G25" s="23">
        <v>8000</v>
      </c>
      <c r="H25" s="23"/>
    </row>
    <row r="26" spans="1:10">
      <c r="A26" s="48" t="str">
        <f>VLOOKUP(D26,Fichas!$A$1:$B$2000,2,FALSE)</f>
        <v>02.022.06.122.0002.2004.0001</v>
      </c>
      <c r="B26" s="22" t="str">
        <f>VLOOKUP(D26,Fichas!$A$1:$C$2000,3,FALSE)</f>
        <v>3.3.90.39.00.00</v>
      </c>
      <c r="C26" s="36" t="str">
        <f>VLOOKUP(D26,Fichas!$A$1:$D$2000,4,FALSE)</f>
        <v>Outros Serviços de Terceiros - Pessoa Jurídica</v>
      </c>
      <c r="D26" s="21">
        <v>1615</v>
      </c>
      <c r="E26" s="21">
        <f>VLOOKUP(D26,Fichas!$A$1:$E$2000,5,FALSE)</f>
        <v>806</v>
      </c>
      <c r="F26" s="36" t="str">
        <f>VLOOKUP(D26,Fichas!$A$1:$F$2000,6,FALSE)</f>
        <v>Secr. Dir. Humanos</v>
      </c>
      <c r="G26" s="23">
        <v>1000000</v>
      </c>
      <c r="H26" s="23"/>
    </row>
    <row r="27" spans="1:10">
      <c r="A27" s="48" t="str">
        <f>VLOOKUP(D27,Fichas!$A$1:$B$2000,2,FALSE)</f>
        <v>05.001.10.122.0029.2121</v>
      </c>
      <c r="B27" s="22" t="str">
        <f>VLOOKUP(D27,Fichas!$A$1:$C$2000,3,FALSE)</f>
        <v>3.1.90.13.00.00</v>
      </c>
      <c r="C27" s="36" t="str">
        <f>VLOOKUP(D27,Fichas!$A$1:$D$2000,4,FALSE)</f>
        <v>Obrigações Patronais</v>
      </c>
      <c r="D27" s="21">
        <v>1632</v>
      </c>
      <c r="E27" s="21">
        <f>VLOOKUP(D27,Fichas!$A$1:$E$2000,5,FALSE)</f>
        <v>836</v>
      </c>
      <c r="F27" s="36" t="str">
        <f>VLOOKUP(D27,Fichas!$A$1:$F$2000,6,FALSE)</f>
        <v>F.M. Saúde</v>
      </c>
      <c r="G27" s="23">
        <v>900000</v>
      </c>
      <c r="H27" s="23"/>
      <c r="I27" s="19">
        <v>13</v>
      </c>
      <c r="J27" s="37" t="str">
        <f>VLOOKUP(I27,Excessões!$A$1:$B$50,2,FALSE)</f>
        <v>Art. 5º, Inc IV - Insuficiência dotação na função Saúde</v>
      </c>
    </row>
    <row r="28" spans="1:10">
      <c r="A28" s="48" t="str">
        <f>VLOOKUP(D28,Fichas!$A$1:$B$2000,2,FALSE)</f>
        <v>05.001.10.301.0031.2134</v>
      </c>
      <c r="B28" s="22" t="str">
        <f>VLOOKUP(D28,Fichas!$A$1:$C$2000,3,FALSE)</f>
        <v>3.1.90.13.00.00</v>
      </c>
      <c r="C28" s="36" t="str">
        <f>VLOOKUP(D28,Fichas!$A$1:$D$2000,4,FALSE)</f>
        <v>Obrigações Patronais</v>
      </c>
      <c r="D28" s="21">
        <v>1597</v>
      </c>
      <c r="E28" s="21">
        <f>VLOOKUP(D28,Fichas!$A$1:$E$2000,5,FALSE)</f>
        <v>3</v>
      </c>
      <c r="F28" s="36" t="str">
        <f>VLOOKUP(D28,Fichas!$A$1:$F$2000,6,FALSE)</f>
        <v>F.M. Saúde</v>
      </c>
      <c r="G28" s="23">
        <v>290000</v>
      </c>
      <c r="H28" s="23"/>
      <c r="I28" s="19">
        <v>4</v>
      </c>
      <c r="J28" s="37" t="str">
        <f>VLOOKUP(I28,Excessões!$A$1:$B$50,2,FALSE)</f>
        <v>Art. 5º, Inc I - Insuficiência dotação Pessoal e Encargos Sociais</v>
      </c>
    </row>
    <row r="29" spans="1:10">
      <c r="A29" s="48" t="str">
        <f>VLOOKUP(D29,Fichas!$A$1:$B$2000,2,FALSE)</f>
        <v>05.001.10.304.0033.1037</v>
      </c>
      <c r="B29" s="22" t="str">
        <f>VLOOKUP(D29,Fichas!$A$1:$C$2000,3,FALSE)</f>
        <v>4.4.90.52.00.00</v>
      </c>
      <c r="C29" s="36" t="str">
        <f>VLOOKUP(D29,Fichas!$A$1:$D$2000,4,FALSE)</f>
        <v>Equipamentos e Material Permanente</v>
      </c>
      <c r="D29" s="24">
        <v>1626</v>
      </c>
      <c r="E29" s="21">
        <f>VLOOKUP(D29,Fichas!$A$1:$E$2000,5,FALSE)</f>
        <v>300</v>
      </c>
      <c r="F29" s="36" t="str">
        <f>VLOOKUP(D29,Fichas!$A$1:$F$2000,6,FALSE)</f>
        <v>F.M. Saúde</v>
      </c>
      <c r="G29" s="25">
        <v>148000</v>
      </c>
      <c r="H29" s="25"/>
      <c r="I29" s="19">
        <v>13</v>
      </c>
      <c r="J29" s="37" t="str">
        <f>VLOOKUP(I29,Excessões!$A$1:$B$50,2,FALSE)</f>
        <v>Art. 5º, Inc IV - Insuficiência dotação na função Saúde</v>
      </c>
    </row>
    <row r="30" spans="1:10">
      <c r="A30" s="48" t="str">
        <f>VLOOKUP(D30,Fichas!$A$1:$B$2000,2,FALSE)</f>
        <v>05.001.10.304.0033.1037</v>
      </c>
      <c r="B30" s="22" t="str">
        <f>VLOOKUP(D30,Fichas!$A$1:$C$2000,3,FALSE)</f>
        <v>4.4.90.52.00.00</v>
      </c>
      <c r="C30" s="36" t="str">
        <f>VLOOKUP(D30,Fichas!$A$1:$D$2000,4,FALSE)</f>
        <v>Equipamentos e Material Permanente</v>
      </c>
      <c r="D30" s="24">
        <v>1623</v>
      </c>
      <c r="E30" s="21">
        <f>VLOOKUP(D30,Fichas!$A$1:$E$2000,5,FALSE)</f>
        <v>944</v>
      </c>
      <c r="F30" s="36" t="str">
        <f>VLOOKUP(D30,Fichas!$A$1:$F$2000,6,FALSE)</f>
        <v>F.M. Saúde</v>
      </c>
      <c r="G30" s="25">
        <v>627042</v>
      </c>
      <c r="H30" s="25"/>
      <c r="I30" s="19">
        <v>13</v>
      </c>
      <c r="J30" s="37" t="str">
        <f>VLOOKUP(I30,Excessões!$A$1:$B$50,2,FALSE)</f>
        <v>Art. 5º, Inc IV - Insuficiência dotação na função Saúde</v>
      </c>
    </row>
    <row r="31" spans="1:10">
      <c r="A31" s="48" t="str">
        <f>VLOOKUP(D31,Fichas!$A$1:$B$2000,2,FALSE)</f>
        <v>05.001.10.305.0033.1035</v>
      </c>
      <c r="B31" s="22" t="str">
        <f>VLOOKUP(D31,Fichas!$A$1:$C$2000,3,FALSE)</f>
        <v>3.3.20.93.00.00</v>
      </c>
      <c r="C31" s="36" t="str">
        <f>VLOOKUP(D31,Fichas!$A$1:$D$2000,4,FALSE)</f>
        <v>Indenizações e Restituições</v>
      </c>
      <c r="D31" s="21">
        <v>1637</v>
      </c>
      <c r="E31" s="21">
        <f>VLOOKUP(D31,Fichas!$A$1:$E$2000,5,FALSE)</f>
        <v>4</v>
      </c>
      <c r="F31" s="36" t="str">
        <f>VLOOKUP(D31,Fichas!$A$1:$F$2000,6,FALSE)</f>
        <v>F.M. Saúde</v>
      </c>
      <c r="G31" s="23">
        <v>7798.64</v>
      </c>
      <c r="H31" s="23"/>
      <c r="I31" s="19">
        <v>13</v>
      </c>
      <c r="J31" s="37" t="str">
        <f>VLOOKUP(I31,Excessões!$A$1:$B$50,2,FALSE)</f>
        <v>Art. 5º, Inc IV - Insuficiência dotação na função Saúde</v>
      </c>
    </row>
    <row r="32" spans="1:10">
      <c r="A32" s="48" t="str">
        <f>VLOOKUP(D32,Fichas!$A$1:$B$2000,2,FALSE)</f>
        <v>05.001.10.305.0033.1035</v>
      </c>
      <c r="B32" s="22" t="str">
        <f>VLOOKUP(D32,Fichas!$A$1:$C$2000,3,FALSE)</f>
        <v>3.3.20.93.00.00</v>
      </c>
      <c r="C32" s="36" t="str">
        <f>VLOOKUP(D32,Fichas!$A$1:$D$2000,4,FALSE)</f>
        <v>Indenizações e Restituições</v>
      </c>
      <c r="D32" s="21">
        <v>1636</v>
      </c>
      <c r="E32" s="21">
        <f>VLOOKUP(D32,Fichas!$A$1:$E$2000,5,FALSE)</f>
        <v>3984</v>
      </c>
      <c r="F32" s="36" t="str">
        <f>VLOOKUP(D32,Fichas!$A$1:$F$2000,6,FALSE)</f>
        <v>F.M. Saúde</v>
      </c>
      <c r="G32" s="23">
        <v>150000</v>
      </c>
      <c r="H32" s="23"/>
      <c r="I32" s="19">
        <v>13</v>
      </c>
      <c r="J32" s="37" t="str">
        <f>VLOOKUP(I32,Excessões!$A$1:$B$50,2,FALSE)</f>
        <v>Art. 5º, Inc IV - Insuficiência dotação na função Saúde</v>
      </c>
    </row>
    <row r="33" spans="1:10">
      <c r="A33" s="48" t="str">
        <f>VLOOKUP(D33,Fichas!$A$1:$B$2000,2,FALSE)</f>
        <v>05.001.10.305.0033.1035</v>
      </c>
      <c r="B33" s="22" t="str">
        <f>VLOOKUP(D33,Fichas!$A$1:$C$2000,3,FALSE)</f>
        <v>4.4.90.52.00.00</v>
      </c>
      <c r="C33" s="36" t="str">
        <f>VLOOKUP(D33,Fichas!$A$1:$D$2000,4,FALSE)</f>
        <v>Equipamentos e Material Permanente</v>
      </c>
      <c r="D33" s="21">
        <v>1625</v>
      </c>
      <c r="E33" s="21">
        <f>VLOOKUP(D33,Fichas!$A$1:$E$2000,5,FALSE)</f>
        <v>944</v>
      </c>
      <c r="F33" s="36" t="str">
        <f>VLOOKUP(D33,Fichas!$A$1:$F$2000,6,FALSE)</f>
        <v>F.M. Saúde</v>
      </c>
      <c r="G33" s="23">
        <v>74000</v>
      </c>
      <c r="H33" s="23"/>
      <c r="I33" s="19">
        <v>13</v>
      </c>
      <c r="J33" s="37" t="str">
        <f>VLOOKUP(I33,Excessões!$A$1:$B$50,2,FALSE)</f>
        <v>Art. 5º, Inc IV - Insuficiência dotação na função Saúde</v>
      </c>
    </row>
    <row r="34" spans="1:10">
      <c r="A34" s="48" t="str">
        <f>VLOOKUP(D34,Fichas!$A$1:$B$2000,2,FALSE)</f>
        <v>05.001.10.305.0033.1038</v>
      </c>
      <c r="B34" s="22" t="str">
        <f>VLOOKUP(D34,Fichas!$A$1:$C$2000,3,FALSE)</f>
        <v>4.4.90.52.00.00</v>
      </c>
      <c r="C34" s="36" t="str">
        <f>VLOOKUP(D34,Fichas!$A$1:$D$2000,4,FALSE)</f>
        <v>Equipamentos e Material Permanente</v>
      </c>
      <c r="D34" s="21">
        <v>1624</v>
      </c>
      <c r="E34" s="21">
        <f>VLOOKUP(D34,Fichas!$A$1:$E$2000,5,FALSE)</f>
        <v>944</v>
      </c>
      <c r="F34" s="36" t="str">
        <f>VLOOKUP(D34,Fichas!$A$1:$F$2000,6,FALSE)</f>
        <v>F.M. Saúde</v>
      </c>
      <c r="G34" s="23">
        <v>43480</v>
      </c>
      <c r="H34" s="23"/>
      <c r="I34" s="19">
        <v>13</v>
      </c>
      <c r="J34" s="37" t="str">
        <f>VLOOKUP(I34,Excessões!$A$1:$B$50,2,FALSE)</f>
        <v>Art. 5º, Inc IV - Insuficiência dotação na função Saúde</v>
      </c>
    </row>
    <row r="35" spans="1:10">
      <c r="A35" s="48" t="str">
        <f>VLOOKUP(D35,Fichas!$A$1:$B$2000,2,FALSE)</f>
        <v>03.001.08.244.0045.2222</v>
      </c>
      <c r="B35" s="22" t="str">
        <f>VLOOKUP(D35,Fichas!$A$1:$C$2000,3,FALSE)</f>
        <v>3.3.90.39.00.00</v>
      </c>
      <c r="C35" s="36" t="str">
        <f>VLOOKUP(D35,Fichas!$A$1:$D$2000,4,FALSE)</f>
        <v>Outros Serviços de Terceiros - Pessoa Jurídica</v>
      </c>
      <c r="D35" s="21">
        <v>1467</v>
      </c>
      <c r="E35" s="21" t="str">
        <f>VLOOKUP(D35,Fichas!$A$1:$E$2000,5,FALSE)</f>
        <v>3937</v>
      </c>
      <c r="F35" s="36" t="str">
        <f>VLOOKUP(D35,Fichas!$A$1:$F$2000,6,FALSE)</f>
        <v>F. M. Assist. Social</v>
      </c>
      <c r="G35" s="23">
        <v>180000</v>
      </c>
      <c r="H35" s="23"/>
      <c r="I35" s="19">
        <v>14</v>
      </c>
      <c r="J35" s="37" t="str">
        <f>VLOOKUP(I35,Excessões!$A$1:$B$50,2,FALSE)</f>
        <v>Art. 5º, Inc IV - Insuficiência dotação na função Assistência Social</v>
      </c>
    </row>
    <row r="36" spans="1:10">
      <c r="A36" s="48" t="str">
        <f>VLOOKUP(D36,Fichas!$A$1:$B$2000,2,FALSE)</f>
        <v>11.001.18.541.0027.2113</v>
      </c>
      <c r="B36" s="22" t="str">
        <f>VLOOKUP(D36,Fichas!$A$1:$C$2000,3,FALSE)</f>
        <v>4.4.90.52.00.00</v>
      </c>
      <c r="C36" s="36" t="str">
        <f>VLOOKUP(D36,Fichas!$A$1:$D$2000,4,FALSE)</f>
        <v>Equipamentos e Material Permanente</v>
      </c>
      <c r="D36" s="21">
        <v>1279</v>
      </c>
      <c r="E36" s="21" t="str">
        <f>VLOOKUP(D36,Fichas!$A$1:$E$2000,5,FALSE)</f>
        <v>947</v>
      </c>
      <c r="F36" s="36" t="str">
        <f>VLOOKUP(D36,Fichas!$A$1:$F$2000,6,FALSE)</f>
        <v>F.M. M. Ambiente</v>
      </c>
      <c r="G36" s="23">
        <v>16315.59</v>
      </c>
      <c r="H36" s="23"/>
    </row>
    <row r="37" spans="1:10">
      <c r="A37" s="48" t="str">
        <f>VLOOKUP(D37,Fichas!$A$1:$B$2000,2,FALSE)</f>
        <v>12.001.04.122.0002.2004.0001</v>
      </c>
      <c r="B37" s="22" t="str">
        <f>VLOOKUP(D37,Fichas!$A$1:$C$2000,3,FALSE)</f>
        <v>3.3.90.39.00.00</v>
      </c>
      <c r="C37" s="36" t="str">
        <f>VLOOKUP(D37,Fichas!$A$1:$D$2000,4,FALSE)</f>
        <v>Outros Serviços de Terceiros - Pessoa Jurídica</v>
      </c>
      <c r="D37" s="21">
        <v>1638</v>
      </c>
      <c r="E37" s="21">
        <f>VLOOKUP(D37,Fichas!$A$1:$E$2000,5,FALSE)</f>
        <v>807</v>
      </c>
      <c r="F37" s="36" t="str">
        <f>VLOOKUP(D37,Fichas!$A$1:$F$2000,6,FALSE)</f>
        <v>F. M. Cultura</v>
      </c>
      <c r="G37" s="23">
        <v>2000</v>
      </c>
      <c r="H37" s="23"/>
    </row>
    <row r="38" spans="1:10">
      <c r="A38" s="48" t="str">
        <f>VLOOKUP(D38,Fichas!$A$1:$B$2000,2,FALSE)</f>
        <v>12.001.13.392.0041.2193</v>
      </c>
      <c r="B38" s="22" t="str">
        <f>VLOOKUP(D38,Fichas!$A$1:$C$2000,3,FALSE)</f>
        <v>3.3.90.36.00.00</v>
      </c>
      <c r="C38" s="36" t="str">
        <f>VLOOKUP(D38,Fichas!$A$1:$D$2000,4,FALSE)</f>
        <v>Outros Serviços de Terceiros - Pessoa Física</v>
      </c>
      <c r="D38" s="21">
        <v>1634</v>
      </c>
      <c r="E38" s="21">
        <f>VLOOKUP(D38,Fichas!$A$1:$E$2000,5,FALSE)</f>
        <v>807</v>
      </c>
      <c r="F38" s="36" t="str">
        <f>VLOOKUP(D38,Fichas!$A$1:$F$2000,6,FALSE)</f>
        <v>F. M. Cultura</v>
      </c>
      <c r="G38" s="23">
        <v>40000</v>
      </c>
      <c r="H38" s="23"/>
    </row>
    <row r="39" spans="1:10">
      <c r="A39" s="48" t="str">
        <f>VLOOKUP(D39,Fichas!$A$1:$B$2000,2,FALSE)</f>
        <v>12.001.13.392.0041.2193</v>
      </c>
      <c r="B39" s="22" t="str">
        <f>VLOOKUP(D39,Fichas!$A$1:$C$2000,3,FALSE)</f>
        <v>3.3.90.36.00.00</v>
      </c>
      <c r="C39" s="36" t="str">
        <f>VLOOKUP(D39,Fichas!$A$1:$D$2000,4,FALSE)</f>
        <v>Outros Serviços de Terceiros - Pessoa Física</v>
      </c>
      <c r="D39" s="21">
        <v>1316</v>
      </c>
      <c r="E39" s="21" t="str">
        <f>VLOOKUP(D39,Fichas!$A$1:$E$2000,5,FALSE)</f>
        <v>808</v>
      </c>
      <c r="F39" s="36" t="str">
        <f>VLOOKUP(D39,Fichas!$A$1:$F$2000,6,FALSE)</f>
        <v>F. M. Cultura</v>
      </c>
      <c r="G39" s="23">
        <v>10700</v>
      </c>
      <c r="H39" s="23"/>
    </row>
    <row r="40" spans="1:10">
      <c r="A40" s="48" t="str">
        <f>VLOOKUP(D40,Fichas!$A$1:$B$2000,2,FALSE)</f>
        <v>12.001.13.392.0041.2193</v>
      </c>
      <c r="B40" s="22" t="str">
        <f>VLOOKUP(D40,Fichas!$A$1:$C$2000,3,FALSE)</f>
        <v>3.3.90.39.00.00</v>
      </c>
      <c r="C40" s="36" t="str">
        <f>VLOOKUP(D40,Fichas!$A$1:$D$2000,4,FALSE)</f>
        <v>Outros Serviços de Terceiros - Pessoa Jurídica</v>
      </c>
      <c r="D40" s="21">
        <v>1635</v>
      </c>
      <c r="E40" s="21">
        <f>VLOOKUP(D40,Fichas!$A$1:$E$2000,5,FALSE)</f>
        <v>807</v>
      </c>
      <c r="F40" s="36" t="str">
        <f>VLOOKUP(D40,Fichas!$A$1:$F$2000,6,FALSE)</f>
        <v>F. M. Cultura</v>
      </c>
      <c r="G40" s="23">
        <v>50000</v>
      </c>
      <c r="H40" s="23"/>
    </row>
    <row r="41" spans="1:10">
      <c r="A41" s="48" t="str">
        <f>VLOOKUP(D41,Fichas!$A$1:$B$2000,2,FALSE)</f>
        <v>26.001.03.091.0005.2014</v>
      </c>
      <c r="B41" s="22" t="str">
        <f>VLOOKUP(D41,Fichas!$A$1:$C$2000,3,FALSE)</f>
        <v>4.6.90.91.00.00</v>
      </c>
      <c r="C41" s="36" t="str">
        <f>VLOOKUP(D41,Fichas!$A$1:$D$2000,4,FALSE)</f>
        <v>Sentenças Judiciais</v>
      </c>
      <c r="D41" s="21">
        <v>1487</v>
      </c>
      <c r="E41" s="21" t="str">
        <f>VLOOKUP(D41,Fichas!$A$1:$E$2000,5,FALSE)</f>
        <v>0</v>
      </c>
      <c r="F41" s="36" t="str">
        <f>VLOOKUP(D41,Fichas!$A$1:$F$2000,6,FALSE)</f>
        <v>F.M. Liquidação</v>
      </c>
      <c r="G41" s="23">
        <v>2472260.56</v>
      </c>
      <c r="H41" s="23"/>
      <c r="I41" s="19">
        <v>7</v>
      </c>
      <c r="J41" s="37" t="str">
        <f>VLOOKUP(I41,Excessões!$A$1:$B$50,2,FALSE)</f>
        <v>Art. 5º, Inc II - Despesas com Precatórios</v>
      </c>
    </row>
    <row r="42" spans="1:10">
      <c r="A42" s="48" t="str">
        <f>VLOOKUP(D42,Fichas!$A$1:$B$2000,2,FALSE)</f>
        <v>02.001.04.122.0002.2003</v>
      </c>
      <c r="B42" s="22" t="str">
        <f>VLOOKUP(D42,Fichas!$A$1:$C$2000,3,FALSE)</f>
        <v>3.1.90.11.00.00</v>
      </c>
      <c r="C42" s="36" t="str">
        <f>VLOOKUP(D42,Fichas!$A$1:$D$2000,4,FALSE)</f>
        <v>Vencimentos e Vantagens Fixas - Pessoal Civil</v>
      </c>
      <c r="D42" s="21">
        <v>23</v>
      </c>
      <c r="E42" s="21">
        <f>VLOOKUP(D42,Fichas!$A$1:$E$2000,5,FALSE)</f>
        <v>0</v>
      </c>
      <c r="F42" s="36" t="str">
        <f>VLOOKUP(D42,Fichas!$A$1:$F$2000,6,FALSE)</f>
        <v>Gabinete do Prefeito</v>
      </c>
      <c r="G42" s="23"/>
      <c r="H42" s="23">
        <v>1000000</v>
      </c>
    </row>
    <row r="43" spans="1:10" s="124" customFormat="1">
      <c r="A43" s="48" t="str">
        <f>VLOOKUP(D43,Fichas!$A$1:$B$2000,2,FALSE)</f>
        <v>02.001.06.182.0050.2007</v>
      </c>
      <c r="B43" s="22" t="str">
        <f>VLOOKUP(D43,Fichas!$A$1:$C$2000,3,FALSE)</f>
        <v>3.3.90.30.00.00</v>
      </c>
      <c r="C43" s="36" t="str">
        <f>VLOOKUP(D43,Fichas!$A$1:$D$2000,4,FALSE)</f>
        <v>Material de Consumo</v>
      </c>
      <c r="D43" s="125">
        <v>38</v>
      </c>
      <c r="E43" s="21">
        <f>VLOOKUP(D43,Fichas!$A$1:$E$2000,5,FALSE)</f>
        <v>0</v>
      </c>
      <c r="F43" s="36" t="str">
        <f>VLOOKUP(D43,Fichas!$A$1:$F$2000,6,FALSE)</f>
        <v>Gabinete do Prefeito</v>
      </c>
      <c r="G43" s="71"/>
      <c r="H43" s="71">
        <v>500</v>
      </c>
      <c r="I43" s="19"/>
      <c r="J43" s="37"/>
    </row>
    <row r="44" spans="1:10" s="124" customFormat="1">
      <c r="A44" s="48" t="str">
        <f>VLOOKUP(D44,Fichas!$A$1:$B$2000,2,FALSE)</f>
        <v>02.004.04.122.0002.2003</v>
      </c>
      <c r="B44" s="22" t="str">
        <f>VLOOKUP(D44,Fichas!$A$1:$C$2000,3,FALSE)</f>
        <v>3.1.90.04.00.00</v>
      </c>
      <c r="C44" s="36" t="str">
        <f>VLOOKUP(D44,Fichas!$A$1:$D$2000,4,FALSE)</f>
        <v>Contratação por Tempo Determinado</v>
      </c>
      <c r="D44" s="125">
        <v>84</v>
      </c>
      <c r="E44" s="21">
        <f>VLOOKUP(D44,Fichas!$A$1:$E$2000,5,FALSE)</f>
        <v>806</v>
      </c>
      <c r="F44" s="36" t="str">
        <f>VLOOKUP(D44,Fichas!$A$1:$F$2000,6,FALSE)</f>
        <v>Secr. Administração</v>
      </c>
      <c r="G44" s="71"/>
      <c r="H44" s="71">
        <v>2629377.87</v>
      </c>
      <c r="I44" s="19"/>
      <c r="J44" s="37"/>
    </row>
    <row r="45" spans="1:10" s="124" customFormat="1">
      <c r="A45" s="48" t="str">
        <f>VLOOKUP(D45,Fichas!$A$1:$B$2000,2,FALSE)</f>
        <v>02.004.04.122.0002.2004.0001</v>
      </c>
      <c r="B45" s="22" t="str">
        <f>VLOOKUP(D45,Fichas!$A$1:$C$2000,3,FALSE)</f>
        <v>3.3.90.39.00.00</v>
      </c>
      <c r="C45" s="36" t="str">
        <f>VLOOKUP(D45,Fichas!$A$1:$D$2000,4,FALSE)</f>
        <v>Outros Serviços de Terceiros - Pessoa Jurídica</v>
      </c>
      <c r="D45" s="125">
        <v>98</v>
      </c>
      <c r="E45" s="21">
        <f>VLOOKUP(D45,Fichas!$A$1:$E$2000,5,FALSE)</f>
        <v>806</v>
      </c>
      <c r="F45" s="36" t="str">
        <f>VLOOKUP(D45,Fichas!$A$1:$F$2000,6,FALSE)</f>
        <v>Secr. Administração</v>
      </c>
      <c r="G45" s="71"/>
      <c r="H45" s="71">
        <v>23472.25</v>
      </c>
      <c r="I45" s="19"/>
      <c r="J45" s="37"/>
    </row>
    <row r="46" spans="1:10" s="124" customFormat="1">
      <c r="A46" s="48" t="str">
        <f>VLOOKUP(D46,Fichas!$A$1:$B$2000,2,FALSE)</f>
        <v>02.006.99.999.9999.9999</v>
      </c>
      <c r="B46" s="22" t="str">
        <f>VLOOKUP(D46,Fichas!$A$1:$C$2000,3,FALSE)</f>
        <v>9.9.99.99.00.04</v>
      </c>
      <c r="C46" s="36" t="str">
        <f>VLOOKUP(D46,Fichas!$A$1:$D$2000,4,FALSE)</f>
        <v>Reserva de Contingência</v>
      </c>
      <c r="D46" s="244">
        <v>216</v>
      </c>
      <c r="E46" s="21">
        <f>VLOOKUP(D46,Fichas!$A$1:$E$2000,5,FALSE)</f>
        <v>0</v>
      </c>
      <c r="F46" s="36" t="str">
        <f>VLOOKUP(D46,Fichas!$A$1:$F$2000,6,FALSE)</f>
        <v>Secr. Fazenda</v>
      </c>
      <c r="G46" s="71"/>
      <c r="H46" s="71">
        <v>2000000</v>
      </c>
      <c r="I46" s="19"/>
      <c r="J46" s="37"/>
    </row>
    <row r="47" spans="1:10">
      <c r="A47" s="48" t="str">
        <f>VLOOKUP(D47,Fichas!$A$1:$B$2000,2,FALSE)</f>
        <v>02.008.08.122.0002.2004.0001</v>
      </c>
      <c r="B47" s="22" t="str">
        <f>VLOOKUP(D47,Fichas!$A$1:$C$2000,3,FALSE)</f>
        <v>3.3.90.30.00.00</v>
      </c>
      <c r="C47" s="36" t="str">
        <f>VLOOKUP(D47,Fichas!$A$1:$D$2000,4,FALSE)</f>
        <v>Material de Consumo</v>
      </c>
      <c r="D47" s="24">
        <v>256</v>
      </c>
      <c r="E47" s="21" t="str">
        <f>VLOOKUP(D47,Fichas!$A$1:$E$2000,5,FALSE)</f>
        <v>0</v>
      </c>
      <c r="F47" s="36" t="str">
        <f>VLOOKUP(D47,Fichas!$A$1:$F$2000,6,FALSE)</f>
        <v>Secr. Assist. Social</v>
      </c>
      <c r="G47" s="25"/>
      <c r="H47" s="25">
        <v>8665.2999999999993</v>
      </c>
    </row>
    <row r="48" spans="1:10" ht="11.25" customHeight="1">
      <c r="A48" s="48" t="str">
        <f>VLOOKUP(D48,Fichas!$A$1:$B$2000,2,FALSE)</f>
        <v>02.009.20.608.0011.2032.0001</v>
      </c>
      <c r="B48" s="22" t="str">
        <f>VLOOKUP(D48,Fichas!$A$1:$C$2000,3,FALSE)</f>
        <v>3.3.90.32.00.00</v>
      </c>
      <c r="C48" s="36" t="str">
        <f>VLOOKUP(D48,Fichas!$A$1:$D$2000,4,FALSE)</f>
        <v>Material, Bem ou Serviço para Distribuição Gratuita</v>
      </c>
      <c r="D48" s="24">
        <v>292</v>
      </c>
      <c r="E48" s="21" t="str">
        <f>VLOOKUP(D48,Fichas!$A$1:$E$2000,5,FALSE)</f>
        <v>0</v>
      </c>
      <c r="F48" s="36" t="str">
        <f>VLOOKUP(D48,Fichas!$A$1:$F$2000,6,FALSE)</f>
        <v xml:space="preserve">Secr. Agricultura </v>
      </c>
      <c r="G48" s="25"/>
      <c r="H48" s="25">
        <v>25000</v>
      </c>
    </row>
    <row r="49" spans="1:10">
      <c r="A49" s="48" t="str">
        <f>VLOOKUP(D49,Fichas!$A$1:$B$2000,2,FALSE)</f>
        <v>02.010.04.122.0002.2003</v>
      </c>
      <c r="B49" s="22" t="str">
        <f>VLOOKUP(D49,Fichas!$A$1:$C$2000,3,FALSE)</f>
        <v>3.1.90.11.00.00</v>
      </c>
      <c r="C49" s="36" t="str">
        <f>VLOOKUP(D49,Fichas!$A$1:$D$2000,4,FALSE)</f>
        <v>Vencimentos e Vantagens Fixas - Pessoal Civil</v>
      </c>
      <c r="D49" s="24">
        <v>303</v>
      </c>
      <c r="E49" s="21" t="str">
        <f>VLOOKUP(D49,Fichas!$A$1:$E$2000,5,FALSE)</f>
        <v>0</v>
      </c>
      <c r="F49" s="36" t="str">
        <f>VLOOKUP(D49,Fichas!$A$1:$F$2000,6,FALSE)</f>
        <v>Secr. Des. Urbano</v>
      </c>
      <c r="G49" s="25"/>
      <c r="H49" s="25">
        <v>500000</v>
      </c>
    </row>
    <row r="50" spans="1:10">
      <c r="A50" s="48" t="str">
        <f>VLOOKUP(D50,Fichas!$A$1:$B$2000,2,FALSE)</f>
        <v>02.011.23.122.0002.2003</v>
      </c>
      <c r="B50" s="22" t="str">
        <f>VLOOKUP(D50,Fichas!$A$1:$C$2000,3,FALSE)</f>
        <v>3.1.90.11.00.00</v>
      </c>
      <c r="C50" s="36" t="str">
        <f>VLOOKUP(D50,Fichas!$A$1:$D$2000,4,FALSE)</f>
        <v>Vencimentos e Vantagens Fixas - Pessoal Civil</v>
      </c>
      <c r="D50" s="24">
        <v>325</v>
      </c>
      <c r="E50" s="21" t="str">
        <f>VLOOKUP(D50,Fichas!$A$1:$E$2000,5,FALSE)</f>
        <v>0</v>
      </c>
      <c r="F50" s="36" t="str">
        <f>VLOOKUP(D50,Fichas!$A$1:$F$2000,6,FALSE)</f>
        <v>Secr. Turismo</v>
      </c>
      <c r="G50" s="25"/>
      <c r="H50" s="25">
        <v>1000000</v>
      </c>
    </row>
    <row r="51" spans="1:10">
      <c r="A51" s="48" t="str">
        <f>VLOOKUP(D51,Fichas!$A$1:$B$2000,2,FALSE)</f>
        <v>02.011.27.813.0013.2042</v>
      </c>
      <c r="B51" s="22" t="str">
        <f>VLOOKUP(D51,Fichas!$A$1:$C$2000,3,FALSE)</f>
        <v>3.3.90.39.00.00</v>
      </c>
      <c r="C51" s="36" t="str">
        <f>VLOOKUP(D51,Fichas!$A$1:$D$2000,4,FALSE)</f>
        <v>Outros Serviços de Terceiros - Pessoa Jurídica</v>
      </c>
      <c r="D51" s="24">
        <v>376</v>
      </c>
      <c r="E51" s="21" t="str">
        <f>VLOOKUP(D51,Fichas!$A$1:$E$2000,5,FALSE)</f>
        <v>0</v>
      </c>
      <c r="F51" s="36" t="str">
        <f>VLOOKUP(D51,Fichas!$A$1:$F$2000,6,FALSE)</f>
        <v>Secr. Turismo</v>
      </c>
      <c r="G51" s="25"/>
      <c r="H51" s="25">
        <v>3000</v>
      </c>
    </row>
    <row r="52" spans="1:10">
      <c r="A52" s="48" t="str">
        <f>VLOOKUP(D52,Fichas!$A$1:$B$2000,2,FALSE)</f>
        <v>02.012.12.361.0015.2003</v>
      </c>
      <c r="B52" s="22" t="str">
        <f>VLOOKUP(D52,Fichas!$A$1:$C$2000,3,FALSE)</f>
        <v>3.1.90.11.00.00</v>
      </c>
      <c r="C52" s="36" t="str">
        <f>VLOOKUP(D52,Fichas!$A$1:$D$2000,4,FALSE)</f>
        <v>Vencimentos e Vantagens Fixas - Pessoal Civil</v>
      </c>
      <c r="D52" s="24">
        <v>404</v>
      </c>
      <c r="E52" s="21" t="str">
        <f>VLOOKUP(D52,Fichas!$A$1:$E$2000,5,FALSE)</f>
        <v>200</v>
      </c>
      <c r="F52" s="36" t="str">
        <f>VLOOKUP(D52,Fichas!$A$1:$F$2000,6,FALSE)</f>
        <v>Secr. Educação</v>
      </c>
      <c r="G52" s="25"/>
      <c r="H52" s="25">
        <v>549000</v>
      </c>
    </row>
    <row r="53" spans="1:10">
      <c r="A53" s="48" t="str">
        <f>VLOOKUP(D53,Fichas!$A$1:$B$2000,2,FALSE)</f>
        <v>02.012.12.361.0015.2052</v>
      </c>
      <c r="B53" s="22" t="str">
        <f>VLOOKUP(D53,Fichas!$A$1:$C$2000,3,FALSE)</f>
        <v>3.1.90.11.00.00</v>
      </c>
      <c r="C53" s="36" t="str">
        <f>VLOOKUP(D53,Fichas!$A$1:$D$2000,4,FALSE)</f>
        <v>Vencimentos e Vantagens Fixas - Pessoal Civil</v>
      </c>
      <c r="D53" s="24">
        <v>415</v>
      </c>
      <c r="E53" s="21">
        <f>VLOOKUP(D53,Fichas!$A$1:$E$2000,5,FALSE)</f>
        <v>200</v>
      </c>
      <c r="F53" s="36" t="str">
        <f>VLOOKUP(D53,Fichas!$A$1:$F$2000,6,FALSE)</f>
        <v>Secr. Educação</v>
      </c>
      <c r="G53" s="25"/>
      <c r="H53" s="25">
        <v>500000</v>
      </c>
    </row>
    <row r="54" spans="1:10">
      <c r="A54" s="48" t="str">
        <f>VLOOKUP(D54,Fichas!$A$1:$B$2000,2,FALSE)</f>
        <v>02.012.12.365.0015.2054</v>
      </c>
      <c r="B54" s="22" t="str">
        <f>VLOOKUP(D54,Fichas!$A$1:$C$2000,3,FALSE)</f>
        <v>3.1.90.04.00.00</v>
      </c>
      <c r="C54" s="36" t="str">
        <f>VLOOKUP(D54,Fichas!$A$1:$D$2000,4,FALSE)</f>
        <v>Contratação por Tempo Determinado</v>
      </c>
      <c r="D54" s="24">
        <v>483</v>
      </c>
      <c r="E54" s="21">
        <f>VLOOKUP(D54,Fichas!$A$1:$E$2000,5,FALSE)</f>
        <v>200</v>
      </c>
      <c r="F54" s="36" t="str">
        <f>VLOOKUP(D54,Fichas!$A$1:$F$2000,6,FALSE)</f>
        <v>Secr. Educação</v>
      </c>
      <c r="G54" s="25"/>
      <c r="H54" s="25">
        <v>500000</v>
      </c>
    </row>
    <row r="55" spans="1:10">
      <c r="A55" s="48" t="str">
        <f>VLOOKUP(D55,Fichas!$A$1:$B$2000,2,FALSE)</f>
        <v>02.012.12.365.0015.2055</v>
      </c>
      <c r="B55" s="22" t="str">
        <f>VLOOKUP(D55,Fichas!$A$1:$C$2000,3,FALSE)</f>
        <v>3.1.90.04.00.00</v>
      </c>
      <c r="C55" s="36" t="str">
        <f>VLOOKUP(D55,Fichas!$A$1:$D$2000,4,FALSE)</f>
        <v>Contratação por Tempo Determinado</v>
      </c>
      <c r="D55" s="24">
        <v>494</v>
      </c>
      <c r="E55" s="21" t="str">
        <f>VLOOKUP(D55,Fichas!$A$1:$E$2000,5,FALSE)</f>
        <v>200</v>
      </c>
      <c r="F55" s="36" t="str">
        <f>VLOOKUP(D55,Fichas!$A$1:$F$2000,6,FALSE)</f>
        <v>Secr. Educação</v>
      </c>
      <c r="G55" s="25"/>
      <c r="H55" s="25">
        <v>500000</v>
      </c>
    </row>
    <row r="56" spans="1:10">
      <c r="A56" s="48" t="str">
        <f>VLOOKUP(D56,Fichas!$A$1:$B$2000,2,FALSE)</f>
        <v>02.012.12.365.0015.2055</v>
      </c>
      <c r="B56" s="22" t="str">
        <f>VLOOKUP(D56,Fichas!$A$1:$C$2000,3,FALSE)</f>
        <v>3.1.90.11.00.00</v>
      </c>
      <c r="C56" s="36" t="str">
        <f>VLOOKUP(D56,Fichas!$A$1:$D$2000,4,FALSE)</f>
        <v>Vencimentos e Vantagens Fixas - Pessoal Civil</v>
      </c>
      <c r="D56" s="24">
        <v>495</v>
      </c>
      <c r="E56" s="21" t="str">
        <f>VLOOKUP(D56,Fichas!$A$1:$E$2000,5,FALSE)</f>
        <v>200</v>
      </c>
      <c r="F56" s="36" t="str">
        <f>VLOOKUP(D56,Fichas!$A$1:$F$2000,6,FALSE)</f>
        <v>Secr. Educação</v>
      </c>
      <c r="G56" s="25"/>
      <c r="H56" s="25">
        <v>500000</v>
      </c>
    </row>
    <row r="57" spans="1:10">
      <c r="A57" s="48" t="str">
        <f>VLOOKUP(D57,Fichas!$A$1:$B$2000,2,FALSE)</f>
        <v>02.012.12.366.0015.2056</v>
      </c>
      <c r="B57" s="22" t="str">
        <f>VLOOKUP(D57,Fichas!$A$1:$C$2000,3,FALSE)</f>
        <v>3.1.90.11.00.00</v>
      </c>
      <c r="C57" s="36" t="str">
        <f>VLOOKUP(D57,Fichas!$A$1:$D$2000,4,FALSE)</f>
        <v>Vencimentos e Vantagens Fixas - Pessoal Civil</v>
      </c>
      <c r="D57" s="24">
        <v>573</v>
      </c>
      <c r="E57" s="21" t="str">
        <f>VLOOKUP(D57,Fichas!$A$1:$E$2000,5,FALSE)</f>
        <v>200</v>
      </c>
      <c r="F57" s="36" t="str">
        <f>VLOOKUP(D57,Fichas!$A$1:$F$2000,6,FALSE)</f>
        <v>Secr. Educação</v>
      </c>
      <c r="G57" s="25"/>
      <c r="H57" s="25">
        <v>500000</v>
      </c>
    </row>
    <row r="58" spans="1:10">
      <c r="A58" s="48" t="str">
        <f>VLOOKUP(D58,Fichas!$A$1:$B$2000,2,FALSE)</f>
        <v>02.012.12.367.0015.2057</v>
      </c>
      <c r="B58" s="22" t="str">
        <f>VLOOKUP(D58,Fichas!$A$1:$C$2000,3,FALSE)</f>
        <v>3.1.90.04.00.00</v>
      </c>
      <c r="C58" s="36" t="str">
        <f>VLOOKUP(D58,Fichas!$A$1:$D$2000,4,FALSE)</f>
        <v>Contratação por Tempo Determinado</v>
      </c>
      <c r="D58" s="24">
        <v>596</v>
      </c>
      <c r="E58" s="21" t="str">
        <f>VLOOKUP(D58,Fichas!$A$1:$E$2000,5,FALSE)</f>
        <v>200</v>
      </c>
      <c r="F58" s="36" t="str">
        <f>VLOOKUP(D58,Fichas!$A$1:$F$2000,6,FALSE)</f>
        <v>Secr. Educação</v>
      </c>
      <c r="G58" s="25"/>
      <c r="H58" s="25">
        <v>500000</v>
      </c>
    </row>
    <row r="59" spans="1:10" s="124" customFormat="1">
      <c r="A59" s="48" t="str">
        <f>VLOOKUP(D59,Fichas!$A$1:$B$2000,2,FALSE)</f>
        <v>02.014.13.122.0002.2003</v>
      </c>
      <c r="B59" s="22" t="str">
        <f>VLOOKUP(D59,Fichas!$A$1:$C$2000,3,FALSE)</f>
        <v>3.1.90.04.00.00</v>
      </c>
      <c r="C59" s="36" t="str">
        <f>VLOOKUP(D59,Fichas!$A$1:$D$2000,4,FALSE)</f>
        <v>Contratação por Tempo Determinado</v>
      </c>
      <c r="D59" s="122">
        <v>657</v>
      </c>
      <c r="E59" s="21" t="str">
        <f>VLOOKUP(D59,Fichas!$A$1:$E$2000,5,FALSE)</f>
        <v>0</v>
      </c>
      <c r="F59" s="36" t="str">
        <f>VLOOKUP(D59,Fichas!$A$1:$F$2000,6,FALSE)</f>
        <v>Secr. Cultura</v>
      </c>
      <c r="G59" s="123"/>
      <c r="H59" s="123">
        <v>200000</v>
      </c>
      <c r="I59" s="19"/>
      <c r="J59" s="37"/>
    </row>
    <row r="60" spans="1:10">
      <c r="A60" s="48" t="str">
        <f>VLOOKUP(D60,Fichas!$A$1:$B$2000,2,FALSE)</f>
        <v>02.014.13.122.0002.2003</v>
      </c>
      <c r="B60" s="22" t="str">
        <f>VLOOKUP(D60,Fichas!$A$1:$C$2000,3,FALSE)</f>
        <v>3.1.90.11.00.00</v>
      </c>
      <c r="C60" s="36" t="str">
        <f>VLOOKUP(D60,Fichas!$A$1:$D$2000,4,FALSE)</f>
        <v>Vencimentos e Vantagens Fixas - Pessoal Civil</v>
      </c>
      <c r="D60" s="21">
        <v>658</v>
      </c>
      <c r="E60" s="21" t="str">
        <f>VLOOKUP(D60,Fichas!$A$1:$E$2000,5,FALSE)</f>
        <v>0</v>
      </c>
      <c r="F60" s="36" t="str">
        <f>VLOOKUP(D60,Fichas!$A$1:$F$2000,6,FALSE)</f>
        <v>Secr. Cultura</v>
      </c>
      <c r="G60" s="23"/>
      <c r="H60" s="23">
        <v>300000</v>
      </c>
    </row>
    <row r="61" spans="1:10">
      <c r="A61" s="48" t="str">
        <f>VLOOKUP(D61,Fichas!$A$1:$B$2000,2,FALSE)</f>
        <v>02.016.15.122.0002.2003</v>
      </c>
      <c r="B61" s="22" t="str">
        <f>VLOOKUP(D61,Fichas!$A$1:$C$2000,3,FALSE)</f>
        <v>3.1.90.04.00.00</v>
      </c>
      <c r="C61" s="36" t="str">
        <f>VLOOKUP(D61,Fichas!$A$1:$D$2000,4,FALSE)</f>
        <v>Contratação por Tempo Determinado</v>
      </c>
      <c r="D61" s="24">
        <v>669</v>
      </c>
      <c r="E61" s="21" t="str">
        <f>VLOOKUP(D61,Fichas!$A$1:$E$2000,5,FALSE)</f>
        <v>0</v>
      </c>
      <c r="F61" s="36" t="str">
        <f>VLOOKUP(D61,Fichas!$A$1:$F$2000,6,FALSE)</f>
        <v>Secr. Obras</v>
      </c>
      <c r="G61" s="25"/>
      <c r="H61" s="25">
        <v>500000</v>
      </c>
    </row>
    <row r="62" spans="1:10">
      <c r="A62" s="48" t="str">
        <f>VLOOKUP(D62,Fichas!$A$1:$B$2000,2,FALSE)</f>
        <v>02.016.15.122.0002.2003</v>
      </c>
      <c r="B62" s="22" t="str">
        <f>VLOOKUP(D62,Fichas!$A$1:$C$2000,3,FALSE)</f>
        <v>3.1.90.11.00.00</v>
      </c>
      <c r="C62" s="36" t="str">
        <f>VLOOKUP(D62,Fichas!$A$1:$D$2000,4,FALSE)</f>
        <v>Vencimentos e Vantagens Fixas - Pessoal Civil</v>
      </c>
      <c r="D62" s="24">
        <v>670</v>
      </c>
      <c r="E62" s="21" t="str">
        <f>VLOOKUP(D62,Fichas!$A$1:$E$2000,5,FALSE)</f>
        <v>0</v>
      </c>
      <c r="F62" s="36" t="str">
        <f>VLOOKUP(D62,Fichas!$A$1:$F$2000,6,FALSE)</f>
        <v>Secr. Obras</v>
      </c>
      <c r="G62" s="25"/>
      <c r="H62" s="25">
        <v>1516116.98</v>
      </c>
    </row>
    <row r="63" spans="1:10">
      <c r="A63" s="48" t="str">
        <f>VLOOKUP(D63,Fichas!$A$1:$B$2000,2,FALSE)</f>
        <v>02.016.15.451.0025.1017</v>
      </c>
      <c r="B63" s="22" t="str">
        <f>VLOOKUP(D63,Fichas!$A$1:$C$2000,3,FALSE)</f>
        <v>3.3.90.39.00.00</v>
      </c>
      <c r="C63" s="36" t="str">
        <f>VLOOKUP(D63,Fichas!$A$1:$D$2000,4,FALSE)</f>
        <v>Outros Serviços de Terceiros - Pessoa Jurídica</v>
      </c>
      <c r="D63" s="24">
        <v>687</v>
      </c>
      <c r="E63" s="21" t="str">
        <f>VLOOKUP(D63,Fichas!$A$1:$E$2000,5,FALSE)</f>
        <v>807</v>
      </c>
      <c r="F63" s="36" t="str">
        <f>VLOOKUP(D63,Fichas!$A$1:$F$2000,6,FALSE)</f>
        <v>Secr. Obras</v>
      </c>
      <c r="G63" s="25"/>
      <c r="H63" s="25">
        <v>92000</v>
      </c>
    </row>
    <row r="64" spans="1:10">
      <c r="A64" s="48" t="str">
        <f>VLOOKUP(D64,Fichas!$A$1:$B$2000,2,FALSE)</f>
        <v>02.016.15.451.0026.1008</v>
      </c>
      <c r="B64" s="22" t="str">
        <f>VLOOKUP(D64,Fichas!$A$1:$C$2000,3,FALSE)</f>
        <v>3.3.90.39.00.00</v>
      </c>
      <c r="C64" s="36" t="str">
        <f>VLOOKUP(D64,Fichas!$A$1:$D$2000,4,FALSE)</f>
        <v>Outros Serviços de Terceiros - Pessoa Jurídica</v>
      </c>
      <c r="D64" s="24">
        <v>690</v>
      </c>
      <c r="E64" s="21" t="str">
        <f>VLOOKUP(D64,Fichas!$A$1:$E$2000,5,FALSE)</f>
        <v>0</v>
      </c>
      <c r="F64" s="36" t="str">
        <f>VLOOKUP(D64,Fichas!$A$1:$F$2000,6,FALSE)</f>
        <v>Secr. Obras</v>
      </c>
      <c r="G64" s="25"/>
      <c r="H64" s="25">
        <v>150000</v>
      </c>
    </row>
    <row r="65" spans="1:10">
      <c r="A65" s="48" t="str">
        <f>VLOOKUP(D65,Fichas!$A$1:$B$2000,2,FALSE)</f>
        <v>02.016.15.451.0026.1016</v>
      </c>
      <c r="B65" s="22" t="str">
        <f>VLOOKUP(D65,Fichas!$A$1:$C$2000,3,FALSE)</f>
        <v>3.3.90.39.00.00</v>
      </c>
      <c r="C65" s="36" t="str">
        <f>VLOOKUP(D65,Fichas!$A$1:$D$2000,4,FALSE)</f>
        <v>Outros Serviços de Terceiros - Pessoa Jurídica</v>
      </c>
      <c r="D65" s="24">
        <v>702</v>
      </c>
      <c r="E65" s="21" t="str">
        <f>VLOOKUP(D65,Fichas!$A$1:$E$2000,5,FALSE)</f>
        <v>807</v>
      </c>
      <c r="F65" s="36" t="str">
        <f>VLOOKUP(D65,Fichas!$A$1:$F$2000,6,FALSE)</f>
        <v>Secr. Obras</v>
      </c>
      <c r="G65" s="25"/>
      <c r="H65" s="25">
        <v>382508.84</v>
      </c>
    </row>
    <row r="66" spans="1:10">
      <c r="A66" s="48" t="str">
        <f>VLOOKUP(D66,Fichas!$A$1:$B$2000,2,FALSE)</f>
        <v>02.021.18.122.0002.2003</v>
      </c>
      <c r="B66" s="22" t="str">
        <f>VLOOKUP(D66,Fichas!$A$1:$C$2000,3,FALSE)</f>
        <v>3.1.90.11.00.00</v>
      </c>
      <c r="C66" s="36" t="str">
        <f>VLOOKUP(D66,Fichas!$A$1:$D$2000,4,FALSE)</f>
        <v>Vencimentos e Vantagens Fixas - Pessoal Civil</v>
      </c>
      <c r="D66" s="24">
        <v>760</v>
      </c>
      <c r="E66" s="21" t="str">
        <f>VLOOKUP(D66,Fichas!$A$1:$E$2000,5,FALSE)</f>
        <v>947</v>
      </c>
      <c r="F66" s="36" t="str">
        <f>VLOOKUP(D66,Fichas!$A$1:$F$2000,6,FALSE)</f>
        <v>Secr. M. Ambiente</v>
      </c>
      <c r="G66" s="25"/>
      <c r="H66" s="25">
        <v>46815.59</v>
      </c>
    </row>
    <row r="67" spans="1:10">
      <c r="A67" s="48" t="str">
        <f>VLOOKUP(D67,Fichas!$A$1:$B$2000,2,FALSE)</f>
        <v>02.021.18.122.0002.2004.0001</v>
      </c>
      <c r="B67" s="22" t="str">
        <f>VLOOKUP(D67,Fichas!$A$1:$C$2000,3,FALSE)</f>
        <v>3.3.90.30.00.00</v>
      </c>
      <c r="C67" s="36" t="str">
        <f>VLOOKUP(D67,Fichas!$A$1:$D$2000,4,FALSE)</f>
        <v>Material de Consumo</v>
      </c>
      <c r="D67" s="24">
        <v>764</v>
      </c>
      <c r="E67" s="21" t="str">
        <f>VLOOKUP(D67,Fichas!$A$1:$E$2000,5,FALSE)</f>
        <v>947</v>
      </c>
      <c r="F67" s="36" t="str">
        <f>VLOOKUP(D67,Fichas!$A$1:$F$2000,6,FALSE)</f>
        <v>Secr. M. Ambiente</v>
      </c>
      <c r="G67" s="25"/>
      <c r="H67" s="25">
        <v>20000</v>
      </c>
    </row>
    <row r="68" spans="1:10">
      <c r="A68" s="48" t="str">
        <f>VLOOKUP(D68,Fichas!$A$1:$B$2000,2,FALSE)</f>
        <v>02.021.18.122.0002.2004.0001</v>
      </c>
      <c r="B68" s="22" t="str">
        <f>VLOOKUP(D68,Fichas!$A$1:$C$2000,3,FALSE)</f>
        <v>4.4.90.51.00.00</v>
      </c>
      <c r="C68" s="36" t="str">
        <f>VLOOKUP(D68,Fichas!$A$1:$D$2000,4,FALSE)</f>
        <v>Obras e Instalações</v>
      </c>
      <c r="D68" s="24">
        <v>767</v>
      </c>
      <c r="E68" s="21" t="str">
        <f>VLOOKUP(D68,Fichas!$A$1:$E$2000,5,FALSE)</f>
        <v>947</v>
      </c>
      <c r="F68" s="36" t="str">
        <f>VLOOKUP(D68,Fichas!$A$1:$F$2000,6,FALSE)</f>
        <v>Secr. M. Ambiente</v>
      </c>
      <c r="G68" s="25"/>
      <c r="H68" s="25">
        <v>10000</v>
      </c>
    </row>
    <row r="69" spans="1:10">
      <c r="A69" s="48" t="str">
        <f>VLOOKUP(D69,Fichas!$A$1:$B$2000,2,FALSE)</f>
        <v>02.021.18.122.0002.2004.0001</v>
      </c>
      <c r="B69" s="22" t="str">
        <f>VLOOKUP(D69,Fichas!$A$1:$C$2000,3,FALSE)</f>
        <v>4.4.90.52.00.00</v>
      </c>
      <c r="C69" s="36" t="str">
        <f>VLOOKUP(D69,Fichas!$A$1:$D$2000,4,FALSE)</f>
        <v>Equipamentos e Material Permanente</v>
      </c>
      <c r="D69" s="24">
        <v>768</v>
      </c>
      <c r="E69" s="21" t="str">
        <f>VLOOKUP(D69,Fichas!$A$1:$E$2000,5,FALSE)</f>
        <v>947</v>
      </c>
      <c r="F69" s="36" t="str">
        <f>VLOOKUP(D69,Fichas!$A$1:$F$2000,6,FALSE)</f>
        <v>Secr. M. Ambiente</v>
      </c>
      <c r="G69" s="25"/>
      <c r="H69" s="25">
        <v>10000</v>
      </c>
    </row>
    <row r="70" spans="1:10">
      <c r="A70" s="48" t="str">
        <f>VLOOKUP(D70,Fichas!$A$1:$B$2000,2,FALSE)</f>
        <v>02.021.18.541.0009.2027</v>
      </c>
      <c r="B70" s="22" t="str">
        <f>VLOOKUP(D70,Fichas!$A$1:$C$2000,3,FALSE)</f>
        <v>3.3.90.39.00.00</v>
      </c>
      <c r="C70" s="36" t="str">
        <f>VLOOKUP(D70,Fichas!$A$1:$D$2000,4,FALSE)</f>
        <v>Outros Serviços de Terceiros - Pessoa Jurídica</v>
      </c>
      <c r="D70" s="24">
        <v>774</v>
      </c>
      <c r="E70" s="21" t="str">
        <f>VLOOKUP(D70,Fichas!$A$1:$E$2000,5,FALSE)</f>
        <v>947</v>
      </c>
      <c r="F70" s="36" t="str">
        <f>VLOOKUP(D70,Fichas!$A$1:$F$2000,6,FALSE)</f>
        <v>Secr. M. Ambiente</v>
      </c>
      <c r="G70" s="25"/>
      <c r="H70" s="71">
        <v>10000</v>
      </c>
    </row>
    <row r="71" spans="1:10">
      <c r="A71" s="48" t="str">
        <f>VLOOKUP(D71,Fichas!$A$1:$B$2000,2,FALSE)</f>
        <v>02.022.06.122.0002.2003</v>
      </c>
      <c r="B71" s="22" t="str">
        <f>VLOOKUP(D71,Fichas!$A$1:$C$2000,3,FALSE)</f>
        <v>3.1.90.11.00.00</v>
      </c>
      <c r="C71" s="36" t="str">
        <f>VLOOKUP(D71,Fichas!$A$1:$D$2000,4,FALSE)</f>
        <v>Vencimentos e Vantagens Fixas - Pessoal Civil</v>
      </c>
      <c r="D71" s="24">
        <v>789</v>
      </c>
      <c r="E71" s="21" t="str">
        <f>VLOOKUP(D71,Fichas!$A$1:$E$2000,5,FALSE)</f>
        <v>0</v>
      </c>
      <c r="F71" s="36" t="str">
        <f>VLOOKUP(D71,Fichas!$A$1:$F$2000,6,FALSE)</f>
        <v>Secr. Dir. Humanos</v>
      </c>
      <c r="G71" s="25"/>
      <c r="H71" s="71">
        <v>3590520.83</v>
      </c>
    </row>
    <row r="72" spans="1:10" ht="22.5">
      <c r="A72" s="48" t="str">
        <f>VLOOKUP(D72,Fichas!$A$1:$B$2000,2,FALSE)</f>
        <v>05.001.10.122.0029.2127</v>
      </c>
      <c r="B72" s="22" t="str">
        <f>VLOOKUP(D72,Fichas!$A$1:$C$2000,3,FALSE)</f>
        <v>3.3.90.40.00.00</v>
      </c>
      <c r="C72" s="36" t="str">
        <f>VLOOKUP(D72,Fichas!$A$1:$D$2000,4,FALSE)</f>
        <v>Serviços de Tecnologia da Informação e Comunicação - Pessoa Jurídica</v>
      </c>
      <c r="D72" s="24">
        <v>982</v>
      </c>
      <c r="E72" s="21" t="str">
        <f>VLOOKUP(D72,Fichas!$A$1:$E$2000,5,FALSE)</f>
        <v>300</v>
      </c>
      <c r="F72" s="36" t="str">
        <f>VLOOKUP(D72,Fichas!$A$1:$F$2000,6,FALSE)</f>
        <v>F.M. Saúde</v>
      </c>
      <c r="G72" s="25"/>
      <c r="H72" s="25">
        <v>148000</v>
      </c>
    </row>
    <row r="73" spans="1:10">
      <c r="A73" s="48" t="str">
        <f>VLOOKUP(D73,Fichas!$A$1:$B$2000,2,FALSE)</f>
        <v>05.001.10.301.0031.1026</v>
      </c>
      <c r="B73" s="22" t="str">
        <f>VLOOKUP(D73,Fichas!$A$1:$C$2000,3,FALSE)</f>
        <v>4.4.90.51.00.00</v>
      </c>
      <c r="C73" s="36" t="str">
        <f>VLOOKUP(D73,Fichas!$A$1:$D$2000,4,FALSE)</f>
        <v>Obras e Instalações</v>
      </c>
      <c r="D73" s="24">
        <v>1006</v>
      </c>
      <c r="E73" s="21" t="str">
        <f>VLOOKUP(D73,Fichas!$A$1:$E$2000,5,FALSE)</f>
        <v>836</v>
      </c>
      <c r="F73" s="36" t="str">
        <f>VLOOKUP(D73,Fichas!$A$1:$F$2000,6,FALSE)</f>
        <v>F.M. Saúde</v>
      </c>
      <c r="G73" s="25"/>
      <c r="H73" s="25">
        <v>900000</v>
      </c>
    </row>
    <row r="74" spans="1:10">
      <c r="A74" s="48" t="str">
        <f>VLOOKUP(D74,Fichas!$A$1:$B$2000,2,FALSE)</f>
        <v>05.001.10.301.0031.2134</v>
      </c>
      <c r="B74" s="22" t="str">
        <f>VLOOKUP(D74,Fichas!$A$1:$C$2000,3,FALSE)</f>
        <v>3.3.90.30.00.00</v>
      </c>
      <c r="C74" s="36" t="str">
        <f>VLOOKUP(D74,Fichas!$A$1:$D$2000,4,FALSE)</f>
        <v>Material de Consumo</v>
      </c>
      <c r="D74" s="24">
        <v>1020</v>
      </c>
      <c r="E74" s="21">
        <f>VLOOKUP(D74,Fichas!$A$1:$E$2000,5,FALSE)</f>
        <v>944</v>
      </c>
      <c r="F74" s="36" t="str">
        <f>VLOOKUP(D74,Fichas!$A$1:$F$2000,6,FALSE)</f>
        <v>F.M. Saúde</v>
      </c>
      <c r="G74" s="25"/>
      <c r="H74" s="25">
        <v>744522</v>
      </c>
    </row>
    <row r="75" spans="1:10">
      <c r="A75" s="48" t="str">
        <f>VLOOKUP(D75,Fichas!$A$1:$B$2000,2,FALSE)</f>
        <v>05.001.10.302.0032.2143</v>
      </c>
      <c r="B75" s="22" t="str">
        <f>VLOOKUP(D75,Fichas!$A$1:$C$2000,3,FALSE)</f>
        <v>3.1.90.04.00.00</v>
      </c>
      <c r="C75" s="36" t="str">
        <f>VLOOKUP(D75,Fichas!$A$1:$D$2000,4,FALSE)</f>
        <v>Contratação por Tempo Determinado</v>
      </c>
      <c r="D75" s="24">
        <v>1075</v>
      </c>
      <c r="E75" s="21">
        <f>VLOOKUP(D75,Fichas!$A$1:$E$2000,5,FALSE)</f>
        <v>3</v>
      </c>
      <c r="F75" s="36" t="str">
        <f>VLOOKUP(D75,Fichas!$A$1:$F$2000,6,FALSE)</f>
        <v>F.M. Saúde</v>
      </c>
      <c r="G75" s="25"/>
      <c r="H75" s="25">
        <v>290000</v>
      </c>
    </row>
    <row r="76" spans="1:10" s="124" customFormat="1">
      <c r="A76" s="48" t="str">
        <f>VLOOKUP(D76,Fichas!$A$1:$B$2000,2,FALSE)</f>
        <v>05.001.10.305.0033.1035</v>
      </c>
      <c r="B76" s="22" t="str">
        <f>VLOOKUP(D76,Fichas!$A$1:$C$2000,3,FALSE)</f>
        <v>4.4.90.52.00.00</v>
      </c>
      <c r="C76" s="36" t="str">
        <f>VLOOKUP(D76,Fichas!$A$1:$D$2000,4,FALSE)</f>
        <v>Equipamentos e Material Permanente</v>
      </c>
      <c r="D76" s="24">
        <v>1137</v>
      </c>
      <c r="E76" s="21" t="str">
        <f>VLOOKUP(D76,Fichas!$A$1:$E$2000,5,FALSE)</f>
        <v>4</v>
      </c>
      <c r="F76" s="36" t="str">
        <f>VLOOKUP(D76,Fichas!$A$1:$F$2000,6,FALSE)</f>
        <v>F.M. Saúde</v>
      </c>
      <c r="G76" s="71"/>
      <c r="H76" s="71">
        <v>7798.64</v>
      </c>
      <c r="I76" s="19"/>
      <c r="J76" s="37"/>
    </row>
    <row r="77" spans="1:10" s="124" customFormat="1">
      <c r="A77" s="48" t="str">
        <f>VLOOKUP(D77,Fichas!$A$1:$B$2000,2,FALSE)</f>
        <v>05.001.10.305.0033.1035</v>
      </c>
      <c r="B77" s="22" t="str">
        <f>VLOOKUP(D77,Fichas!$A$1:$C$2000,3,FALSE)</f>
        <v>4.4.90.52.00.00</v>
      </c>
      <c r="C77" s="36" t="str">
        <f>VLOOKUP(D77,Fichas!$A$1:$D$2000,4,FALSE)</f>
        <v>Equipamentos e Material Permanente</v>
      </c>
      <c r="D77" s="125">
        <v>1606</v>
      </c>
      <c r="E77" s="21">
        <f>VLOOKUP(D77,Fichas!$A$1:$E$2000,5,FALSE)</f>
        <v>3984</v>
      </c>
      <c r="F77" s="36" t="str">
        <f>VLOOKUP(D77,Fichas!$A$1:$F$2000,6,FALSE)</f>
        <v>F.M. Saúde</v>
      </c>
      <c r="G77" s="71"/>
      <c r="H77" s="71">
        <v>150000</v>
      </c>
      <c r="I77" s="19"/>
      <c r="J77" s="37"/>
    </row>
    <row r="78" spans="1:10">
      <c r="A78" s="48" t="str">
        <f>VLOOKUP(D78,Fichas!$A$1:$B$2000,2,FALSE)</f>
        <v>03.001.08.244.0045.2222</v>
      </c>
      <c r="B78" s="22" t="str">
        <f>VLOOKUP(D78,Fichas!$A$1:$C$2000,3,FALSE)</f>
        <v>3.3.90.30.00.00</v>
      </c>
      <c r="C78" s="36" t="str">
        <f>VLOOKUP(D78,Fichas!$A$1:$D$2000,4,FALSE)</f>
        <v>Material de Consumo</v>
      </c>
      <c r="D78" s="125">
        <v>1465</v>
      </c>
      <c r="E78" s="21" t="str">
        <f>VLOOKUP(D78,Fichas!$A$1:$E$2000,5,FALSE)</f>
        <v>3937</v>
      </c>
      <c r="F78" s="36" t="str">
        <f>VLOOKUP(D78,Fichas!$A$1:$F$2000,6,FALSE)</f>
        <v>F. M. Assist. Social</v>
      </c>
      <c r="G78" s="71"/>
      <c r="H78" s="71">
        <v>13806.97</v>
      </c>
    </row>
    <row r="79" spans="1:10" s="124" customFormat="1">
      <c r="A79" s="48" t="str">
        <f>VLOOKUP(D79,Fichas!$A$1:$B$2000,2,FALSE)</f>
        <v>03.001.08.244.0045.2222</v>
      </c>
      <c r="B79" s="22" t="str">
        <f>VLOOKUP(D79,Fichas!$A$1:$C$2000,3,FALSE)</f>
        <v>3.3.90.36.00.00</v>
      </c>
      <c r="C79" s="36" t="str">
        <f>VLOOKUP(D79,Fichas!$A$1:$D$2000,4,FALSE)</f>
        <v>Outros Serviços de Terceiros - Pessoa Física</v>
      </c>
      <c r="D79" s="125">
        <v>1466</v>
      </c>
      <c r="E79" s="21" t="str">
        <f>VLOOKUP(D79,Fichas!$A$1:$E$2000,5,FALSE)</f>
        <v>3937</v>
      </c>
      <c r="F79" s="36" t="str">
        <f>VLOOKUP(D79,Fichas!$A$1:$F$2000,6,FALSE)</f>
        <v>F. M. Assist. Social</v>
      </c>
      <c r="G79" s="71"/>
      <c r="H79" s="71">
        <v>14983.33</v>
      </c>
      <c r="I79" s="19"/>
      <c r="J79" s="37"/>
    </row>
    <row r="80" spans="1:10">
      <c r="A80" s="48" t="str">
        <f>VLOOKUP(D80,Fichas!$A$1:$B$2000,2,FALSE)</f>
        <v>03.001.08.244.0045.2222</v>
      </c>
      <c r="B80" s="22" t="str">
        <f>VLOOKUP(D80,Fichas!$A$1:$C$2000,3,FALSE)</f>
        <v>4.4.90.52.00.00</v>
      </c>
      <c r="C80" s="36" t="str">
        <f>VLOOKUP(D80,Fichas!$A$1:$D$2000,4,FALSE)</f>
        <v>Equipamentos e Material Permanente</v>
      </c>
      <c r="D80" s="125">
        <v>1468</v>
      </c>
      <c r="E80" s="21" t="str">
        <f>VLOOKUP(D80,Fichas!$A$1:$E$2000,5,FALSE)</f>
        <v>3937</v>
      </c>
      <c r="F80" s="36" t="str">
        <f>VLOOKUP(D80,Fichas!$A$1:$F$2000,6,FALSE)</f>
        <v>F. M. Assist. Social</v>
      </c>
      <c r="G80" s="25"/>
      <c r="H80" s="25">
        <v>130000</v>
      </c>
    </row>
    <row r="81" spans="1:8">
      <c r="A81" s="48" t="str">
        <f>VLOOKUP(D81,Fichas!$A$1:$B$2000,2,FALSE)</f>
        <v>03.001.08.244.0045.2223</v>
      </c>
      <c r="B81" s="22" t="str">
        <f>VLOOKUP(D81,Fichas!$A$1:$C$2000,3,FALSE)</f>
        <v>4.4.90.51.00.00</v>
      </c>
      <c r="C81" s="36" t="str">
        <f>VLOOKUP(D81,Fichas!$A$1:$D$2000,4,FALSE)</f>
        <v>Obras e Instalações</v>
      </c>
      <c r="D81" s="24">
        <v>1469</v>
      </c>
      <c r="E81" s="21" t="str">
        <f>VLOOKUP(D81,Fichas!$A$1:$E$2000,5,FALSE)</f>
        <v>3937</v>
      </c>
      <c r="F81" s="36" t="str">
        <f>VLOOKUP(D81,Fichas!$A$1:$F$2000,6,FALSE)</f>
        <v>F. M. Assist. Social</v>
      </c>
      <c r="G81" s="25"/>
      <c r="H81" s="25">
        <v>20000</v>
      </c>
    </row>
    <row r="82" spans="1:8">
      <c r="A82" s="48" t="str">
        <f>VLOOKUP(D82,Fichas!$A$1:$B$2000,2,FALSE)</f>
        <v>03.001.08.244.0045.2223</v>
      </c>
      <c r="B82" s="22" t="str">
        <f>VLOOKUP(D82,Fichas!$A$1:$C$2000,3,FALSE)</f>
        <v>4.4.90.52.00.00</v>
      </c>
      <c r="C82" s="36" t="str">
        <f>VLOOKUP(D82,Fichas!$A$1:$D$2000,4,FALSE)</f>
        <v>Equipamentos e Material Permanente</v>
      </c>
      <c r="D82" s="24">
        <v>1470</v>
      </c>
      <c r="E82" s="21" t="str">
        <f>VLOOKUP(D82,Fichas!$A$1:$E$2000,5,FALSE)</f>
        <v>3937</v>
      </c>
      <c r="F82" s="36" t="str">
        <f>VLOOKUP(D82,Fichas!$A$1:$F$2000,6,FALSE)</f>
        <v>F. M. Assist. Social</v>
      </c>
      <c r="G82" s="25"/>
      <c r="H82" s="25">
        <v>1209.7</v>
      </c>
    </row>
    <row r="83" spans="1:8">
      <c r="A83" s="48" t="str">
        <f>VLOOKUP(D83,Fichas!$A$1:$B$2000,2,FALSE)</f>
        <v>12.001.13.392.0041.2193</v>
      </c>
      <c r="B83" s="22" t="str">
        <f>VLOOKUP(D83,Fichas!$A$1:$C$2000,3,FALSE)</f>
        <v>3.3.90.39.00.00</v>
      </c>
      <c r="C83" s="36" t="str">
        <f>VLOOKUP(D83,Fichas!$A$1:$D$2000,4,FALSE)</f>
        <v>Outros Serviços de Terceiros - Pessoa Jurídica</v>
      </c>
      <c r="D83" s="24">
        <v>1317</v>
      </c>
      <c r="E83" s="21" t="str">
        <f>VLOOKUP(D83,Fichas!$A$1:$E$2000,5,FALSE)</f>
        <v>808</v>
      </c>
      <c r="F83" s="36" t="str">
        <f>VLOOKUP(D83,Fichas!$A$1:$F$2000,6,FALSE)</f>
        <v>F. M. Cultura</v>
      </c>
      <c r="G83" s="25"/>
      <c r="H83" s="25">
        <v>10700</v>
      </c>
    </row>
    <row r="84" spans="1:8" ht="12.75">
      <c r="A84" s="326" t="s">
        <v>62</v>
      </c>
      <c r="B84" s="327"/>
      <c r="C84" s="327"/>
      <c r="D84" s="327"/>
      <c r="E84" s="327"/>
      <c r="F84" s="328"/>
      <c r="G84" s="20">
        <f>SUM(G5:G83)</f>
        <v>19997998.300000001</v>
      </c>
      <c r="H84" s="20">
        <f>SUM(H5:H83)</f>
        <v>19997998.299999997</v>
      </c>
    </row>
    <row r="85" spans="1:8">
      <c r="H85" s="26">
        <f>G84-H84</f>
        <v>0</v>
      </c>
    </row>
    <row r="86" spans="1:8">
      <c r="F86" s="37" t="s">
        <v>935</v>
      </c>
      <c r="G86" s="26" t="s">
        <v>936</v>
      </c>
    </row>
    <row r="87" spans="1:8">
      <c r="A87" s="37" t="s">
        <v>74</v>
      </c>
      <c r="B87" s="19">
        <v>0</v>
      </c>
      <c r="C87" s="324" t="str">
        <f>VLOOKUP(B87,Fontes!$A$1:$B$511,2,FALSE)</f>
        <v>ORDINÁRIO</v>
      </c>
      <c r="D87" s="324"/>
      <c r="E87" s="324"/>
      <c r="F87" s="26">
        <f>G5+G11+G12+G13+G14+G15+G22+G41</f>
        <v>10793803.109999999</v>
      </c>
      <c r="G87" s="26">
        <f>H42+H43+H46+H47+H48+H49+H50+H51+H59+H60+H61+H62+H64+H71</f>
        <v>10793803.109999999</v>
      </c>
      <c r="H87" s="134">
        <f t="shared" ref="H87:H96" si="0">F87-G87</f>
        <v>0</v>
      </c>
    </row>
    <row r="88" spans="1:8">
      <c r="A88" s="35"/>
      <c r="B88" s="19">
        <v>3</v>
      </c>
      <c r="C88" s="324" t="str">
        <f>VLOOKUP(B88,Fontes!$A$1:$B$511,2,FALSE)</f>
        <v>BLOCO CUSTEIO SUS</v>
      </c>
      <c r="D88" s="324"/>
      <c r="E88" s="324"/>
      <c r="F88" s="26">
        <f>G28</f>
        <v>290000</v>
      </c>
      <c r="G88" s="26">
        <f>H75</f>
        <v>290000</v>
      </c>
      <c r="H88" s="134">
        <f>F88-G88</f>
        <v>0</v>
      </c>
    </row>
    <row r="89" spans="1:8">
      <c r="A89" s="35"/>
      <c r="B89" s="19">
        <v>4</v>
      </c>
      <c r="C89" s="324" t="str">
        <f>VLOOKUP(B89,Fontes!$A$1:$B$511,2,FALSE)</f>
        <v>BLOCO INVESTIMENTO SUS</v>
      </c>
      <c r="D89" s="324"/>
      <c r="E89" s="324"/>
      <c r="F89" s="26">
        <f>G31</f>
        <v>7798.64</v>
      </c>
      <c r="G89" s="26">
        <f>H76</f>
        <v>7798.64</v>
      </c>
      <c r="H89" s="134">
        <f>F89-G89</f>
        <v>0</v>
      </c>
    </row>
    <row r="90" spans="1:8">
      <c r="A90" s="35"/>
      <c r="B90" s="19">
        <v>200</v>
      </c>
      <c r="C90" s="324" t="str">
        <f>VLOOKUP(B90,Fontes!$A$1:$B$511,2,FALSE)</f>
        <v>ORDINÁRIO - EDUCAÇÃO</v>
      </c>
      <c r="D90" s="324"/>
      <c r="E90" s="324"/>
      <c r="F90" s="26">
        <f>G16+G17+G18+G19+G20+G21</f>
        <v>3549000</v>
      </c>
      <c r="G90" s="26">
        <f>H52+H53+H54+H55+H56+H57+H58</f>
        <v>3549000</v>
      </c>
      <c r="H90" s="134">
        <f>F90-G90</f>
        <v>0</v>
      </c>
    </row>
    <row r="91" spans="1:8">
      <c r="A91" s="35"/>
      <c r="B91" s="19">
        <v>300</v>
      </c>
      <c r="C91" s="324" t="str">
        <f>VLOOKUP(B91,Fontes!$A$1:$B$511,2,FALSE)</f>
        <v>ORDINÁRIO - SAÚDE</v>
      </c>
      <c r="D91" s="324"/>
      <c r="E91" s="324"/>
      <c r="F91" s="26">
        <f>G29</f>
        <v>148000</v>
      </c>
      <c r="G91" s="26">
        <f>H72</f>
        <v>148000</v>
      </c>
      <c r="H91" s="134">
        <f t="shared" si="0"/>
        <v>0</v>
      </c>
    </row>
    <row r="92" spans="1:8">
      <c r="A92" s="35"/>
      <c r="B92" s="19">
        <v>806</v>
      </c>
      <c r="C92" s="324" t="str">
        <f>VLOOKUP(B92,Fontes!$A$1:$B$511,2,FALSE)</f>
        <v>COM. FIN.DOS ROYALTIES PELA PRODUÇAO</v>
      </c>
      <c r="D92" s="324"/>
      <c r="E92" s="324"/>
      <c r="F92" s="26">
        <f>G6+G7+G9+G8+G10+G26</f>
        <v>2652850.12</v>
      </c>
      <c r="G92" s="26">
        <f>H44+H45</f>
        <v>2652850.12</v>
      </c>
      <c r="H92" s="134">
        <f t="shared" si="0"/>
        <v>0</v>
      </c>
    </row>
    <row r="93" spans="1:8">
      <c r="A93" s="35"/>
      <c r="B93" s="19">
        <v>807</v>
      </c>
      <c r="C93" s="324" t="str">
        <f>VLOOKUP(B93,Fontes!$A$1:$B$511,2,FALSE)</f>
        <v>ROYALTIES PELO EXCEDENTE DA PRODUÇÃO</v>
      </c>
      <c r="D93" s="324"/>
      <c r="E93" s="324"/>
      <c r="F93" s="26">
        <f>G23+G37+G38+G40</f>
        <v>474508.84</v>
      </c>
      <c r="G93" s="26">
        <f>H63+H65</f>
        <v>474508.84</v>
      </c>
      <c r="H93" s="134">
        <f>F93-G93</f>
        <v>0</v>
      </c>
    </row>
    <row r="94" spans="1:8">
      <c r="A94" s="35"/>
      <c r="B94" s="19">
        <v>808</v>
      </c>
      <c r="C94" s="324" t="str">
        <f>VLOOKUP(B94,Fontes!$A$1:$B$511,2,FALSE)</f>
        <v>ROYALTIES PELA PARTICIPAÇÃO ESPECIAL</v>
      </c>
      <c r="D94" s="324"/>
      <c r="E94" s="324"/>
      <c r="F94" s="26">
        <f>G39</f>
        <v>10700</v>
      </c>
      <c r="G94" s="26">
        <f>H83</f>
        <v>10700</v>
      </c>
      <c r="H94" s="134">
        <f t="shared" ref="H94" si="1">F94-G94</f>
        <v>0</v>
      </c>
    </row>
    <row r="95" spans="1:8">
      <c r="A95" s="35"/>
      <c r="B95" s="19">
        <v>836</v>
      </c>
      <c r="C95" s="324" t="str">
        <f>VLOOKUP(B95,Fontes!$A$1:$B$511,2,FALSE)</f>
        <v>ROYALTIES - SAÚDE (LEI 12.858/13)</v>
      </c>
      <c r="D95" s="324"/>
      <c r="E95" s="324"/>
      <c r="F95" s="26">
        <f>G27</f>
        <v>900000</v>
      </c>
      <c r="G95" s="26">
        <f>H73</f>
        <v>900000</v>
      </c>
      <c r="H95" s="134">
        <f>F95-G95</f>
        <v>0</v>
      </c>
    </row>
    <row r="96" spans="1:8">
      <c r="A96" s="35"/>
      <c r="B96" s="19">
        <v>944</v>
      </c>
      <c r="C96" s="324" t="str">
        <f>VLOOKUP(B96,Fontes!$A$1:$B$511,2,FALSE)</f>
        <v>CUSTEIO ESTADO</v>
      </c>
      <c r="D96" s="324"/>
      <c r="E96" s="324"/>
      <c r="F96" s="26">
        <f>G30+G33+G34</f>
        <v>744522</v>
      </c>
      <c r="G96" s="26">
        <f>H74</f>
        <v>744522</v>
      </c>
      <c r="H96" s="134">
        <f t="shared" si="0"/>
        <v>0</v>
      </c>
    </row>
    <row r="97" spans="1:8">
      <c r="A97" s="35"/>
      <c r="B97" s="19">
        <v>947</v>
      </c>
      <c r="C97" s="324" t="str">
        <f>VLOOKUP(B97,Fontes!$A$1:$B$511,2,FALSE)</f>
        <v>ICMS VERDE</v>
      </c>
      <c r="D97" s="324"/>
      <c r="E97" s="324"/>
      <c r="F97" s="26">
        <f>G24+G25+G36</f>
        <v>96815.59</v>
      </c>
      <c r="G97" s="26">
        <f>H66+H67+H68+H69+H70</f>
        <v>96815.59</v>
      </c>
      <c r="H97" s="134">
        <f>F97-G97</f>
        <v>0</v>
      </c>
    </row>
    <row r="98" spans="1:8">
      <c r="A98" s="35"/>
      <c r="B98" s="19">
        <v>3937</v>
      </c>
      <c r="C98" s="324" t="str">
        <f>VLOOKUP(B98,Fontes!$A$1:$B$511,2,FALSE)</f>
        <v>Superávit - Cabo Frio - FRIO BL MAC FNAS</v>
      </c>
      <c r="D98" s="324"/>
      <c r="E98" s="324"/>
      <c r="F98" s="26">
        <f>G35</f>
        <v>180000</v>
      </c>
      <c r="G98" s="26">
        <f>H78+H79+H80+H81+H82</f>
        <v>180000</v>
      </c>
      <c r="H98" s="134">
        <f>F98-G98</f>
        <v>0</v>
      </c>
    </row>
    <row r="99" spans="1:8">
      <c r="A99" s="35"/>
      <c r="B99" s="19">
        <v>3984</v>
      </c>
      <c r="C99" s="324" t="str">
        <f>VLOOKUP(B99,Fontes!$A$1:$B$511,2,FALSE)</f>
        <v>Superávit - EP - Controle Pop. Animal</v>
      </c>
      <c r="D99" s="324"/>
      <c r="E99" s="324"/>
      <c r="F99" s="26">
        <f>G32</f>
        <v>150000</v>
      </c>
      <c r="G99" s="26">
        <f>H77</f>
        <v>150000</v>
      </c>
      <c r="H99" s="134">
        <f>F99-G99</f>
        <v>0</v>
      </c>
    </row>
    <row r="100" spans="1:8">
      <c r="C100" s="330" t="s">
        <v>883</v>
      </c>
      <c r="D100" s="330"/>
      <c r="E100" s="330"/>
      <c r="F100" s="26">
        <f>SUM(F87:F99)</f>
        <v>19997998.300000001</v>
      </c>
      <c r="G100" s="26">
        <f>SUM(G87:G99)</f>
        <v>19997998.300000001</v>
      </c>
      <c r="H100" s="135"/>
    </row>
    <row r="101" spans="1:8">
      <c r="C101" s="329" t="s">
        <v>884</v>
      </c>
      <c r="D101" s="329"/>
      <c r="E101" s="329"/>
      <c r="F101" s="26">
        <f>F100-G84</f>
        <v>0</v>
      </c>
      <c r="G101" s="26">
        <f>G100-H84</f>
        <v>0</v>
      </c>
    </row>
    <row r="102" spans="1:8">
      <c r="H102" s="26" t="s">
        <v>80</v>
      </c>
    </row>
  </sheetData>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3.xml><?xml version="1.0" encoding="utf-8"?>
<worksheet xmlns="http://schemas.openxmlformats.org/spreadsheetml/2006/main" xmlns:r="http://schemas.openxmlformats.org/officeDocument/2006/relationships">
  <dimension ref="A1:J24"/>
  <sheetViews>
    <sheetView topLeftCell="A4" workbookViewId="0">
      <selection activeCell="G14" sqref="G14:H14"/>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26</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1" t="s">
        <v>58</v>
      </c>
      <c r="H3" s="32"/>
      <c r="I3" s="19" t="s">
        <v>899</v>
      </c>
    </row>
    <row r="4" spans="1:10" ht="22.5">
      <c r="A4" s="28" t="s">
        <v>63</v>
      </c>
      <c r="B4" s="29" t="s">
        <v>64</v>
      </c>
      <c r="C4" s="33" t="s">
        <v>65</v>
      </c>
      <c r="D4" s="28" t="s">
        <v>66</v>
      </c>
      <c r="E4" s="28" t="s">
        <v>70</v>
      </c>
      <c r="F4" s="29" t="s">
        <v>67</v>
      </c>
      <c r="G4" s="30" t="s">
        <v>56</v>
      </c>
      <c r="H4" s="30" t="s">
        <v>57</v>
      </c>
    </row>
    <row r="5" spans="1:10">
      <c r="A5" s="48" t="str">
        <f>VLOOKUP(D5,Fichas!$A$1:$B$2000,2,FALSE)</f>
        <v>23.001.15.452.0043.2211</v>
      </c>
      <c r="B5" s="22" t="str">
        <f>VLOOKUP(D5,Fichas!$A$1:$C$2000,3,FALSE)</f>
        <v>3.3.90.30.00.00</v>
      </c>
      <c r="C5" s="36" t="str">
        <f>VLOOKUP(D5,Fichas!$A$1:$D$2000,4,FALSE)</f>
        <v>Material de Consumo</v>
      </c>
      <c r="D5" s="21">
        <v>1384</v>
      </c>
      <c r="E5" s="21">
        <f>VLOOKUP(D5,Fichas!$A$1:$E$2000,5,FALSE)</f>
        <v>806</v>
      </c>
      <c r="F5" s="36" t="str">
        <f>VLOOKUP(D5,Fichas!$A$1:$F$2000,6,FALSE)</f>
        <v>CONSERCAF</v>
      </c>
      <c r="G5" s="23">
        <v>200000</v>
      </c>
      <c r="H5" s="23"/>
    </row>
    <row r="6" spans="1:10">
      <c r="A6" s="48" t="str">
        <f>VLOOKUP(D6,Fichas!$A$1:$B$2000,2,FALSE)</f>
        <v>23.001.18.452.0044.2212</v>
      </c>
      <c r="B6" s="22" t="str">
        <f>VLOOKUP(D6,Fichas!$A$1:$C$2000,3,FALSE)</f>
        <v>3.3.90.30.00.00</v>
      </c>
      <c r="C6" s="36" t="str">
        <f>VLOOKUP(D6,Fichas!$A$1:$D$2000,4,FALSE)</f>
        <v>Material de Consumo</v>
      </c>
      <c r="D6" s="21">
        <v>1390</v>
      </c>
      <c r="E6" s="21" t="str">
        <f>VLOOKUP(D6,Fichas!$A$1:$E$2000,5,FALSE)</f>
        <v>807</v>
      </c>
      <c r="F6" s="36" t="str">
        <f>VLOOKUP(D6,Fichas!$A$1:$F$2000,6,FALSE)</f>
        <v>CONSERCAF</v>
      </c>
      <c r="G6" s="23">
        <v>200000</v>
      </c>
      <c r="H6" s="23"/>
    </row>
    <row r="7" spans="1:10">
      <c r="A7" s="48" t="str">
        <f>VLOOKUP(D7,Fichas!$A$1:$B$2000,2,FALSE)</f>
        <v>23.001.04.122.0002.2003</v>
      </c>
      <c r="B7" s="22" t="str">
        <f>VLOOKUP(D7,Fichas!$A$1:$C$2000,3,FALSE)</f>
        <v>3.3.91.41.00.00</v>
      </c>
      <c r="C7" s="36" t="str">
        <f>VLOOKUP(D7,Fichas!$A$1:$D$2000,4,FALSE)</f>
        <v>Contribuições</v>
      </c>
      <c r="D7" s="21">
        <v>1644</v>
      </c>
      <c r="E7" s="21">
        <f>VLOOKUP(D7,Fichas!$A$1:$E$2000,5,FALSE)</f>
        <v>0</v>
      </c>
      <c r="F7" s="36" t="str">
        <f>VLOOKUP(D7,Fichas!$A$1:$F$2000,6,FALSE)</f>
        <v>COMSERCAF</v>
      </c>
      <c r="G7" s="23">
        <v>385000</v>
      </c>
      <c r="H7" s="23"/>
    </row>
    <row r="8" spans="1:10">
      <c r="A8" s="48" t="str">
        <f>VLOOKUP(D8,Fichas!$A$1:$B$2000,2,FALSE)</f>
        <v>23.001.28.843.0000.0007</v>
      </c>
      <c r="B8" s="22" t="str">
        <f>VLOOKUP(D8,Fichas!$A$1:$C$2000,3,FALSE)</f>
        <v>4.6.90.71.00.00</v>
      </c>
      <c r="C8" s="36" t="str">
        <f>VLOOKUP(D8,Fichas!$A$1:$D$2000,4,FALSE)</f>
        <v>Principal da Dívida Contratual Resgatado</v>
      </c>
      <c r="D8" s="21">
        <v>1647</v>
      </c>
      <c r="E8" s="21">
        <f>VLOOKUP(D8,Fichas!$A$1:$E$2000,5,FALSE)</f>
        <v>0</v>
      </c>
      <c r="F8" s="36" t="str">
        <f>VLOOKUP(D8,Fichas!$A$1:$F$2000,6,FALSE)</f>
        <v>COMSERCAF</v>
      </c>
      <c r="G8" s="23">
        <v>5381096.5999999996</v>
      </c>
      <c r="H8" s="23"/>
      <c r="I8" s="19">
        <v>8</v>
      </c>
      <c r="J8" s="37" t="str">
        <f>VLOOKUP(I8,Excessões!$A$1:$B$50,2,FALSE)</f>
        <v>Art. 5º, Inc II - Despesas com Amortizações, Juros e encargos da Dívida</v>
      </c>
    </row>
    <row r="9" spans="1:10">
      <c r="A9" s="48" t="str">
        <f>VLOOKUP(D9,Fichas!$A$1:$B$2000,2,FALSE)</f>
        <v>23.001.28.843.0000.0007</v>
      </c>
      <c r="B9" s="22" t="str">
        <f>VLOOKUP(D9,Fichas!$A$1:$C$2000,3,FALSE)</f>
        <v>3.2.90.21.00.00</v>
      </c>
      <c r="C9" s="36" t="str">
        <f>VLOOKUP(D9,Fichas!$A$1:$D$2000,4,FALSE)</f>
        <v>Juros sobre a Dívida por Contrato</v>
      </c>
      <c r="D9" s="21">
        <v>1648</v>
      </c>
      <c r="E9" s="21">
        <f>VLOOKUP(D9,Fichas!$A$1:$E$2000,5,FALSE)</f>
        <v>0</v>
      </c>
      <c r="F9" s="36" t="str">
        <f>VLOOKUP(D9,Fichas!$A$1:$F$2000,6,FALSE)</f>
        <v>COMSERCAF</v>
      </c>
      <c r="G9" s="23">
        <v>100000</v>
      </c>
      <c r="H9" s="23"/>
      <c r="I9" s="19">
        <v>8</v>
      </c>
      <c r="J9" s="37" t="str">
        <f>VLOOKUP(I9,Excessões!$A$1:$B$50,2,FALSE)</f>
        <v>Art. 5º, Inc II - Despesas com Amortizações, Juros e encargos da Dívida</v>
      </c>
    </row>
    <row r="10" spans="1:10">
      <c r="A10" s="48" t="str">
        <f>VLOOKUP(D10,Fichas!$A$1:$B$2000,2,FALSE)</f>
        <v>23.001.04.122.0002.2003</v>
      </c>
      <c r="B10" s="22" t="str">
        <f>VLOOKUP(D10,Fichas!$A$1:$C$2000,3,FALSE)</f>
        <v>3.1.90.11.00.00</v>
      </c>
      <c r="C10" s="36" t="str">
        <f>VLOOKUP(D10,Fichas!$A$1:$D$2000,4,FALSE)</f>
        <v>Vencimentos e Vantagens Fixas - Pessoal Civil</v>
      </c>
      <c r="D10" s="21">
        <v>1364</v>
      </c>
      <c r="E10" s="21" t="str">
        <f>VLOOKUP(D10,Fichas!$A$1:$E$2000,5,FALSE)</f>
        <v>0</v>
      </c>
      <c r="F10" s="36" t="str">
        <f>VLOOKUP(D10,Fichas!$A$1:$F$2000,6,FALSE)</f>
        <v>CONSERCAF</v>
      </c>
      <c r="G10" s="23"/>
      <c r="H10" s="23">
        <v>385000</v>
      </c>
    </row>
    <row r="11" spans="1:10">
      <c r="A11" s="48" t="str">
        <f>VLOOKUP(D11,Fichas!$A$1:$B$2000,2,FALSE)</f>
        <v>23.001.04.122.0002.2004.0001</v>
      </c>
      <c r="B11" s="22" t="str">
        <f>VLOOKUP(D11,Fichas!$A$1:$C$2000,3,FALSE)</f>
        <v>3.3.90.30.00.00</v>
      </c>
      <c r="C11" s="36" t="str">
        <f>VLOOKUP(D11,Fichas!$A$1:$D$2000,4,FALSE)</f>
        <v>Material de Consumo</v>
      </c>
      <c r="D11" s="21">
        <v>1374</v>
      </c>
      <c r="E11" s="21" t="str">
        <f>VLOOKUP(D11,Fichas!$A$1:$E$2000,5,FALSE)</f>
        <v>806</v>
      </c>
      <c r="F11" s="36" t="str">
        <f>VLOOKUP(D11,Fichas!$A$1:$F$2000,6,FALSE)</f>
        <v>CONSERCAF</v>
      </c>
      <c r="G11" s="23"/>
      <c r="H11" s="23">
        <v>200000</v>
      </c>
    </row>
    <row r="12" spans="1:10">
      <c r="A12" s="48" t="str">
        <f>VLOOKUP(D12,Fichas!$A$1:$B$2000,2,FALSE)</f>
        <v>23.001.18.452.0044.2213</v>
      </c>
      <c r="B12" s="22" t="str">
        <f>VLOOKUP(D12,Fichas!$A$1:$C$2000,3,FALSE)</f>
        <v>3.3.90.30.00.00</v>
      </c>
      <c r="C12" s="36" t="str">
        <f>VLOOKUP(D12,Fichas!$A$1:$D$2000,4,FALSE)</f>
        <v>Material de Consumo</v>
      </c>
      <c r="D12" s="21">
        <v>1394</v>
      </c>
      <c r="E12" s="21" t="str">
        <f>VLOOKUP(D12,Fichas!$A$1:$E$2000,5,FALSE)</f>
        <v>807</v>
      </c>
      <c r="F12" s="36" t="str">
        <f>VLOOKUP(D12,Fichas!$A$1:$F$2000,6,FALSE)</f>
        <v>CONSERCAF</v>
      </c>
      <c r="G12" s="23"/>
      <c r="H12" s="23">
        <v>200000</v>
      </c>
    </row>
    <row r="13" spans="1:10">
      <c r="A13" s="48" t="str">
        <f>VLOOKUP(D13,Fichas!$A$1:$B$2000,2,FALSE)</f>
        <v>02.022.06.122.0002.2003</v>
      </c>
      <c r="B13" s="22" t="str">
        <f>VLOOKUP(D13,Fichas!$A$1:$C$2000,3,FALSE)</f>
        <v>3.1.90.11.00.00</v>
      </c>
      <c r="C13" s="36" t="str">
        <f>VLOOKUP(D13,Fichas!$A$1:$D$2000,4,FALSE)</f>
        <v>Vencimentos e Vantagens Fixas - Pessoal Civil</v>
      </c>
      <c r="D13" s="21">
        <v>789</v>
      </c>
      <c r="E13" s="21" t="str">
        <f>VLOOKUP(D13,Fichas!$A$1:$E$2000,5,FALSE)</f>
        <v>0</v>
      </c>
      <c r="F13" s="36" t="str">
        <f>VLOOKUP(D13,Fichas!$A$1:$F$2000,6,FALSE)</f>
        <v>Secr. Dir. Humanos</v>
      </c>
      <c r="G13" s="23"/>
      <c r="H13" s="23">
        <v>5481096.5999999996</v>
      </c>
    </row>
    <row r="14" spans="1:10" ht="12.75">
      <c r="A14" s="337" t="s">
        <v>62</v>
      </c>
      <c r="B14" s="338"/>
      <c r="C14" s="338"/>
      <c r="D14" s="338"/>
      <c r="E14" s="338"/>
      <c r="F14" s="339"/>
      <c r="G14" s="20">
        <f>SUM(G5:G13)</f>
        <v>6266096.5999999996</v>
      </c>
      <c r="H14" s="20">
        <f>SUM(H5:H13)</f>
        <v>6266096.5999999996</v>
      </c>
    </row>
    <row r="16" spans="1:10">
      <c r="F16" s="37" t="s">
        <v>935</v>
      </c>
      <c r="G16" s="26" t="s">
        <v>936</v>
      </c>
    </row>
    <row r="17" spans="1:8">
      <c r="A17" s="37" t="s">
        <v>74</v>
      </c>
      <c r="B17" s="19">
        <v>0</v>
      </c>
      <c r="C17" s="341" t="str">
        <f>VLOOKUP(B17,Fontes!$A$1:$B$511,2,FALSE)</f>
        <v>ORDINÁRIO</v>
      </c>
      <c r="D17" s="341"/>
      <c r="E17" s="341"/>
      <c r="F17" s="26">
        <f>G7+G8+G9</f>
        <v>5866096.5999999996</v>
      </c>
      <c r="G17" s="26">
        <f>H10+H13</f>
        <v>5866096.5999999996</v>
      </c>
      <c r="H17" s="134">
        <f t="shared" ref="H17:H20" si="0">F17-G17</f>
        <v>0</v>
      </c>
    </row>
    <row r="18" spans="1:8">
      <c r="A18" s="35"/>
      <c r="B18" s="19">
        <v>806</v>
      </c>
      <c r="C18" s="341" t="str">
        <f>VLOOKUP(B18,Fontes!$A$1:$B$511,2,FALSE)</f>
        <v>COM. FIN.DOS ROYALTIES PELA PRODUÇAO</v>
      </c>
      <c r="D18" s="341"/>
      <c r="E18" s="341"/>
      <c r="F18" s="26">
        <f>G5</f>
        <v>200000</v>
      </c>
      <c r="G18" s="26">
        <f>H11</f>
        <v>200000</v>
      </c>
      <c r="H18" s="134">
        <f>F18-G18</f>
        <v>0</v>
      </c>
    </row>
    <row r="19" spans="1:8">
      <c r="A19" s="35"/>
      <c r="B19" s="19">
        <v>807</v>
      </c>
      <c r="C19" s="341" t="str">
        <f>VLOOKUP(B19,Fontes!$A$1:$B$511,2,FALSE)</f>
        <v>ROYALTIES PELO EXCEDENTE DA PRODUÇÃO</v>
      </c>
      <c r="D19" s="341"/>
      <c r="E19" s="341"/>
      <c r="F19" s="26">
        <f>G6</f>
        <v>200000</v>
      </c>
      <c r="G19" s="26">
        <f>H12</f>
        <v>200000</v>
      </c>
      <c r="H19" s="134">
        <f>F19-G19</f>
        <v>0</v>
      </c>
    </row>
    <row r="20" spans="1:8">
      <c r="C20" s="341" t="str">
        <f>VLOOKUP(B20,Fontes!$A$1:$B$511,2,FALSE)</f>
        <v>ORDINÁRIO</v>
      </c>
      <c r="D20" s="341"/>
      <c r="E20" s="341"/>
      <c r="F20" s="41"/>
      <c r="G20" s="41"/>
      <c r="H20" s="134">
        <f t="shared" si="0"/>
        <v>0</v>
      </c>
    </row>
    <row r="21" spans="1:8">
      <c r="C21" s="131"/>
      <c r="D21" s="131"/>
      <c r="E21" s="131"/>
      <c r="F21" s="41"/>
      <c r="G21" s="41"/>
      <c r="H21" s="134"/>
    </row>
    <row r="22" spans="1:8">
      <c r="C22" s="342" t="s">
        <v>883</v>
      </c>
      <c r="D22" s="342"/>
      <c r="E22" s="342"/>
      <c r="F22" s="26">
        <f>SUM(F17:F20)</f>
        <v>6266096.5999999996</v>
      </c>
      <c r="G22" s="26">
        <f>SUM(G17:G20)</f>
        <v>6266096.5999999996</v>
      </c>
      <c r="H22" s="135"/>
    </row>
    <row r="23" spans="1:8">
      <c r="C23" s="361" t="s">
        <v>884</v>
      </c>
      <c r="D23" s="361"/>
      <c r="E23" s="361"/>
      <c r="F23" s="26">
        <f>F22-G14</f>
        <v>0</v>
      </c>
      <c r="G23" s="26">
        <f>G22-H14</f>
        <v>0</v>
      </c>
    </row>
    <row r="24" spans="1:8">
      <c r="H24" s="26" t="s">
        <v>80</v>
      </c>
    </row>
  </sheetData>
  <mergeCells count="9">
    <mergeCell ref="C23:E23"/>
    <mergeCell ref="C20:E20"/>
    <mergeCell ref="C22:E22"/>
    <mergeCell ref="C19:E19"/>
    <mergeCell ref="A1:G1"/>
    <mergeCell ref="A3:F3"/>
    <mergeCell ref="A14:F14"/>
    <mergeCell ref="C17:E17"/>
    <mergeCell ref="C18:E18"/>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4.xml><?xml version="1.0" encoding="utf-8"?>
<worksheet xmlns="http://schemas.openxmlformats.org/spreadsheetml/2006/main" xmlns:r="http://schemas.openxmlformats.org/officeDocument/2006/relationships">
  <dimension ref="A1:L11"/>
  <sheetViews>
    <sheetView workbookViewId="0">
      <selection activeCell="A7" sqref="A7:H7"/>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33</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02.011.27.813.0013.2042</v>
      </c>
      <c r="B5" s="22" t="str">
        <f>VLOOKUP(D5,Fichas!$A$1:$C$2000,3,FALSE)</f>
        <v>4.4.90.52.00.00</v>
      </c>
      <c r="C5" s="36" t="str">
        <f>VLOOKUP(D5,Fichas!$A$1:$D$2000,4,FALSE)</f>
        <v>Equipamentos e Material Permanente</v>
      </c>
      <c r="D5" s="21">
        <v>1631</v>
      </c>
      <c r="E5" s="21">
        <f>VLOOKUP(D5,Fichas!$A$1:$E$2000,5,FALSE)</f>
        <v>932</v>
      </c>
      <c r="F5" s="36" t="str">
        <f>VLOOKUP(D5,Fichas!$A$1:$F$2000,6,FALSE)</f>
        <v>Secr. Turismo</v>
      </c>
      <c r="G5" s="23">
        <v>200000</v>
      </c>
      <c r="H5" s="23"/>
      <c r="I5" s="19">
        <v>19</v>
      </c>
      <c r="J5" s="37" t="str">
        <f>VLOOKUP(I5,Excessões!$A$1:$B$50,2,FALSE)</f>
        <v>Art. 5º, Inc V - Excesso de Arrecadação</v>
      </c>
      <c r="K5" s="19"/>
      <c r="L5" s="37"/>
    </row>
    <row r="6" spans="1:12" s="38" customFormat="1" ht="14.25" customHeight="1">
      <c r="A6" s="352" t="str">
        <f>D9</f>
        <v>Academiar Ar Livre - Convênio 913464/2021</v>
      </c>
      <c r="B6" s="353"/>
      <c r="C6" s="353"/>
      <c r="D6" s="354"/>
      <c r="E6" s="21">
        <f>C9</f>
        <v>932</v>
      </c>
      <c r="F6" s="170"/>
      <c r="G6" s="25"/>
      <c r="H6" s="25">
        <v>200000</v>
      </c>
    </row>
    <row r="7" spans="1:12" ht="14.25" customHeight="1">
      <c r="A7" s="337" t="s">
        <v>62</v>
      </c>
      <c r="B7" s="338"/>
      <c r="C7" s="338"/>
      <c r="D7" s="338"/>
      <c r="E7" s="338"/>
      <c r="F7" s="339"/>
      <c r="G7" s="20">
        <f>SUM(G5:G5)</f>
        <v>200000</v>
      </c>
      <c r="H7" s="20">
        <f>SUM(H5:H6)</f>
        <v>200000</v>
      </c>
    </row>
    <row r="9" spans="1:12" ht="15" customHeight="1">
      <c r="A9" s="335" t="s">
        <v>74</v>
      </c>
      <c r="B9" s="335"/>
      <c r="C9" s="19">
        <v>932</v>
      </c>
      <c r="D9" s="341" t="str">
        <f>VLOOKUP(C9,Fontes!$A$1:$B$324,2,FALSE)</f>
        <v>Academiar Ar Livre - Convênio 913464/2021</v>
      </c>
      <c r="E9" s="341"/>
      <c r="F9" s="341"/>
      <c r="G9" s="26">
        <f>G5</f>
        <v>200000</v>
      </c>
      <c r="H9" s="26">
        <f>H6</f>
        <v>200000</v>
      </c>
      <c r="I9" s="134">
        <f>G9-H9</f>
        <v>0</v>
      </c>
    </row>
    <row r="10" spans="1:12">
      <c r="C10" s="19"/>
      <c r="D10" s="342" t="s">
        <v>883</v>
      </c>
      <c r="E10" s="342"/>
      <c r="F10" s="342"/>
      <c r="G10" s="26">
        <f>SUM(G9:G9)</f>
        <v>200000</v>
      </c>
      <c r="H10" s="26">
        <f>SUM(H9:H9)</f>
        <v>200000</v>
      </c>
    </row>
    <row r="11" spans="1:12">
      <c r="C11" s="19"/>
      <c r="D11" s="340" t="s">
        <v>884</v>
      </c>
      <c r="E11" s="340"/>
      <c r="F11" s="340"/>
      <c r="G11" s="53">
        <f>G10-G7</f>
        <v>0</v>
      </c>
      <c r="H11" s="53">
        <f>H10-H7</f>
        <v>0</v>
      </c>
    </row>
  </sheetData>
  <mergeCells count="12">
    <mergeCell ref="A1:G1"/>
    <mergeCell ref="A3:C3"/>
    <mergeCell ref="D3:D4"/>
    <mergeCell ref="E3:E4"/>
    <mergeCell ref="F3:F4"/>
    <mergeCell ref="G3:H3"/>
    <mergeCell ref="D10:F10"/>
    <mergeCell ref="D11:F11"/>
    <mergeCell ref="A6:D6"/>
    <mergeCell ref="A7:F7"/>
    <mergeCell ref="A9:B9"/>
    <mergeCell ref="D9:F9"/>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5.xml><?xml version="1.0" encoding="utf-8"?>
<worksheet xmlns="http://schemas.openxmlformats.org/spreadsheetml/2006/main" xmlns:r="http://schemas.openxmlformats.org/officeDocument/2006/relationships">
  <dimension ref="A1:L11"/>
  <sheetViews>
    <sheetView workbookViewId="0">
      <selection activeCell="A7" sqref="A7:H7"/>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37</v>
      </c>
      <c r="B1" s="336"/>
      <c r="C1" s="336"/>
      <c r="D1" s="336"/>
      <c r="E1" s="336"/>
      <c r="F1" s="336"/>
      <c r="G1" s="336"/>
    </row>
    <row r="2" spans="1:12" s="38" customFormat="1" ht="15" customHeight="1">
      <c r="A2" s="68"/>
      <c r="B2" s="68"/>
      <c r="C2" s="68"/>
      <c r="D2" s="68"/>
      <c r="E2" s="68"/>
      <c r="F2" s="68"/>
      <c r="G2" s="132"/>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05.001.10.122.0029.2121</v>
      </c>
      <c r="B5" s="22" t="str">
        <f>VLOOKUP(D5,Fichas!$A$1:$C$2000,3,FALSE)</f>
        <v>3.1.90.13.00.00</v>
      </c>
      <c r="C5" s="36" t="str">
        <f>VLOOKUP(D5,Fichas!$A$1:$D$2000,4,FALSE)</f>
        <v>Obrigações Patronais</v>
      </c>
      <c r="D5" s="21">
        <v>1633</v>
      </c>
      <c r="E5" s="21">
        <f>VLOOKUP(D5,Fichas!$A$1:$E$2000,5,FALSE)</f>
        <v>3836</v>
      </c>
      <c r="F5" s="36" t="str">
        <f>VLOOKUP(D5,Fichas!$A$1:$F$2000,6,FALSE)</f>
        <v>F.M. Saúde</v>
      </c>
      <c r="G5" s="23">
        <v>2104916.34</v>
      </c>
      <c r="H5" s="23"/>
      <c r="I5" s="19">
        <v>18</v>
      </c>
      <c r="J5" s="37" t="str">
        <f>VLOOKUP(I5,Excessões!$A$1:$B$50,2,FALSE)</f>
        <v>Art. 5º, Inc V - Incorporação Saldo Financeiro - Superávit</v>
      </c>
      <c r="K5" s="19"/>
      <c r="L5" s="37"/>
    </row>
    <row r="6" spans="1:12" s="38" customFormat="1" ht="14.25" customHeight="1">
      <c r="A6" s="352" t="str">
        <f>D9</f>
        <v>Superávit - Royalties Saúde (Lei 12.858/13)</v>
      </c>
      <c r="B6" s="353"/>
      <c r="C6" s="353"/>
      <c r="D6" s="354"/>
      <c r="E6" s="21">
        <f>C9</f>
        <v>3836</v>
      </c>
      <c r="F6" s="170"/>
      <c r="G6" s="25"/>
      <c r="H6" s="25">
        <v>2104916.34</v>
      </c>
    </row>
    <row r="7" spans="1:12" ht="14.25" customHeight="1">
      <c r="A7" s="337" t="s">
        <v>62</v>
      </c>
      <c r="B7" s="338"/>
      <c r="C7" s="338"/>
      <c r="D7" s="338"/>
      <c r="E7" s="338"/>
      <c r="F7" s="339"/>
      <c r="G7" s="20">
        <f>SUM(G5:G5)</f>
        <v>2104916.34</v>
      </c>
      <c r="H7" s="20">
        <f>SUM(H5:H6)</f>
        <v>2104916.34</v>
      </c>
    </row>
    <row r="9" spans="1:12" ht="15" customHeight="1">
      <c r="A9" s="335" t="s">
        <v>74</v>
      </c>
      <c r="B9" s="335"/>
      <c r="C9" s="19">
        <v>3836</v>
      </c>
      <c r="D9" s="341" t="str">
        <f>VLOOKUP(C9,Fontes!$A$1:$B$324,2,FALSE)</f>
        <v>Superávit - Royalties Saúde (Lei 12.858/13)</v>
      </c>
      <c r="E9" s="341"/>
      <c r="F9" s="341"/>
      <c r="G9" s="26">
        <f>G5</f>
        <v>2104916.34</v>
      </c>
      <c r="H9" s="26">
        <f>H6</f>
        <v>2104916.34</v>
      </c>
      <c r="I9" s="134">
        <f>G9-H9</f>
        <v>0</v>
      </c>
    </row>
    <row r="10" spans="1:12">
      <c r="C10" s="19"/>
      <c r="D10" s="342" t="s">
        <v>883</v>
      </c>
      <c r="E10" s="342"/>
      <c r="F10" s="342"/>
      <c r="G10" s="26">
        <f>SUM(G9:G9)</f>
        <v>2104916.34</v>
      </c>
      <c r="H10" s="26">
        <f>SUM(H9:H9)</f>
        <v>2104916.34</v>
      </c>
    </row>
    <row r="11" spans="1:12">
      <c r="C11" s="19"/>
      <c r="D11" s="340" t="s">
        <v>884</v>
      </c>
      <c r="E11" s="340"/>
      <c r="F11" s="340"/>
      <c r="G11" s="53">
        <f>G10-G7</f>
        <v>0</v>
      </c>
      <c r="H11" s="53">
        <f>H10-H7</f>
        <v>0</v>
      </c>
    </row>
  </sheetData>
  <mergeCells count="12">
    <mergeCell ref="A1:G1"/>
    <mergeCell ref="A3:C3"/>
    <mergeCell ref="D3:D4"/>
    <mergeCell ref="E3:E4"/>
    <mergeCell ref="F3:F4"/>
    <mergeCell ref="G3:H3"/>
    <mergeCell ref="D10:F10"/>
    <mergeCell ref="D11:F11"/>
    <mergeCell ref="A6:D6"/>
    <mergeCell ref="A7:F7"/>
    <mergeCell ref="A9:B9"/>
    <mergeCell ref="D9:F9"/>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6.xml><?xml version="1.0" encoding="utf-8"?>
<worksheet xmlns="http://schemas.openxmlformats.org/spreadsheetml/2006/main" xmlns:r="http://schemas.openxmlformats.org/officeDocument/2006/relationships">
  <dimension ref="A1:J23"/>
  <sheetViews>
    <sheetView workbookViewId="0">
      <selection activeCell="J9" sqref="J9:J13"/>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37" customWidth="1"/>
    <col min="11" max="16384" width="9.140625" style="19"/>
  </cols>
  <sheetData>
    <row r="1" spans="1:10" ht="12.75">
      <c r="A1" s="336" t="s">
        <v>1106</v>
      </c>
      <c r="B1" s="336"/>
      <c r="C1" s="336"/>
      <c r="D1" s="336"/>
      <c r="E1" s="336"/>
      <c r="F1" s="336"/>
      <c r="G1" s="336"/>
      <c r="H1" s="19"/>
    </row>
    <row r="2" spans="1:10" ht="12.75">
      <c r="A2" s="133"/>
      <c r="B2" s="68"/>
      <c r="C2" s="68"/>
      <c r="D2" s="68"/>
      <c r="E2" s="68"/>
      <c r="F2" s="68"/>
      <c r="G2" s="68"/>
      <c r="H2" s="19"/>
    </row>
    <row r="3" spans="1:10" ht="12.75">
      <c r="A3" s="337" t="s">
        <v>59</v>
      </c>
      <c r="B3" s="338"/>
      <c r="C3" s="338"/>
      <c r="D3" s="338"/>
      <c r="E3" s="338"/>
      <c r="F3" s="339"/>
      <c r="G3" s="320" t="s">
        <v>58</v>
      </c>
      <c r="H3" s="321"/>
      <c r="I3" s="19" t="s">
        <v>899</v>
      </c>
    </row>
    <row r="4" spans="1:10" ht="22.5">
      <c r="A4" s="28" t="s">
        <v>63</v>
      </c>
      <c r="B4" s="29" t="s">
        <v>64</v>
      </c>
      <c r="C4" s="33" t="s">
        <v>65</v>
      </c>
      <c r="D4" s="28" t="s">
        <v>66</v>
      </c>
      <c r="E4" s="28" t="s">
        <v>70</v>
      </c>
      <c r="F4" s="29" t="s">
        <v>67</v>
      </c>
      <c r="G4" s="30" t="s">
        <v>56</v>
      </c>
      <c r="H4" s="30" t="s">
        <v>57</v>
      </c>
    </row>
    <row r="5" spans="1:10">
      <c r="A5" s="316" t="str">
        <f>VLOOKUP(D5,Fichas!$A$1:$B$2000,2,FALSE)</f>
        <v>08.001.09.122.0037.2004.0001</v>
      </c>
      <c r="B5" s="317" t="str">
        <f>VLOOKUP(D5,Fichas!$A$1:$C$2000,3,FALSE)</f>
        <v>3.3.91.41.00.00</v>
      </c>
      <c r="C5" s="318" t="str">
        <f>VLOOKUP(D5,Fichas!$A$1:$D$2000,4,FALSE)</f>
        <v>Contribuições</v>
      </c>
      <c r="D5" s="319">
        <v>1641</v>
      </c>
      <c r="E5" s="319">
        <f>VLOOKUP(D5,Fichas!$A$1:$E$2000,5,FALSE)</f>
        <v>961</v>
      </c>
      <c r="F5" s="318" t="str">
        <f>VLOOKUP(D5,Fichas!$A$1:$F$2000,6,FALSE)</f>
        <v>IBASCAF</v>
      </c>
      <c r="G5" s="23">
        <v>70000</v>
      </c>
      <c r="H5" s="23"/>
      <c r="I5" s="19">
        <v>15</v>
      </c>
      <c r="J5" s="37" t="str">
        <f>VLOOKUP(I5,Excessões!$A$1:$B$50,2,FALSE)</f>
        <v>Art. 5º, Inc IV - Insuficiência dotação na função Previdência Social</v>
      </c>
    </row>
    <row r="6" spans="1:10">
      <c r="A6" s="316" t="str">
        <f>VLOOKUP(D6,Fichas!$A$1:$B$2000,2,FALSE)</f>
        <v>08.001.09.122.0038.2185</v>
      </c>
      <c r="B6" s="317" t="str">
        <f>VLOOKUP(D6,Fichas!$A$1:$C$2000,3,FALSE)</f>
        <v>3.3.91.41.00.00</v>
      </c>
      <c r="C6" s="318" t="str">
        <f>VLOOKUP(D6,Fichas!$A$1:$D$2000,4,FALSE)</f>
        <v>Contribuições</v>
      </c>
      <c r="D6" s="319">
        <v>1642</v>
      </c>
      <c r="E6" s="319">
        <f>VLOOKUP(D6,Fichas!$A$1:$E$2000,5,FALSE)</f>
        <v>28</v>
      </c>
      <c r="F6" s="318" t="str">
        <f>VLOOKUP(D6,Fichas!$A$1:$F$2000,6,FALSE)</f>
        <v>IBASCAF</v>
      </c>
      <c r="G6" s="23">
        <v>300000</v>
      </c>
      <c r="H6" s="23"/>
      <c r="I6" s="19">
        <v>15</v>
      </c>
      <c r="J6" s="37" t="str">
        <f>VLOOKUP(I6,Excessões!$A$1:$B$50,2,FALSE)</f>
        <v>Art. 5º, Inc IV - Insuficiência dotação na função Previdência Social</v>
      </c>
    </row>
    <row r="7" spans="1:10">
      <c r="A7" s="316" t="str">
        <f>VLOOKUP(D7,Fichas!$A$1:$B$2000,2,FALSE)</f>
        <v>08.001.09.122.0039.2188</v>
      </c>
      <c r="B7" s="317" t="str">
        <f>VLOOKUP(D7,Fichas!$A$1:$C$2000,3,FALSE)</f>
        <v>3.3.91.41.00.00</v>
      </c>
      <c r="C7" s="318" t="str">
        <f>VLOOKUP(D7,Fichas!$A$1:$D$2000,4,FALSE)</f>
        <v>Contribuições</v>
      </c>
      <c r="D7" s="319">
        <v>1643</v>
      </c>
      <c r="E7" s="319">
        <f>VLOOKUP(D7,Fichas!$A$1:$E$2000,5,FALSE)</f>
        <v>962</v>
      </c>
      <c r="F7" s="318" t="str">
        <f>VLOOKUP(D7,Fichas!$A$1:$F$2000,6,FALSE)</f>
        <v>IBASCAF</v>
      </c>
      <c r="G7" s="23">
        <v>50000</v>
      </c>
      <c r="H7" s="23"/>
      <c r="I7" s="19">
        <v>15</v>
      </c>
      <c r="J7" s="37" t="str">
        <f>VLOOKUP(I7,Excessões!$A$1:$B$50,2,FALSE)</f>
        <v>Art. 5º, Inc IV - Insuficiência dotação na função Previdência Social</v>
      </c>
    </row>
    <row r="8" spans="1:10">
      <c r="A8" s="316" t="str">
        <f>VLOOKUP(D8,Fichas!$A$1:$B$2000,2,FALSE)</f>
        <v>10.001.10.122.0040.2004.0001</v>
      </c>
      <c r="B8" s="317" t="str">
        <f>VLOOKUP(D8,Fichas!$A$1:$C$2000,3,FALSE)</f>
        <v>3.3.91.41.00.00</v>
      </c>
      <c r="C8" s="318" t="str">
        <f>VLOOKUP(D8,Fichas!$A$1:$D$2000,4,FALSE)</f>
        <v>Contribuições</v>
      </c>
      <c r="D8" s="319">
        <v>1640</v>
      </c>
      <c r="E8" s="319">
        <f>VLOOKUP(D8,Fichas!$A$1:$E$2000,5,FALSE)</f>
        <v>29</v>
      </c>
      <c r="F8" s="318" t="str">
        <f>VLOOKUP(D8,Fichas!$A$1:$F$2000,6,FALSE)</f>
        <v>FAMES</v>
      </c>
      <c r="G8" s="23">
        <v>50000</v>
      </c>
      <c r="H8" s="23"/>
      <c r="I8" s="19">
        <v>13</v>
      </c>
      <c r="J8" s="37" t="str">
        <f>VLOOKUP(I8,Excessões!$A$1:$B$50,2,FALSE)</f>
        <v>Art. 5º, Inc IV - Insuficiência dotação na função Saúde</v>
      </c>
    </row>
    <row r="9" spans="1:10">
      <c r="A9" s="316" t="str">
        <f>VLOOKUP(D9,Fichas!$A$1:$B$2000,2,FALSE)</f>
        <v>08.001.09.122.0037.2004.0001</v>
      </c>
      <c r="B9" s="317" t="str">
        <f>VLOOKUP(D9,Fichas!$A$1:$C$2000,3,FALSE)</f>
        <v>4.4.90.52.00.00</v>
      </c>
      <c r="C9" s="318" t="str">
        <f>VLOOKUP(D9,Fichas!$A$1:$D$2000,4,FALSE)</f>
        <v>Equipamentos e Material Permanente</v>
      </c>
      <c r="D9" s="319">
        <v>1232</v>
      </c>
      <c r="E9" s="319" t="str">
        <f>VLOOKUP(D9,Fichas!$A$1:$E$2000,5,FALSE)</f>
        <v>961</v>
      </c>
      <c r="F9" s="318" t="str">
        <f>VLOOKUP(D9,Fichas!$A$1:$F$2000,6,FALSE)</f>
        <v>IBASCAF</v>
      </c>
      <c r="G9" s="23"/>
      <c r="H9" s="23">
        <v>70000</v>
      </c>
    </row>
    <row r="10" spans="1:10">
      <c r="A10" s="316" t="str">
        <f>VLOOKUP(D10,Fichas!$A$1:$B$2000,2,FALSE)</f>
        <v>08.001.09.122.0038.2184</v>
      </c>
      <c r="B10" s="317" t="str">
        <f>VLOOKUP(D10,Fichas!$A$1:$C$2000,3,FALSE)</f>
        <v>3.3.91.39.00.00</v>
      </c>
      <c r="C10" s="318" t="str">
        <f>VLOOKUP(D10,Fichas!$A$1:$D$2000,4,FALSE)</f>
        <v>Outros Serviços de Terceiros - Pessoa Jurídica</v>
      </c>
      <c r="D10" s="319">
        <v>1433</v>
      </c>
      <c r="E10" s="319">
        <f>VLOOKUP(D10,Fichas!$A$1:$E$2000,5,FALSE)</f>
        <v>28</v>
      </c>
      <c r="F10" s="318" t="str">
        <f>VLOOKUP(D10,Fichas!$A$1:$F$2000,6,FALSE)</f>
        <v>IBASCAF</v>
      </c>
      <c r="G10" s="23"/>
      <c r="H10" s="23">
        <v>300000</v>
      </c>
    </row>
    <row r="11" spans="1:10">
      <c r="A11" s="316" t="str">
        <f>VLOOKUP(D11,Fichas!$A$1:$B$2000,2,FALSE)</f>
        <v>08.001.09.122.0039.2187</v>
      </c>
      <c r="B11" s="317" t="str">
        <f>VLOOKUP(D11,Fichas!$A$1:$C$2000,3,FALSE)</f>
        <v>3.3.91.39.00.00</v>
      </c>
      <c r="C11" s="318" t="str">
        <f>VLOOKUP(D11,Fichas!$A$1:$D$2000,4,FALSE)</f>
        <v>Outros Serviços de Terceiros - Pessoa Jurídica</v>
      </c>
      <c r="D11" s="319">
        <v>1434</v>
      </c>
      <c r="E11" s="319">
        <f>VLOOKUP(D11,Fichas!$A$1:$E$2000,5,FALSE)</f>
        <v>962</v>
      </c>
      <c r="F11" s="318" t="str">
        <f>VLOOKUP(D11,Fichas!$A$1:$F$2000,6,FALSE)</f>
        <v>IBASCAF</v>
      </c>
      <c r="G11" s="23"/>
      <c r="H11" s="23">
        <v>50000</v>
      </c>
    </row>
    <row r="12" spans="1:10">
      <c r="A12" s="316" t="str">
        <f>VLOOKUP(D12,Fichas!$A$1:$B$2000,2,FALSE)</f>
        <v>10.001.10.122.0040.2004.0001</v>
      </c>
      <c r="B12" s="317" t="str">
        <f>VLOOKUP(D12,Fichas!$A$1:$C$2000,3,FALSE)</f>
        <v>3.3.90.93.00.00</v>
      </c>
      <c r="C12" s="318" t="str">
        <f>VLOOKUP(D12,Fichas!$A$1:$D$2000,4,FALSE)</f>
        <v>Indenizações e Restituições</v>
      </c>
      <c r="D12" s="319">
        <v>1262</v>
      </c>
      <c r="E12" s="319" t="str">
        <f>VLOOKUP(D12,Fichas!$A$1:$E$2000,5,FALSE)</f>
        <v>29</v>
      </c>
      <c r="F12" s="318" t="str">
        <f>VLOOKUP(D12,Fichas!$A$1:$F$2000,6,FALSE)</f>
        <v>FAMES</v>
      </c>
      <c r="G12" s="23"/>
      <c r="H12" s="23">
        <v>50000</v>
      </c>
    </row>
    <row r="13" spans="1:10" ht="12.75">
      <c r="A13" s="337" t="s">
        <v>62</v>
      </c>
      <c r="B13" s="338"/>
      <c r="C13" s="338"/>
      <c r="D13" s="338"/>
      <c r="E13" s="338"/>
      <c r="F13" s="339"/>
      <c r="G13" s="20">
        <f>SUM(G5:G12)</f>
        <v>470000</v>
      </c>
      <c r="H13" s="20">
        <f>SUM(H5:H12)</f>
        <v>470000</v>
      </c>
    </row>
    <row r="15" spans="1:10">
      <c r="F15" s="37" t="s">
        <v>935</v>
      </c>
      <c r="G15" s="26" t="s">
        <v>936</v>
      </c>
    </row>
    <row r="16" spans="1:10">
      <c r="A16" s="37" t="s">
        <v>74</v>
      </c>
      <c r="B16" s="19">
        <v>28</v>
      </c>
      <c r="C16" s="362" t="str">
        <f>VLOOKUP(B16,Fontes!$A$1:$B$511,2,FALSE)</f>
        <v>RECURSOS DO RPPS</v>
      </c>
      <c r="D16" s="362"/>
      <c r="E16" s="362"/>
      <c r="F16" s="26">
        <f>G6</f>
        <v>300000</v>
      </c>
      <c r="G16" s="26">
        <f>H10</f>
        <v>300000</v>
      </c>
      <c r="H16" s="134">
        <f t="shared" ref="H16:H19" si="0">F16-G16</f>
        <v>0</v>
      </c>
    </row>
    <row r="17" spans="1:8">
      <c r="A17" s="35"/>
      <c r="B17" s="19">
        <v>29</v>
      </c>
      <c r="C17" s="362" t="str">
        <f>VLOOKUP(B17,Fontes!$A$1:$B$511,2,FALSE)</f>
        <v>RECURSOS DO PASMH</v>
      </c>
      <c r="D17" s="362"/>
      <c r="E17" s="362"/>
      <c r="F17" s="26">
        <f>G8</f>
        <v>50000</v>
      </c>
      <c r="G17" s="26">
        <f>H12</f>
        <v>50000</v>
      </c>
      <c r="H17" s="134">
        <f t="shared" si="0"/>
        <v>0</v>
      </c>
    </row>
    <row r="18" spans="1:8">
      <c r="A18" s="35"/>
      <c r="B18" s="19">
        <v>961</v>
      </c>
      <c r="C18" s="362" t="str">
        <f>VLOOKUP(B18,Fontes!$A$1:$B$511,2,FALSE)</f>
        <v>CUSTEIO DA TAXA DE ADMINISTRAÇÃO</v>
      </c>
      <c r="D18" s="362"/>
      <c r="E18" s="362"/>
      <c r="F18" s="26">
        <f>G5</f>
        <v>70000</v>
      </c>
      <c r="G18" s="26">
        <f>H9</f>
        <v>70000</v>
      </c>
      <c r="H18" s="134">
        <f t="shared" ref="H18" si="1">F18-G18</f>
        <v>0</v>
      </c>
    </row>
    <row r="19" spans="1:8">
      <c r="A19" s="35"/>
      <c r="B19" s="19">
        <v>962</v>
      </c>
      <c r="C19" s="362" t="str">
        <f>VLOOKUP(B19,Fontes!$A$1:$B$511,2,FALSE)</f>
        <v>RECURSOS RPPS - PLANO PREVIDENCIÁRIO</v>
      </c>
      <c r="D19" s="362"/>
      <c r="E19" s="362"/>
      <c r="F19" s="26">
        <f>G8</f>
        <v>50000</v>
      </c>
      <c r="G19" s="26">
        <f>H11</f>
        <v>50000</v>
      </c>
      <c r="H19" s="134">
        <f t="shared" si="0"/>
        <v>0</v>
      </c>
    </row>
    <row r="20" spans="1:8">
      <c r="C20" s="322"/>
      <c r="D20" s="322"/>
      <c r="E20" s="322"/>
      <c r="F20" s="41"/>
      <c r="G20" s="41"/>
      <c r="H20" s="134"/>
    </row>
    <row r="21" spans="1:8">
      <c r="C21" s="342" t="s">
        <v>883</v>
      </c>
      <c r="D21" s="342"/>
      <c r="E21" s="342"/>
      <c r="F21" s="26">
        <f>SUM(F16:F19)</f>
        <v>470000</v>
      </c>
      <c r="G21" s="26">
        <f>SUM(G16:G19)</f>
        <v>470000</v>
      </c>
      <c r="H21" s="135"/>
    </row>
    <row r="22" spans="1:8">
      <c r="C22" s="361" t="s">
        <v>884</v>
      </c>
      <c r="D22" s="361"/>
      <c r="E22" s="361"/>
      <c r="F22" s="26">
        <f>F21-G13</f>
        <v>0</v>
      </c>
      <c r="G22" s="26">
        <f>G21-H13</f>
        <v>0</v>
      </c>
    </row>
    <row r="23" spans="1:8">
      <c r="H23" s="26" t="s">
        <v>80</v>
      </c>
    </row>
  </sheetData>
  <mergeCells count="9">
    <mergeCell ref="C21:E21"/>
    <mergeCell ref="C22:E22"/>
    <mergeCell ref="C19:E19"/>
    <mergeCell ref="C18:E18"/>
    <mergeCell ref="A1:G1"/>
    <mergeCell ref="A3:F3"/>
    <mergeCell ref="A13:F13"/>
    <mergeCell ref="C16:E16"/>
    <mergeCell ref="C17:E17"/>
  </mergeCells>
  <pageMargins left="0.19685039370078741" right="0.19685039370078741" top="0.39370078740157483" bottom="0.39370078740157483" header="0.31496062992125984" footer="0.31496062992125984"/>
  <pageSetup paperSize="9" scale="89" orientation="portrait" horizontalDpi="4294967292" verticalDpi="360" r:id="rId1"/>
  <headerFooter alignWithMargins="0"/>
</worksheet>
</file>

<file path=xl/worksheets/sheet27.xml><?xml version="1.0" encoding="utf-8"?>
<worksheet xmlns="http://schemas.openxmlformats.org/spreadsheetml/2006/main" xmlns:r="http://schemas.openxmlformats.org/officeDocument/2006/relationships">
  <dimension ref="A1:L17"/>
  <sheetViews>
    <sheetView tabSelected="1" zoomScaleNormal="100" workbookViewId="0">
      <selection activeCell="J22" sqref="J22"/>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3.28515625" style="19" customWidth="1"/>
    <col min="9" max="9" width="12" style="19" customWidth="1"/>
    <col min="10" max="11" width="9.140625" style="19"/>
    <col min="12" max="12" width="13.5703125" style="19" customWidth="1"/>
    <col min="13" max="16384" width="9.140625" style="19"/>
  </cols>
  <sheetData>
    <row r="1" spans="1:12" s="38" customFormat="1" ht="15" customHeight="1">
      <c r="A1" s="336" t="s">
        <v>1114</v>
      </c>
      <c r="B1" s="336"/>
      <c r="C1" s="336"/>
      <c r="D1" s="336"/>
      <c r="E1" s="336"/>
      <c r="F1" s="336"/>
      <c r="G1" s="336"/>
    </row>
    <row r="2" spans="1:12" s="38" customFormat="1" ht="15" customHeight="1">
      <c r="A2" s="68"/>
      <c r="B2" s="68"/>
      <c r="C2" s="68"/>
      <c r="D2" s="68"/>
      <c r="E2" s="68"/>
      <c r="F2" s="68"/>
      <c r="G2" s="331"/>
    </row>
    <row r="3" spans="1:12" s="38" customFormat="1" ht="15" customHeight="1">
      <c r="A3" s="337" t="s">
        <v>59</v>
      </c>
      <c r="B3" s="338"/>
      <c r="C3" s="338"/>
      <c r="D3" s="355" t="s">
        <v>66</v>
      </c>
      <c r="E3" s="355" t="s">
        <v>70</v>
      </c>
      <c r="F3" s="357" t="s">
        <v>67</v>
      </c>
      <c r="G3" s="359" t="s">
        <v>58</v>
      </c>
      <c r="H3" s="360"/>
    </row>
    <row r="4" spans="1:12" s="38" customFormat="1" ht="22.5">
      <c r="A4" s="28" t="s">
        <v>63</v>
      </c>
      <c r="B4" s="29" t="s">
        <v>64</v>
      </c>
      <c r="C4" s="66" t="s">
        <v>65</v>
      </c>
      <c r="D4" s="356"/>
      <c r="E4" s="356"/>
      <c r="F4" s="358"/>
      <c r="G4" s="67" t="s">
        <v>56</v>
      </c>
      <c r="H4" s="30" t="s">
        <v>57</v>
      </c>
    </row>
    <row r="5" spans="1:12" s="38" customFormat="1" ht="14.25" customHeight="1">
      <c r="A5" s="27" t="str">
        <f>VLOOKUP(D5,Fichas!$A$1:$B$2000,2,FALSE)</f>
        <v>05.001.10.302.0032.2143</v>
      </c>
      <c r="B5" s="22" t="str">
        <f>VLOOKUP(D5,Fichas!$A$1:$C$2000,3,FALSE)</f>
        <v>3.3.90.30.00.00</v>
      </c>
      <c r="C5" s="36" t="str">
        <f>VLOOKUP(D5,Fichas!$A$1:$D$2000,4,FALSE)</f>
        <v>Material de Consumo</v>
      </c>
      <c r="D5" s="21">
        <v>1649</v>
      </c>
      <c r="E5" s="21">
        <f>VLOOKUP(D5,Fichas!$A$1:$E$2000,5,FALSE)</f>
        <v>3130</v>
      </c>
      <c r="F5" s="36" t="str">
        <f>VLOOKUP(D5,Fichas!$A$1:$F$2000,6,FALSE)</f>
        <v>F.M. Saúde</v>
      </c>
      <c r="G5" s="23">
        <v>1015157.33</v>
      </c>
      <c r="H5" s="23"/>
      <c r="I5" s="19">
        <v>18</v>
      </c>
      <c r="J5" s="37" t="str">
        <f>VLOOKUP(I5,Excessões!$A$1:$B$50,2,FALSE)</f>
        <v>Art. 5º, Inc V - Incorporação Saldo Financeiro - Superávit</v>
      </c>
      <c r="K5" s="19"/>
      <c r="L5" s="37"/>
    </row>
    <row r="6" spans="1:12" s="38" customFormat="1" ht="14.25" customHeight="1">
      <c r="A6" s="27" t="str">
        <f>VLOOKUP(D6,Fichas!$A$1:$B$2000,2,FALSE)</f>
        <v>05.001.10.302.0032.2143</v>
      </c>
      <c r="B6" s="22" t="str">
        <f>VLOOKUP(D6,Fichas!$A$1:$C$2000,3,FALSE)</f>
        <v>3.3.90.39.00.00</v>
      </c>
      <c r="C6" s="36" t="str">
        <f>VLOOKUP(D6,Fichas!$A$1:$D$2000,4,FALSE)</f>
        <v>Outros Serviços de Terceiros - Pessoa Jurídica</v>
      </c>
      <c r="D6" s="21">
        <v>1650</v>
      </c>
      <c r="E6" s="21">
        <f>VLOOKUP(D6,Fichas!$A$1:$E$2000,5,FALSE)</f>
        <v>3130</v>
      </c>
      <c r="F6" s="36" t="str">
        <f>VLOOKUP(D6,Fichas!$A$1:$F$2000,6,FALSE)</f>
        <v>F.M. Saúde</v>
      </c>
      <c r="G6" s="23">
        <v>1015157.32</v>
      </c>
      <c r="H6" s="23"/>
      <c r="I6" s="19">
        <v>18</v>
      </c>
      <c r="J6" s="37" t="str">
        <f>VLOOKUP(I6,Excessões!$A$1:$B$50,2,FALSE)</f>
        <v>Art. 5º, Inc V - Incorporação Saldo Financeiro - Superávit</v>
      </c>
      <c r="K6" s="19"/>
      <c r="L6" s="37"/>
    </row>
    <row r="7" spans="1:12" s="38" customFormat="1" ht="14.25" customHeight="1">
      <c r="A7" s="27" t="str">
        <f>VLOOKUP(D7,Fichas!$A$1:$B$2000,2,FALSE)</f>
        <v>05.001.10.301.0031.2134</v>
      </c>
      <c r="B7" s="22" t="str">
        <f>VLOOKUP(D7,Fichas!$A$1:$C$2000,3,FALSE)</f>
        <v>3.3.90.30.00.00</v>
      </c>
      <c r="C7" s="36" t="str">
        <f>VLOOKUP(D7,Fichas!$A$1:$D$2000,4,FALSE)</f>
        <v>Material de Consumo</v>
      </c>
      <c r="D7" s="21">
        <v>1651</v>
      </c>
      <c r="E7" s="21">
        <f>VLOOKUP(D7,Fichas!$A$1:$E$2000,5,FALSE)</f>
        <v>3992</v>
      </c>
      <c r="F7" s="36" t="str">
        <f>VLOOKUP(D7,Fichas!$A$1:$F$2000,6,FALSE)</f>
        <v>F.M. Saúde</v>
      </c>
      <c r="G7" s="23">
        <v>3430000</v>
      </c>
      <c r="H7" s="23"/>
      <c r="I7" s="19">
        <v>18</v>
      </c>
      <c r="J7" s="37" t="str">
        <f>VLOOKUP(I7,Excessões!$A$1:$B$50,2,FALSE)</f>
        <v>Art. 5º, Inc V - Incorporação Saldo Financeiro - Superávit</v>
      </c>
      <c r="K7" s="19"/>
      <c r="L7" s="37"/>
    </row>
    <row r="8" spans="1:12" s="38" customFormat="1" ht="14.25" customHeight="1">
      <c r="A8" s="27" t="str">
        <f>VLOOKUP(D8,Fichas!$A$1:$B$2000,2,FALSE)</f>
        <v>05.001.10.301.0031.2134</v>
      </c>
      <c r="B8" s="22" t="str">
        <f>VLOOKUP(D8,Fichas!$A$1:$C$2000,3,FALSE)</f>
        <v>3.3.90.39.00.00</v>
      </c>
      <c r="C8" s="36" t="str">
        <f>VLOOKUP(D8,Fichas!$A$1:$D$2000,4,FALSE)</f>
        <v>Outros Serviços de Terceiros - Pessoa Jurídica</v>
      </c>
      <c r="D8" s="21">
        <v>1652</v>
      </c>
      <c r="E8" s="21">
        <f>VLOOKUP(D8,Fichas!$A$1:$E$2000,5,FALSE)</f>
        <v>3992</v>
      </c>
      <c r="F8" s="36" t="str">
        <f>VLOOKUP(D8,Fichas!$A$1:$F$2000,6,FALSE)</f>
        <v>F.M. Saúde</v>
      </c>
      <c r="G8" s="23">
        <v>748880.82</v>
      </c>
      <c r="H8" s="23"/>
      <c r="I8" s="19">
        <v>18</v>
      </c>
      <c r="J8" s="37" t="str">
        <f>VLOOKUP(I8,Excessões!$A$1:$B$50,2,FALSE)</f>
        <v>Art. 5º, Inc V - Incorporação Saldo Financeiro - Superávit</v>
      </c>
      <c r="K8" s="19"/>
      <c r="L8" s="37"/>
    </row>
    <row r="9" spans="1:12" s="38" customFormat="1" ht="14.25" customHeight="1">
      <c r="A9" s="27" t="str">
        <f>VLOOKUP(D9,Fichas!$A$1:$B$2000,2,FALSE)</f>
        <v>05.001.10.301.0031.2134</v>
      </c>
      <c r="B9" s="22" t="str">
        <f>VLOOKUP(D9,Fichas!$A$1:$C$2000,3,FALSE)</f>
        <v>3.3.90.36.00.00</v>
      </c>
      <c r="C9" s="36" t="str">
        <f>VLOOKUP(D9,Fichas!$A$1:$D$2000,4,FALSE)</f>
        <v>Outros Serviços de Terceiros - Pessoa Física</v>
      </c>
      <c r="D9" s="21">
        <v>1653</v>
      </c>
      <c r="E9" s="21">
        <f>VLOOKUP(D9,Fichas!$A$1:$E$2000,5,FALSE)</f>
        <v>3992</v>
      </c>
      <c r="F9" s="36" t="str">
        <f>VLOOKUP(D9,Fichas!$A$1:$F$2000,6,FALSE)</f>
        <v>F.M. Saúde</v>
      </c>
      <c r="G9" s="23">
        <v>60000</v>
      </c>
      <c r="H9" s="23"/>
      <c r="I9" s="19">
        <v>18</v>
      </c>
      <c r="J9" s="37" t="str">
        <f>VLOOKUP(I9,Excessões!$A$1:$B$50,2,FALSE)</f>
        <v>Art. 5º, Inc V - Incorporação Saldo Financeiro - Superávit</v>
      </c>
      <c r="K9" s="19"/>
      <c r="L9" s="37"/>
    </row>
    <row r="10" spans="1:12" s="38" customFormat="1" ht="14.25" customHeight="1">
      <c r="A10" s="352" t="str">
        <f>D14</f>
        <v>Superávit - Incremento MAC</v>
      </c>
      <c r="B10" s="353"/>
      <c r="C10" s="353"/>
      <c r="D10" s="354"/>
      <c r="E10" s="21">
        <f>C14</f>
        <v>3130</v>
      </c>
      <c r="F10" s="170"/>
      <c r="G10" s="25"/>
      <c r="H10" s="25">
        <v>2030314.65</v>
      </c>
    </row>
    <row r="11" spans="1:12" s="38" customFormat="1" ht="14.25" customHeight="1">
      <c r="A11" s="352" t="str">
        <f>D15</f>
        <v>Superávit - Doenças Cronicas Não Transm.</v>
      </c>
      <c r="B11" s="353"/>
      <c r="C11" s="353"/>
      <c r="D11" s="354"/>
      <c r="E11" s="21">
        <f>C15</f>
        <v>3992</v>
      </c>
      <c r="F11" s="170"/>
      <c r="G11" s="25"/>
      <c r="H11" s="25">
        <v>4238880.82</v>
      </c>
    </row>
    <row r="12" spans="1:12" ht="14.25" customHeight="1">
      <c r="A12" s="337" t="s">
        <v>62</v>
      </c>
      <c r="B12" s="338"/>
      <c r="C12" s="338"/>
      <c r="D12" s="338"/>
      <c r="E12" s="338"/>
      <c r="F12" s="339"/>
      <c r="G12" s="20">
        <f>SUM(G5:G11)</f>
        <v>6269195.4700000007</v>
      </c>
      <c r="H12" s="20">
        <f>SUM(H5:H11)</f>
        <v>6269195.4700000007</v>
      </c>
    </row>
    <row r="14" spans="1:12" ht="15" customHeight="1">
      <c r="A14" s="335" t="s">
        <v>74</v>
      </c>
      <c r="B14" s="335"/>
      <c r="C14" s="19">
        <v>3130</v>
      </c>
      <c r="D14" s="362" t="str">
        <f>VLOOKUP(C14,Fontes!$A$1:$B$511,2,FALSE)</f>
        <v>Superávit - Incremento MAC</v>
      </c>
      <c r="E14" s="362"/>
      <c r="F14" s="362"/>
      <c r="G14" s="26">
        <f>G5+G6</f>
        <v>2030314.65</v>
      </c>
      <c r="H14" s="26">
        <f>H10</f>
        <v>2030314.65</v>
      </c>
      <c r="I14" s="134">
        <f>G14-H14</f>
        <v>0</v>
      </c>
    </row>
    <row r="15" spans="1:12" ht="15" customHeight="1">
      <c r="A15" s="335"/>
      <c r="B15" s="335"/>
      <c r="C15" s="19">
        <v>3992</v>
      </c>
      <c r="D15" s="362" t="str">
        <f>VLOOKUP(C15,Fontes!$A$1:$B$511,2,FALSE)</f>
        <v>Superávit - Doenças Cronicas Não Transm.</v>
      </c>
      <c r="E15" s="362"/>
      <c r="F15" s="362"/>
      <c r="G15" s="26">
        <f>G7+G8+G9</f>
        <v>4238880.82</v>
      </c>
      <c r="H15" s="26">
        <f>H11</f>
        <v>4238880.82</v>
      </c>
      <c r="I15" s="134">
        <f>G15-H15</f>
        <v>0</v>
      </c>
    </row>
    <row r="16" spans="1:12">
      <c r="C16" s="19"/>
      <c r="D16" s="342" t="s">
        <v>883</v>
      </c>
      <c r="E16" s="342"/>
      <c r="F16" s="342"/>
      <c r="G16" s="26">
        <f>SUM(G14:G15)</f>
        <v>6269195.4700000007</v>
      </c>
      <c r="H16" s="26">
        <f>SUM(H14:H15)</f>
        <v>6269195.4700000007</v>
      </c>
    </row>
    <row r="17" spans="3:8">
      <c r="C17" s="19"/>
      <c r="D17" s="340" t="s">
        <v>884</v>
      </c>
      <c r="E17" s="340"/>
      <c r="F17" s="340"/>
      <c r="G17" s="53">
        <f>G16-G12</f>
        <v>0</v>
      </c>
      <c r="H17" s="53">
        <f>H16-H12</f>
        <v>0</v>
      </c>
    </row>
  </sheetData>
  <mergeCells count="15">
    <mergeCell ref="D16:F16"/>
    <mergeCell ref="D17:F17"/>
    <mergeCell ref="A1:G1"/>
    <mergeCell ref="A3:C3"/>
    <mergeCell ref="D3:D4"/>
    <mergeCell ref="E3:E4"/>
    <mergeCell ref="F3:F4"/>
    <mergeCell ref="G3:H3"/>
    <mergeCell ref="A10:D10"/>
    <mergeCell ref="A15:B15"/>
    <mergeCell ref="D15:F15"/>
    <mergeCell ref="A11:D11"/>
    <mergeCell ref="A12:F12"/>
    <mergeCell ref="A14:B14"/>
    <mergeCell ref="D14:F14"/>
  </mergeCells>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28.xml><?xml version="1.0" encoding="utf-8"?>
<worksheet xmlns="http://schemas.openxmlformats.org/spreadsheetml/2006/main" xmlns:r="http://schemas.openxmlformats.org/officeDocument/2006/relationships">
  <dimension ref="A1:P69"/>
  <sheetViews>
    <sheetView topLeftCell="A6" workbookViewId="0">
      <pane xSplit="1" ySplit="3" topLeftCell="B9" activePane="bottomRight" state="frozen"/>
      <selection activeCell="A6" sqref="A6"/>
      <selection pane="topRight" activeCell="B6" sqref="B6"/>
      <selection pane="bottomLeft" activeCell="A9" sqref="A9"/>
      <selection pane="bottomRight" activeCell="G30" sqref="G30"/>
    </sheetView>
  </sheetViews>
  <sheetFormatPr defaultRowHeight="15"/>
  <cols>
    <col min="1" max="1" width="22.85546875" customWidth="1"/>
    <col min="2" max="2" width="16.5703125" customWidth="1"/>
    <col min="3" max="3" width="34.7109375" customWidth="1"/>
    <col min="4" max="9" width="19" customWidth="1"/>
    <col min="10" max="10" width="76.140625" style="109" customWidth="1"/>
    <col min="12" max="12" width="12.85546875" style="179" customWidth="1"/>
    <col min="13" max="13" width="10.5703125" style="239" customWidth="1"/>
    <col min="14" max="14" width="13" style="296" customWidth="1"/>
    <col min="15" max="15" width="12.140625" style="296" customWidth="1"/>
    <col min="16" max="16" width="12.42578125" style="296" customWidth="1"/>
  </cols>
  <sheetData>
    <row r="1" spans="1:16" ht="26.25">
      <c r="A1" s="376" t="s">
        <v>900</v>
      </c>
      <c r="B1" s="376"/>
      <c r="C1" s="376"/>
      <c r="D1" s="376"/>
      <c r="E1" s="376"/>
      <c r="F1" s="376"/>
      <c r="G1" s="376"/>
      <c r="H1" s="376"/>
      <c r="I1" s="376"/>
      <c r="J1" s="376"/>
    </row>
    <row r="2" spans="1:16" ht="23.25">
      <c r="A2" s="377" t="s">
        <v>901</v>
      </c>
      <c r="B2" s="377"/>
      <c r="C2" s="377"/>
      <c r="D2" s="377"/>
      <c r="E2" s="377"/>
      <c r="F2" s="377"/>
      <c r="G2" s="377"/>
      <c r="H2" s="377"/>
      <c r="I2" s="377"/>
      <c r="J2" s="377"/>
    </row>
    <row r="4" spans="1:16" ht="24" thickBot="1">
      <c r="A4" s="378" t="s">
        <v>928</v>
      </c>
      <c r="B4" s="378"/>
      <c r="C4" s="378"/>
      <c r="D4" s="378"/>
      <c r="E4" s="378"/>
      <c r="F4" s="378"/>
      <c r="G4" s="378"/>
      <c r="H4" s="378"/>
      <c r="I4" s="378"/>
      <c r="J4" s="378"/>
    </row>
    <row r="5" spans="1:16" ht="19.5" thickBot="1">
      <c r="A5" s="379" t="s">
        <v>929</v>
      </c>
      <c r="B5" s="380"/>
      <c r="C5" s="380"/>
      <c r="D5" s="74"/>
      <c r="E5" s="74"/>
      <c r="F5" s="75"/>
      <c r="G5" s="75"/>
      <c r="H5" s="74"/>
      <c r="I5" s="76" t="s">
        <v>902</v>
      </c>
      <c r="J5" s="89">
        <v>2022</v>
      </c>
    </row>
    <row r="6" spans="1:16" ht="15.75" thickTop="1">
      <c r="A6" s="389" t="s">
        <v>903</v>
      </c>
      <c r="B6" s="392" t="s">
        <v>904</v>
      </c>
      <c r="C6" s="392" t="s">
        <v>905</v>
      </c>
      <c r="D6" s="394" t="s">
        <v>906</v>
      </c>
      <c r="E6" s="395"/>
      <c r="F6" s="395"/>
      <c r="G6" s="395"/>
      <c r="H6" s="395"/>
      <c r="I6" s="396"/>
      <c r="J6" s="397" t="s">
        <v>907</v>
      </c>
    </row>
    <row r="7" spans="1:16">
      <c r="A7" s="390"/>
      <c r="B7" s="393"/>
      <c r="C7" s="393"/>
      <c r="D7" s="402" t="s">
        <v>908</v>
      </c>
      <c r="E7" s="381" t="s">
        <v>909</v>
      </c>
      <c r="F7" s="382"/>
      <c r="G7" s="400" t="s">
        <v>910</v>
      </c>
      <c r="H7" s="401"/>
      <c r="I7" s="383" t="s">
        <v>911</v>
      </c>
      <c r="J7" s="398"/>
    </row>
    <row r="8" spans="1:16" ht="15.75" thickBot="1">
      <c r="A8" s="391"/>
      <c r="B8" s="384"/>
      <c r="C8" s="384"/>
      <c r="D8" s="384"/>
      <c r="E8" s="77" t="s">
        <v>912</v>
      </c>
      <c r="F8" s="77" t="s">
        <v>913</v>
      </c>
      <c r="G8" s="88" t="s">
        <v>886</v>
      </c>
      <c r="H8" s="88" t="s">
        <v>887</v>
      </c>
      <c r="I8" s="384"/>
      <c r="J8" s="399"/>
      <c r="L8" s="283" t="s">
        <v>20</v>
      </c>
      <c r="M8" s="292" t="s">
        <v>21</v>
      </c>
      <c r="N8" s="296" t="s">
        <v>22</v>
      </c>
      <c r="O8" s="296" t="s">
        <v>78</v>
      </c>
      <c r="P8" s="296" t="s">
        <v>23</v>
      </c>
    </row>
    <row r="9" spans="1:16" s="95" customFormat="1" ht="32.25" hidden="1" thickTop="1">
      <c r="A9" s="90" t="str">
        <f>'RELAÇÃO DECRETOS'!A4</f>
        <v>6736, de 03/01/2022</v>
      </c>
      <c r="B9" s="91" t="s">
        <v>1080</v>
      </c>
      <c r="C9" s="92" t="s">
        <v>1081</v>
      </c>
      <c r="D9" s="93">
        <f>'6736'!G23+'6736'!G24+'6736'!G31+'6736'!G32+'6736'!G39+'6736'!G47+'6736'!G48+'6736'!G49+'6736'!G50+'6736'!G51+'6736'!G52+'6736'!G53+'6736'!G54+'6736'!G56+'6736'!G58+'6736'!G59+'6736'!G60+'6736'!G61+'6736'!G62+'6736'!G63+'6736'!G64+'6736'!G65+'6736'!G66+'6736'!G67+'6736'!G68+'6736'!G69+'6736'!G70+'6736'!G71+'6736'!G72+'6736'!G74+'6736'!G76+'6736'!G77+'6736'!G78+'6736'!G79</f>
        <v>16938725.710000005</v>
      </c>
      <c r="E9" s="92"/>
      <c r="F9" s="92"/>
      <c r="G9" s="93">
        <f>'6736'!G5+'6736'!G6+'6736'!G7+'6736'!G8+'6736'!G9+'6736'!G10+'6736'!G11+'6736'!G12+'6736'!G13+'6736'!G19+'6736'!G34+'6736'!G35+'6736'!G36+'6736'!G37+'6736'!G38+'6736'!G40+'6736'!G43+'6736'!G44+'6736'!G80+'6736'!G81+'6736'!G88+'6736'!G89+'6736'!G92+'6736'!G93</f>
        <v>31331016.719999999</v>
      </c>
      <c r="H9" s="94">
        <f>'6736'!G14+'6736'!G15+'6736'!G16+'6736'!G17+'6736'!G18+'6736'!G20+'6736'!G21+'6736'!G22+'6736'!G25+'6736'!G26+'6736'!G27+'6736'!G28+'6736'!G29+'6736'!G30+'6736'!G33+'6736'!G41+'6736'!G42+'6736'!G45+'6736'!G46+'6736'!G55+'6736'!G57+'6736'!G73+'6736'!G75+'6736'!G82+'6736'!G83+'6736'!G84+'6736'!G85+'6736'!G86+'6736'!G87+'6736'!G90+'6736'!G91</f>
        <v>25981150.800000001</v>
      </c>
      <c r="I9" s="94"/>
      <c r="J9" s="103" t="str">
        <f>VLOOKUP(K9,Excessões!$A$1:$B$2000,2,FALSE)</f>
        <v>Art. 5º, Inc I - Insuficiência dotação Pessoal e Enc.Sociais, Inat. e Pensionistas / Art. 5º, Inc II - Despesas com Amortiz., Juros e Enc. da Dívida / Art. 5º, Inc IV - Insuficiência dotação nas funções Educação, Saúde, A.Social e En.Elétrica</v>
      </c>
      <c r="K9" s="95">
        <v>23</v>
      </c>
      <c r="L9" s="186">
        <f>G9+H9+F9+E9+D9</f>
        <v>74250893.230000004</v>
      </c>
      <c r="M9" s="240">
        <f>L9-'RELAÇÃO DECRETOS'!E4</f>
        <v>0</v>
      </c>
      <c r="N9" s="293">
        <f>37405893.23</f>
        <v>37405893.229999997</v>
      </c>
      <c r="O9" s="293">
        <f>Plan2!H2+Plan2!H3+Plan2!H4+Plan2!H5</f>
        <v>36845000</v>
      </c>
      <c r="P9" s="293">
        <f>L9-N9-O9</f>
        <v>0</v>
      </c>
    </row>
    <row r="10" spans="1:16" s="182" customFormat="1" ht="21" hidden="1">
      <c r="A10" s="90" t="str">
        <f>'RELAÇÃO DECRETOS'!A5</f>
        <v>6744, de 04/01/2022</v>
      </c>
      <c r="B10" s="91">
        <v>44600</v>
      </c>
      <c r="C10" s="92" t="s">
        <v>1025</v>
      </c>
      <c r="D10" s="93"/>
      <c r="E10" s="92"/>
      <c r="F10" s="92"/>
      <c r="G10" s="93">
        <f>'6744'!G13+'6744'!G14</f>
        <v>63764.4</v>
      </c>
      <c r="H10" s="94">
        <f>'6744'!G12+'6744'!G11+'6744'!G10+'6744'!G9+'6744'!G8+'6744'!G7+'6744'!G6+'6744'!G5</f>
        <v>47400</v>
      </c>
      <c r="I10" s="94"/>
      <c r="J10" s="103" t="str">
        <f>VLOOKUP(K10,Excessões!$A$1:$B$2000,2,FALSE)</f>
        <v>Art. 5º, Inc I - Insuficiência dotação Pessoal e Enc.Sociais / Art. 5º, Inc IV - Insuficiência dotação na função Saúde</v>
      </c>
      <c r="K10" s="182">
        <v>24</v>
      </c>
      <c r="L10" s="186">
        <f t="shared" ref="L10:L20" si="0">G10+H10+F10+E10+D10</f>
        <v>111164.4</v>
      </c>
      <c r="M10" s="240">
        <f>L10-'RELAÇÃO DECRETOS'!E5</f>
        <v>0</v>
      </c>
      <c r="N10" s="293">
        <v>111164.4</v>
      </c>
      <c r="O10" s="293"/>
      <c r="P10" s="293">
        <f t="shared" ref="P10:P51" si="1">L10-N10-O10</f>
        <v>0</v>
      </c>
    </row>
    <row r="11" spans="1:16" s="95" customFormat="1" ht="21" hidden="1">
      <c r="A11" s="90" t="str">
        <f>'RELAÇÃO DECRETOS'!A6</f>
        <v>6745, de 10/01/2022</v>
      </c>
      <c r="B11" s="91" t="s">
        <v>4</v>
      </c>
      <c r="C11" s="92" t="s">
        <v>5</v>
      </c>
      <c r="D11" s="106">
        <f>'6745 sup'!G9</f>
        <v>848346</v>
      </c>
      <c r="E11" s="112"/>
      <c r="F11" s="112"/>
      <c r="G11" s="106">
        <f>'6745'!G5+'6745'!G6+'6745'!G7+'6745'!G9+'6745'!G17+'6745'!G20</f>
        <v>1247700</v>
      </c>
      <c r="H11" s="113">
        <f>'6745'!G10+'6745'!G11+'6745'!G12+'6745'!G13+'6745'!G14+'6745'!G15+'6745'!G16+'6745'!G18+'6745'!G19+5000</f>
        <v>3027596.49</v>
      </c>
      <c r="I11" s="113"/>
      <c r="J11" s="103" t="str">
        <f>VLOOKUP(K11,Excessões!$A$1:$B$2000,2,FALSE)</f>
        <v>Art. 5º, Inc II - Sentenças Judiciais / Art. 5º, Inc IV - Insuficiência dotação nas funções Educação, Saúde, A.Social e En.Elétrica</v>
      </c>
      <c r="K11" s="95">
        <v>25</v>
      </c>
      <c r="L11" s="186">
        <f t="shared" si="0"/>
        <v>5123642.49</v>
      </c>
      <c r="M11" s="240">
        <f>L11-'RELAÇÃO DECRETOS'!E6</f>
        <v>0</v>
      </c>
      <c r="N11" s="293">
        <v>5123642.49</v>
      </c>
      <c r="O11" s="293"/>
      <c r="P11" s="293">
        <f t="shared" si="1"/>
        <v>0</v>
      </c>
    </row>
    <row r="12" spans="1:16" s="95" customFormat="1" ht="21" hidden="1">
      <c r="A12" s="90" t="str">
        <f>'RELAÇÃO DECRETOS'!A7</f>
        <v>6748, de 17/01/2022</v>
      </c>
      <c r="B12" s="91" t="s">
        <v>42</v>
      </c>
      <c r="C12" s="92" t="s">
        <v>43</v>
      </c>
      <c r="D12" s="106">
        <f>'6748'!G9</f>
        <v>103115.79000000001</v>
      </c>
      <c r="E12" s="112"/>
      <c r="F12" s="112"/>
      <c r="G12" s="112"/>
      <c r="H12" s="113"/>
      <c r="I12" s="113"/>
      <c r="J12" s="103" t="str">
        <f>VLOOKUP(K12,Excessões!$A$1:$B$2000,2,FALSE)</f>
        <v>Art. 5º, Inc V - Incorporação Saldo Financeiro - Superávit</v>
      </c>
      <c r="K12" s="95">
        <v>18</v>
      </c>
      <c r="L12" s="186">
        <f t="shared" si="0"/>
        <v>103115.79000000001</v>
      </c>
      <c r="M12" s="240">
        <f>L12-'RELAÇÃO DECRETOS'!E7</f>
        <v>0</v>
      </c>
      <c r="N12" s="293">
        <v>103115.79</v>
      </c>
      <c r="O12" s="293"/>
      <c r="P12" s="293">
        <f t="shared" si="1"/>
        <v>1.4551915228366852E-11</v>
      </c>
    </row>
    <row r="13" spans="1:16" s="182" customFormat="1" ht="31.5" hidden="1">
      <c r="A13" s="90" t="str">
        <f>'RELAÇÃO DECRETOS'!A8</f>
        <v>6752, de 25/01/2022</v>
      </c>
      <c r="B13" s="91">
        <v>44600</v>
      </c>
      <c r="C13" s="92" t="s">
        <v>1025</v>
      </c>
      <c r="D13" s="112"/>
      <c r="E13" s="112"/>
      <c r="F13" s="106">
        <f>'6752'!G32+'6752'!G31</f>
        <v>13127918.460000001</v>
      </c>
      <c r="G13" s="106">
        <f>'6752'!G6+'6752'!G10+'6752'!G12+'6752'!G27</f>
        <v>294216.03000000003</v>
      </c>
      <c r="H13" s="113">
        <f>'6752'!G5+'6752'!G8+'6752'!G9+'6752'!G7+'6752'!G11+'6752'!G13+'6752'!G14+'6752'!G15+'6752'!G16+'6752'!G17+'6752'!G18+'6752'!G19+'6752'!G20+'6752'!G21+'6752'!G22+'6752'!G23+'6752'!G24+'6752'!G25+'6752'!G26+'6752'!G29+'6752'!G30+'6752'!G33+'6752'!G34+'6752'!G35+'6752'!G28</f>
        <v>16991197.09</v>
      </c>
      <c r="I13" s="113"/>
      <c r="J13" s="181" t="str">
        <f>VLOOKUP(K13,Excessões!$A$1:$B$2000,2,FALSE)</f>
        <v>Art. 5º, Inc I - Insuficiência dotação Pessoal e Enc.Sociais, Inat. e Pensionistas / Art. 5º, Inc II - Despesas com Sentenças e Precatórios / Art. 5º, Inc IV - Insuficiência dotação nas funções Educação, Saúde e A.Social / Art. 5º, Inc V - Excesso de Arrecadação</v>
      </c>
      <c r="K13" s="182">
        <v>26</v>
      </c>
      <c r="L13" s="186">
        <f t="shared" si="0"/>
        <v>30413331.580000002</v>
      </c>
      <c r="M13" s="240">
        <f>L13-'RELAÇÃO DECRETOS'!E8</f>
        <v>0</v>
      </c>
      <c r="N13" s="293">
        <v>30413331.579999998</v>
      </c>
      <c r="O13" s="293"/>
      <c r="P13" s="293">
        <f t="shared" si="1"/>
        <v>3.7252902984619141E-9</v>
      </c>
    </row>
    <row r="14" spans="1:16" s="95" customFormat="1" ht="11.25" hidden="1">
      <c r="A14" s="90" t="str">
        <f>'RELAÇÃO DECRETOS'!A9</f>
        <v>6755, de 25/01/2022</v>
      </c>
      <c r="B14" s="91">
        <v>44600</v>
      </c>
      <c r="C14" s="92" t="s">
        <v>1025</v>
      </c>
      <c r="D14" s="106">
        <f>'6755'!G20</f>
        <v>2331178.7199999997</v>
      </c>
      <c r="E14" s="112"/>
      <c r="F14" s="112"/>
      <c r="G14" s="112"/>
      <c r="H14" s="113"/>
      <c r="I14" s="113"/>
      <c r="J14" s="103" t="str">
        <f>VLOOKUP(K14,Excessões!$A$1:$B$2000,2,FALSE)</f>
        <v>Art. 5º, Inc V - Incorporação Saldo Financeiro - Superávit</v>
      </c>
      <c r="K14" s="95">
        <v>18</v>
      </c>
      <c r="L14" s="186">
        <f t="shared" si="0"/>
        <v>2331178.7199999997</v>
      </c>
      <c r="M14" s="240">
        <f>L14-'RELAÇÃO DECRETOS'!E9</f>
        <v>0</v>
      </c>
      <c r="N14" s="293">
        <v>2331178.7200000002</v>
      </c>
      <c r="O14" s="293"/>
      <c r="P14" s="293">
        <f t="shared" si="1"/>
        <v>-4.6566128730773926E-10</v>
      </c>
    </row>
    <row r="15" spans="1:16" s="95" customFormat="1" ht="11.25" hidden="1">
      <c r="A15" s="90" t="str">
        <f>'RELAÇÃO DECRETOS'!A10</f>
        <v>6757, de 31/01/2022</v>
      </c>
      <c r="B15" s="91">
        <v>44600</v>
      </c>
      <c r="C15" s="92" t="s">
        <v>1025</v>
      </c>
      <c r="D15" s="106">
        <f>'6757'!G16</f>
        <v>15885787.989999998</v>
      </c>
      <c r="E15" s="112"/>
      <c r="F15" s="112"/>
      <c r="G15" s="112"/>
      <c r="H15" s="113"/>
      <c r="I15" s="113"/>
      <c r="J15" s="103" t="str">
        <f>VLOOKUP(K15,Excessões!$A$1:$B$2000,2,FALSE)</f>
        <v>Art. 5º, Inc V - Incorporação Saldo Financeiro - Superávit</v>
      </c>
      <c r="K15" s="95">
        <v>18</v>
      </c>
      <c r="L15" s="186">
        <f t="shared" si="0"/>
        <v>15885787.989999998</v>
      </c>
      <c r="M15" s="240">
        <f>L15-'RELAÇÃO DECRETOS'!E10</f>
        <v>0</v>
      </c>
      <c r="N15" s="293">
        <v>15885787.99</v>
      </c>
      <c r="O15" s="293"/>
      <c r="P15" s="293">
        <f t="shared" si="1"/>
        <v>-1.862645149230957E-9</v>
      </c>
    </row>
    <row r="16" spans="1:16" s="182" customFormat="1" ht="21" hidden="1">
      <c r="A16" s="90" t="str">
        <f>'RELAÇÃO DECRETOS'!A11</f>
        <v>6760, de 02/02/2022</v>
      </c>
      <c r="B16" s="91">
        <v>44609</v>
      </c>
      <c r="C16" s="92" t="s">
        <v>6</v>
      </c>
      <c r="D16" s="112"/>
      <c r="E16" s="112"/>
      <c r="F16" s="112"/>
      <c r="G16" s="106">
        <f>'6760'!G5+'6760'!G6+'6760'!G7+'6760'!G8+'6760'!G14+'6760'!G23+'6760'!G24+'6760'!G25+'6760'!G26+'6760'!G27+'6760'!G28+'6760'!G29</f>
        <v>1956396.28</v>
      </c>
      <c r="H16" s="113">
        <f>'6760'!G9+'6760'!G10+'6760'!G11+'6760'!G12+'6760'!G13+'6760'!G15+'6760'!G16+'6760'!G17+'6760'!G18+'6760'!G19+'6760'!G20+'6760'!G21+'6760'!G22</f>
        <v>27806580</v>
      </c>
      <c r="I16" s="113"/>
      <c r="J16" s="103" t="str">
        <f>VLOOKUP(K16,Excessões!$A$1:$B$2000,2,FALSE)</f>
        <v xml:space="preserve">Art. 5º, Inc I - Insuficiência dotação Pessoal e Enc.Sociais / Art. 5º, Inc IV - Insuficiência dotação nas funções Educação, Saúde e A.Social </v>
      </c>
      <c r="K16" s="182">
        <v>27</v>
      </c>
      <c r="L16" s="186">
        <f t="shared" si="0"/>
        <v>29762976.280000001</v>
      </c>
      <c r="M16" s="240">
        <f>L16-'RELAÇÃO DECRETOS'!E11</f>
        <v>0</v>
      </c>
      <c r="N16" s="293">
        <v>29762976.280000001</v>
      </c>
      <c r="O16" s="293"/>
      <c r="P16" s="293">
        <f t="shared" si="1"/>
        <v>0</v>
      </c>
    </row>
    <row r="17" spans="1:16" s="182" customFormat="1" ht="12" hidden="1" customHeight="1">
      <c r="A17" s="90" t="str">
        <f>'RELAÇÃO DECRETOS'!A12</f>
        <v>6761, de 02/02/2022</v>
      </c>
      <c r="B17" s="91">
        <v>44600</v>
      </c>
      <c r="C17" s="92" t="s">
        <v>1025</v>
      </c>
      <c r="D17" s="112"/>
      <c r="E17" s="106">
        <f>'6761'!G5+'6761'!G6+'6761'!G7</f>
        <v>757256.13</v>
      </c>
      <c r="F17" s="106"/>
      <c r="G17" s="112"/>
      <c r="H17" s="113"/>
      <c r="I17" s="113"/>
      <c r="J17" s="103" t="str">
        <f>VLOOKUP(K17,Excessões!$A$1:$B$2000,2,FALSE)</f>
        <v>Art. 5º, Inc V - Excesso de Arrecadação</v>
      </c>
      <c r="K17" s="182">
        <v>19</v>
      </c>
      <c r="L17" s="186">
        <f t="shared" si="0"/>
        <v>757256.13</v>
      </c>
      <c r="M17" s="240">
        <f>L17-'RELAÇÃO DECRETOS'!E12</f>
        <v>0</v>
      </c>
      <c r="N17" s="293">
        <v>757256.13</v>
      </c>
      <c r="O17" s="293"/>
      <c r="P17" s="293">
        <f t="shared" si="1"/>
        <v>0</v>
      </c>
    </row>
    <row r="18" spans="1:16" s="182" customFormat="1" ht="21" hidden="1">
      <c r="A18" s="90" t="str">
        <f>'RELAÇÃO DECRETOS'!A13</f>
        <v>6765, de 08/02/2022</v>
      </c>
      <c r="B18" s="91">
        <v>44622</v>
      </c>
      <c r="C18" s="92" t="s">
        <v>52</v>
      </c>
      <c r="D18" s="112"/>
      <c r="E18" s="112"/>
      <c r="F18" s="112"/>
      <c r="G18" s="106">
        <f>'6765'!G5+'6765'!G6+'6765'!G7+'6765'!G8+'6765'!G9+'6765'!G10+'6765'!G15+'6765'!G16+'6765'!G26+'6765'!G27+'6765'!G28+'6765'!G29+'6765'!G30+'6765'!G31+'6765'!G39+'6765'!G40+'6765'!G41+'6765'!G42+'6765'!G43+'6765'!G44+'6765'!G46+'6765'!G47</f>
        <v>4011709.99</v>
      </c>
      <c r="H18" s="113">
        <f>'6765'!G11+'6765'!G12+'6765'!G13+'6765'!G14+'6765'!G17+'6765'!G18+'6765'!G19+'6765'!G20+'6765'!G21+'6765'!G22+'6765'!G23+'6765'!G24+'6765'!G25+'6765'!G32+'6765'!G33+'6765'!G34+'6765'!G35+'6765'!G36+'6765'!G37+'6765'!G38+'6765'!G45</f>
        <v>8907201.9399999995</v>
      </c>
      <c r="I18" s="113"/>
      <c r="J18" s="103" t="str">
        <f>VLOOKUP(K18,Excessões!$A$1:$B$2000,2,FALSE)</f>
        <v xml:space="preserve">Art. 5º, Inc I - Insuficiência dotação Pessoal e Enc.Sociais / Art. 5º, Inc IV - Insuficiência dotação nas funções Educação, Saúde e A.Social </v>
      </c>
      <c r="K18" s="182">
        <v>27</v>
      </c>
      <c r="L18" s="186">
        <f t="shared" si="0"/>
        <v>12918911.93</v>
      </c>
      <c r="M18" s="240">
        <f>L18-'RELAÇÃO DECRETOS'!E13</f>
        <v>0</v>
      </c>
      <c r="N18" s="293">
        <v>12518911.93</v>
      </c>
      <c r="O18" s="293">
        <f>Plan2!H9+Plan2!H10</f>
        <v>400000</v>
      </c>
      <c r="P18" s="293">
        <f t="shared" si="1"/>
        <v>0</v>
      </c>
    </row>
    <row r="19" spans="1:16" s="95" customFormat="1" ht="12" hidden="1" thickTop="1">
      <c r="A19" s="90" t="str">
        <f>'RELAÇÃO DECRETOS'!A14</f>
        <v>6771, de 15/02/2022</v>
      </c>
      <c r="B19" s="91">
        <v>44622</v>
      </c>
      <c r="C19" s="92" t="s">
        <v>52</v>
      </c>
      <c r="D19" s="106">
        <f>'6771'!G16</f>
        <v>4097105.4600000004</v>
      </c>
      <c r="E19" s="112"/>
      <c r="F19" s="112"/>
      <c r="G19" s="112"/>
      <c r="H19" s="113"/>
      <c r="I19" s="113"/>
      <c r="J19" s="103" t="str">
        <f>VLOOKUP(K19,Excessões!$A$1:$B$2000,2,FALSE)</f>
        <v>Art. 5º, Inc V - Incorporação Saldo Financeiro - Superávit</v>
      </c>
      <c r="K19" s="95">
        <v>18</v>
      </c>
      <c r="L19" s="186">
        <f t="shared" si="0"/>
        <v>4097105.4600000004</v>
      </c>
      <c r="M19" s="240">
        <f>L19-'RELAÇÃO DECRETOS'!E14</f>
        <v>0</v>
      </c>
      <c r="N19" s="293">
        <v>4097105.46</v>
      </c>
      <c r="O19" s="293"/>
      <c r="P19" s="293">
        <f t="shared" si="1"/>
        <v>4.6566128730773926E-10</v>
      </c>
    </row>
    <row r="20" spans="1:16" s="95" customFormat="1" ht="32.25" hidden="1" thickTop="1">
      <c r="A20" s="90" t="str">
        <f>'RELAÇÃO DECRETOS'!A15</f>
        <v>6772, de 15/02/2022</v>
      </c>
      <c r="B20" s="91">
        <v>44643</v>
      </c>
      <c r="C20" s="92" t="s">
        <v>1109</v>
      </c>
      <c r="D20" s="112"/>
      <c r="E20" s="112"/>
      <c r="F20" s="112"/>
      <c r="G20" s="106">
        <f>'6772'!G5+'6772'!G6+'6772'!G7+'6772'!G8+'6772'!G9+'6772'!G10+'6772'!G11+'6772'!G14+'6772'!G25+'6772'!G26+'6772'!G27+'6772'!G28+'6772'!G29</f>
        <v>2910251.98</v>
      </c>
      <c r="H20" s="113">
        <f>'6772'!G12+'6772'!G13+'6772'!G15+'6772'!G16+'6772'!G17+'6772'!G18+'6772'!G19+'6772'!G20+'6772'!G21+'6772'!G22+'6772'!G23+'6772'!G24</f>
        <v>4986136.8100000005</v>
      </c>
      <c r="I20" s="113"/>
      <c r="J20" s="103" t="str">
        <f>VLOOKUP(K20,Excessões!$A$1:$B$2000,2,FALSE)</f>
        <v xml:space="preserve">Art. 5º, Inc I - Insuficiência dotação Pessoal e Enc.Sociais / Art. 5º, Inc II - Despesas com Amortiz., Juros e Enc. da Dívida  / Art. 5º, Inc IV - Insuficiência dotação nas funções Educação, Saúde e A.Social </v>
      </c>
      <c r="K20" s="95">
        <v>28</v>
      </c>
      <c r="L20" s="186">
        <f t="shared" si="0"/>
        <v>7896388.790000001</v>
      </c>
      <c r="M20" s="240">
        <f>'6772'!G53-A.1!L20</f>
        <v>0</v>
      </c>
      <c r="N20" s="293">
        <v>7596388.79</v>
      </c>
      <c r="O20" s="293">
        <f>Plan2!H12</f>
        <v>300000</v>
      </c>
      <c r="P20" s="293">
        <f t="shared" si="1"/>
        <v>9.3132257461547852E-10</v>
      </c>
    </row>
    <row r="21" spans="1:16" s="95" customFormat="1" ht="21" hidden="1">
      <c r="A21" s="90" t="str">
        <f>'RELAÇÃO DECRETOS'!A16</f>
        <v>6781, de 24/02/2022</v>
      </c>
      <c r="B21" s="91">
        <v>44641</v>
      </c>
      <c r="C21" s="92" t="s">
        <v>40</v>
      </c>
      <c r="D21" s="112"/>
      <c r="E21" s="112"/>
      <c r="F21" s="112"/>
      <c r="G21" s="106">
        <f>'6781'!G6+'6781'!G7+'6781'!G12+'6781'!G13+'6781'!G15+'6781'!G16+'6781'!G17+'6781'!G19+'6781'!G29+'6781'!G30+'6781'!G31+'6781'!G32+'6781'!G41</f>
        <v>1886400</v>
      </c>
      <c r="H21" s="113">
        <f>'6781'!G5+'6781'!G8+'6781'!G9+'6781'!G10+'6781'!G11+'6781'!G14+'6781'!G18+'6781'!G20+'6781'!G21+'6781'!G22+'6781'!G23+'6781'!G24+'6781'!G25+'6781'!G26+'6781'!G27+'6781'!G28+'6781'!G33+'6781'!G34+'6781'!G35+'6781'!G36+'6781'!G37+'6781'!G38+'6781'!G39+'6781'!G40</f>
        <v>12882885.879999997</v>
      </c>
      <c r="I21" s="113"/>
      <c r="J21" s="103" t="str">
        <f>VLOOKUP(K21,Excessões!$A$1:$B$2000,2,FALSE)</f>
        <v xml:space="preserve">Art. 5º, Inc I - Insuficiência dotação Pessoal e Enc.Sociais / Art. 5º, Inc IV - Insuficiência dotação nas funções Educação, Saúde e A.Social </v>
      </c>
      <c r="K21" s="95">
        <v>27</v>
      </c>
      <c r="L21" s="186">
        <f t="shared" ref="L21:L51" si="2">D21+E21+F21+G21+H21+I21</f>
        <v>14769285.879999997</v>
      </c>
      <c r="M21" s="240">
        <f>L21-'6781'!G84</f>
        <v>0</v>
      </c>
      <c r="N21" s="293"/>
      <c r="O21" s="293"/>
      <c r="P21" s="293">
        <f t="shared" si="1"/>
        <v>14769285.879999997</v>
      </c>
    </row>
    <row r="22" spans="1:16" s="95" customFormat="1" ht="11.25" hidden="1">
      <c r="A22" s="90" t="str">
        <f>'RELAÇÃO DECRETOS'!A17</f>
        <v>6782, de 04/03/2022</v>
      </c>
      <c r="B22" s="91">
        <v>44630</v>
      </c>
      <c r="C22" s="92" t="s">
        <v>27</v>
      </c>
      <c r="D22" s="106">
        <f>'6782'!G9</f>
        <v>810902.21</v>
      </c>
      <c r="E22" s="112"/>
      <c r="F22" s="112"/>
      <c r="G22" s="112"/>
      <c r="H22" s="113"/>
      <c r="I22" s="113"/>
      <c r="J22" s="103" t="str">
        <f>VLOOKUP(K22,Excessões!$A$1:$B$2000,2,FALSE)</f>
        <v>Art. 5º, Inc V - Incorporação Saldo Financeiro - Superávit</v>
      </c>
      <c r="K22" s="95">
        <v>18</v>
      </c>
      <c r="L22" s="186">
        <f t="shared" si="2"/>
        <v>810902.21</v>
      </c>
      <c r="M22" s="240"/>
      <c r="N22" s="293"/>
      <c r="O22" s="293"/>
      <c r="P22" s="293">
        <f t="shared" si="1"/>
        <v>810902.21</v>
      </c>
    </row>
    <row r="23" spans="1:16" s="95" customFormat="1" ht="32.25" hidden="1" thickTop="1">
      <c r="A23" s="90" t="str">
        <f>'RELAÇÃO DECRETOS'!A18</f>
        <v>6785, de 08/03/2022</v>
      </c>
      <c r="B23" s="91">
        <v>44648</v>
      </c>
      <c r="C23" s="92" t="s">
        <v>1113</v>
      </c>
      <c r="D23" s="112"/>
      <c r="E23" s="112"/>
      <c r="F23" s="112"/>
      <c r="G23" s="106">
        <f>'6785'!G5+'6785'!G6+'6785'!G7+'6785'!G8+'6785'!G9+'6785'!G10+'6785'!G13+'6785'!G14+'6785'!G23+'6785'!G24+'6785'!G25+'6785'!G26+'6785'!G36+'6785'!G38+'6785'!G39+'6785'!G40+'6785'!G37</f>
        <v>3263374.55</v>
      </c>
      <c r="H23" s="113">
        <f>'6785'!G11+'6785'!G12+'6785'!G15+'6785'!G16+'6785'!G17+'6785'!G18+'6785'!G19+'6785'!G20+'6785'!G21+'6785'!G22+'6785'!G27+'6785'!G28+'6785'!G29+'6785'!G30+'6785'!G31+'6785'!G32+'6785'!G33+'6785'!G34+'6785'!G35+'6785'!G41</f>
        <v>16734623.750000002</v>
      </c>
      <c r="I23" s="113"/>
      <c r="J23" s="103" t="str">
        <f>VLOOKUP(K23,Excessões!$A$1:$B$2000,2,FALSE)</f>
        <v xml:space="preserve">Art. 5º, Inc I - Insuficiência dotação Pessoal e Enc.Sociais / Art. 5º, Inc II - Despesas com Amortizações e Precatórios / Art. 5º, Inc IV - Insuficiência dotação nas funções Educação, Saúde, A.Social </v>
      </c>
      <c r="K23" s="95">
        <v>30</v>
      </c>
      <c r="L23" s="186">
        <f t="shared" si="2"/>
        <v>19997998.300000001</v>
      </c>
      <c r="M23" s="240">
        <f>'6785'!G84-A.1!L23</f>
        <v>0</v>
      </c>
      <c r="N23" s="293"/>
      <c r="O23" s="293"/>
      <c r="P23" s="293">
        <f t="shared" si="1"/>
        <v>19997998.300000001</v>
      </c>
    </row>
    <row r="24" spans="1:16" s="95" customFormat="1" ht="12" hidden="1" thickTop="1">
      <c r="A24" s="90" t="str">
        <f>'RELAÇÃO DECRETOS'!A19</f>
        <v>6793, de 15/03/2022</v>
      </c>
      <c r="B24" s="333">
        <v>44652</v>
      </c>
      <c r="C24" s="92" t="s">
        <v>1142</v>
      </c>
      <c r="D24" s="112"/>
      <c r="E24" s="112"/>
      <c r="F24" s="112"/>
      <c r="G24" s="106">
        <f>'6793'!G5+'6793'!G6+'6793'!G7</f>
        <v>785000</v>
      </c>
      <c r="H24" s="113">
        <f>'6793'!G8+'6793'!G9</f>
        <v>5481096.5999999996</v>
      </c>
      <c r="I24" s="113"/>
      <c r="J24" s="103" t="str">
        <f>VLOOKUP(K24,Excessões!$A$1:$B$2000,2,FALSE)</f>
        <v>Art. 5º, Inc II - Despesas com Amortizações, Juros e encargos da Dívida</v>
      </c>
      <c r="K24" s="95">
        <v>8</v>
      </c>
      <c r="L24" s="186">
        <f t="shared" si="2"/>
        <v>6266096.5999999996</v>
      </c>
      <c r="M24" s="240">
        <f>L24-'6793'!G14</f>
        <v>0</v>
      </c>
      <c r="N24" s="293"/>
      <c r="O24" s="293"/>
      <c r="P24" s="293">
        <f t="shared" si="1"/>
        <v>6266096.5999999996</v>
      </c>
    </row>
    <row r="25" spans="1:16" s="95" customFormat="1" ht="11.25" hidden="1">
      <c r="A25" s="90" t="str">
        <f>'RELAÇÃO DECRETOS'!A20</f>
        <v>6794, de 16/03/2022</v>
      </c>
      <c r="B25" s="91">
        <v>44641</v>
      </c>
      <c r="C25" s="92" t="s">
        <v>40</v>
      </c>
      <c r="D25" s="112"/>
      <c r="E25" s="106">
        <f>'6794'!G7</f>
        <v>200000</v>
      </c>
      <c r="F25" s="112"/>
      <c r="G25" s="112"/>
      <c r="H25" s="113"/>
      <c r="I25" s="113"/>
      <c r="J25" s="103" t="str">
        <f>VLOOKUP(K25,Excessões!$A$1:$B$2000,2,FALSE)</f>
        <v>Art. 5º, Inc V - Excesso de Arrecadação</v>
      </c>
      <c r="K25" s="95">
        <v>19</v>
      </c>
      <c r="L25" s="186">
        <f t="shared" si="2"/>
        <v>200000</v>
      </c>
      <c r="M25" s="240"/>
      <c r="N25" s="293"/>
      <c r="O25" s="293"/>
      <c r="P25" s="293">
        <f t="shared" si="1"/>
        <v>200000</v>
      </c>
    </row>
    <row r="26" spans="1:16" s="95" customFormat="1" ht="12" thickTop="1">
      <c r="A26" s="90" t="str">
        <f>'RELAÇÃO DECRETOS'!A21</f>
        <v>6801, de 18/03/2022</v>
      </c>
      <c r="B26" s="91">
        <v>44643</v>
      </c>
      <c r="C26" s="92" t="s">
        <v>1109</v>
      </c>
      <c r="D26" s="106">
        <f>'6801'!G7</f>
        <v>2104916.34</v>
      </c>
      <c r="E26" s="112"/>
      <c r="F26" s="112"/>
      <c r="G26" s="112"/>
      <c r="H26" s="113"/>
      <c r="I26" s="113"/>
      <c r="J26" s="103" t="str">
        <f>VLOOKUP(K26,Excessões!$A$1:$B$2000,2,FALSE)</f>
        <v>Art. 5º, Inc V - Incorporação Saldo Financeiro - Superávit</v>
      </c>
      <c r="K26" s="95">
        <v>18</v>
      </c>
      <c r="L26" s="186">
        <f t="shared" si="2"/>
        <v>2104916.34</v>
      </c>
      <c r="M26" s="240"/>
      <c r="N26" s="293"/>
      <c r="O26" s="293"/>
      <c r="P26" s="293">
        <f t="shared" si="1"/>
        <v>2104916.34</v>
      </c>
    </row>
    <row r="27" spans="1:16" s="95" customFormat="1" ht="11.25">
      <c r="A27" s="90" t="e">
        <f>'RELAÇÃO DECRETOS'!#REF!</f>
        <v>#REF!</v>
      </c>
      <c r="B27" s="112"/>
      <c r="C27" s="112"/>
      <c r="D27" s="112"/>
      <c r="E27" s="112"/>
      <c r="F27" s="112"/>
      <c r="G27" s="106" t="e">
        <f>#REF!+#REF!+#REF!+#REF!+#REF!+#REF!+#REF!+#REF!+#REF!+#REF!+#REF!+#REF!</f>
        <v>#REF!</v>
      </c>
      <c r="H27" s="113" t="e">
        <f>#REF!+#REF!+#REF!+#REF!+#REF!+#REF!+#REF!+#REF!+#REF!+#REF!+#REF!+#REF!+#REF!+#REF!+#REF!+#REF!+#REF!+#REF!+#REF!+#REF!+#REF!+#REF!+#REF!+#REF!+#REF!+#REF!+#REF!+#REF!+#REF!+#REF!+#REF!+#REF!+#REF!+#REF!+#REF!+#REF!+#REF!+#REF!+#REF!+#REF!+#REF!</f>
        <v>#REF!</v>
      </c>
      <c r="I27" s="113"/>
      <c r="J27" s="103" t="e">
        <f>VLOOKUP(K27,Excessões!$A$1:$B$2000,2,FALSE)</f>
        <v>#N/A</v>
      </c>
      <c r="L27" s="186" t="e">
        <f t="shared" si="2"/>
        <v>#REF!</v>
      </c>
      <c r="M27" s="240"/>
      <c r="N27" s="293"/>
      <c r="O27" s="293"/>
      <c r="P27" s="293" t="e">
        <f t="shared" si="1"/>
        <v>#REF!</v>
      </c>
    </row>
    <row r="28" spans="1:16" s="95" customFormat="1" ht="11.25" hidden="1">
      <c r="A28" s="90" t="str">
        <f>'RELAÇÃO DECRETOS'!A22</f>
        <v>6806, de 23/03/2022</v>
      </c>
      <c r="B28" s="91">
        <v>44648</v>
      </c>
      <c r="C28" s="92" t="s">
        <v>1113</v>
      </c>
      <c r="D28" s="112"/>
      <c r="E28" s="112"/>
      <c r="F28" s="112"/>
      <c r="G28" s="112"/>
      <c r="H28" s="113">
        <f>'6806'!G5+'6806'!G6+'6806'!G7+'6806'!G8</f>
        <v>470000</v>
      </c>
      <c r="I28" s="113"/>
      <c r="J28" s="103" t="str">
        <f>VLOOKUP(K28,Excessões!$A$1:$B$2000,2,FALSE)</f>
        <v xml:space="preserve">Art. 5º, Inc IV - Insuficiência dotação nas funções Saúde e  Previdência Social </v>
      </c>
      <c r="K28" s="95">
        <v>29</v>
      </c>
      <c r="L28" s="186">
        <f t="shared" si="2"/>
        <v>470000</v>
      </c>
      <c r="M28" s="240">
        <f>L28-'6806'!G13</f>
        <v>0</v>
      </c>
      <c r="N28" s="293"/>
      <c r="O28" s="293"/>
      <c r="P28" s="293">
        <f t="shared" si="1"/>
        <v>470000</v>
      </c>
    </row>
    <row r="29" spans="1:16" s="95" customFormat="1" ht="11.25" hidden="1">
      <c r="A29" s="90" t="str">
        <f>'RELAÇÃO DECRETOS'!A23</f>
        <v>6812, de 29/03/2022</v>
      </c>
      <c r="B29" s="333">
        <v>44652</v>
      </c>
      <c r="C29" s="92" t="s">
        <v>1142</v>
      </c>
      <c r="D29" s="106">
        <f>'6812'!G12</f>
        <v>6269195.4700000007</v>
      </c>
      <c r="E29" s="112"/>
      <c r="F29" s="112"/>
      <c r="G29" s="112"/>
      <c r="H29" s="113"/>
      <c r="I29" s="113"/>
      <c r="J29" s="103" t="str">
        <f>VLOOKUP(K29,Excessões!$A$1:$B$2000,2,FALSE)</f>
        <v>Art. 5º, Inc V - Incorporação Saldo Financeiro - Superávit</v>
      </c>
      <c r="K29" s="95">
        <v>18</v>
      </c>
      <c r="L29" s="186">
        <f t="shared" si="2"/>
        <v>6269195.4700000007</v>
      </c>
      <c r="M29" s="240"/>
      <c r="N29" s="293"/>
      <c r="O29" s="293"/>
      <c r="P29" s="293">
        <f t="shared" si="1"/>
        <v>6269195.4700000007</v>
      </c>
    </row>
    <row r="30" spans="1:16" s="95" customFormat="1" ht="11.25">
      <c r="A30" s="90" t="e">
        <f>'RELAÇÃO DECRETOS'!#REF!</f>
        <v>#REF!</v>
      </c>
      <c r="B30" s="112"/>
      <c r="C30" s="112"/>
      <c r="D30" s="112"/>
      <c r="E30" s="112"/>
      <c r="F30" s="112"/>
      <c r="G30" s="112"/>
      <c r="H30" s="113"/>
      <c r="I30" s="113"/>
      <c r="J30" s="103" t="e">
        <f>VLOOKUP(K30,Excessões!$A$1:$B$2000,2,FALSE)</f>
        <v>#N/A</v>
      </c>
      <c r="L30" s="186">
        <f t="shared" si="2"/>
        <v>0</v>
      </c>
      <c r="M30" s="240"/>
      <c r="N30" s="293"/>
      <c r="O30" s="293"/>
      <c r="P30" s="293">
        <f t="shared" si="1"/>
        <v>0</v>
      </c>
    </row>
    <row r="31" spans="1:16" s="95" customFormat="1" ht="11.25">
      <c r="A31" s="90">
        <f>'RELAÇÃO DECRETOS'!A24</f>
        <v>0</v>
      </c>
      <c r="B31" s="112"/>
      <c r="C31" s="112"/>
      <c r="D31" s="112"/>
      <c r="E31" s="112"/>
      <c r="F31" s="112"/>
      <c r="G31" s="112"/>
      <c r="H31" s="113"/>
      <c r="I31" s="113"/>
      <c r="J31" s="103" t="e">
        <f>VLOOKUP(K31,Excessões!$A$1:$B$2000,2,FALSE)</f>
        <v>#N/A</v>
      </c>
      <c r="L31" s="186">
        <f t="shared" si="2"/>
        <v>0</v>
      </c>
      <c r="M31" s="240"/>
      <c r="N31" s="293"/>
      <c r="O31" s="293"/>
      <c r="P31" s="293">
        <f t="shared" si="1"/>
        <v>0</v>
      </c>
    </row>
    <row r="32" spans="1:16" s="95" customFormat="1" ht="11.25">
      <c r="A32" s="90">
        <f>'RELAÇÃO DECRETOS'!A25</f>
        <v>0</v>
      </c>
      <c r="B32" s="112"/>
      <c r="C32" s="112"/>
      <c r="D32" s="112"/>
      <c r="E32" s="112"/>
      <c r="F32" s="112"/>
      <c r="G32" s="112"/>
      <c r="H32" s="113"/>
      <c r="I32" s="113"/>
      <c r="J32" s="103" t="e">
        <f>VLOOKUP(K32,Excessões!$A$1:$B$2000,2,FALSE)</f>
        <v>#N/A</v>
      </c>
      <c r="L32" s="186">
        <f t="shared" si="2"/>
        <v>0</v>
      </c>
      <c r="M32" s="240"/>
      <c r="N32" s="293"/>
      <c r="O32" s="293"/>
      <c r="P32" s="293">
        <f t="shared" si="1"/>
        <v>0</v>
      </c>
    </row>
    <row r="33" spans="1:16" s="95" customFormat="1" ht="11.25">
      <c r="A33" s="90">
        <f>'RELAÇÃO DECRETOS'!A26</f>
        <v>0</v>
      </c>
      <c r="B33" s="112"/>
      <c r="C33" s="112"/>
      <c r="D33" s="112"/>
      <c r="E33" s="112"/>
      <c r="F33" s="112"/>
      <c r="G33" s="112"/>
      <c r="H33" s="113"/>
      <c r="I33" s="113"/>
      <c r="J33" s="103" t="e">
        <f>VLOOKUP(K33,Excessões!$A$1:$B$2000,2,FALSE)</f>
        <v>#N/A</v>
      </c>
      <c r="L33" s="186">
        <f t="shared" si="2"/>
        <v>0</v>
      </c>
      <c r="M33" s="240"/>
      <c r="N33" s="293"/>
      <c r="O33" s="293"/>
      <c r="P33" s="293">
        <f t="shared" si="1"/>
        <v>0</v>
      </c>
    </row>
    <row r="34" spans="1:16" s="95" customFormat="1" ht="11.25">
      <c r="A34" s="90">
        <f>'RELAÇÃO DECRETOS'!A27</f>
        <v>0</v>
      </c>
      <c r="B34" s="112"/>
      <c r="C34" s="112"/>
      <c r="D34" s="112"/>
      <c r="E34" s="112"/>
      <c r="F34" s="112"/>
      <c r="G34" s="112"/>
      <c r="H34" s="113"/>
      <c r="I34" s="113"/>
      <c r="J34" s="103" t="e">
        <f>VLOOKUP(K34,Excessões!$A$1:$B$2000,2,FALSE)</f>
        <v>#N/A</v>
      </c>
      <c r="L34" s="186">
        <f t="shared" si="2"/>
        <v>0</v>
      </c>
      <c r="M34" s="240"/>
      <c r="N34" s="293"/>
      <c r="O34" s="293"/>
      <c r="P34" s="293">
        <f t="shared" si="1"/>
        <v>0</v>
      </c>
    </row>
    <row r="35" spans="1:16" s="95" customFormat="1" ht="11.25">
      <c r="A35" s="90">
        <f>'RELAÇÃO DECRETOS'!A28</f>
        <v>0</v>
      </c>
      <c r="B35" s="112"/>
      <c r="C35" s="112"/>
      <c r="D35" s="112"/>
      <c r="E35" s="112"/>
      <c r="F35" s="112"/>
      <c r="G35" s="112"/>
      <c r="H35" s="113"/>
      <c r="I35" s="113"/>
      <c r="J35" s="103" t="e">
        <f>VLOOKUP(K35,Excessões!$A$1:$B$2000,2,FALSE)</f>
        <v>#N/A</v>
      </c>
      <c r="L35" s="186">
        <f t="shared" si="2"/>
        <v>0</v>
      </c>
      <c r="M35" s="240"/>
      <c r="N35" s="293"/>
      <c r="O35" s="293"/>
      <c r="P35" s="293">
        <f t="shared" si="1"/>
        <v>0</v>
      </c>
    </row>
    <row r="36" spans="1:16" s="95" customFormat="1" ht="11.25">
      <c r="A36" s="90">
        <f>'RELAÇÃO DECRETOS'!A29</f>
        <v>0</v>
      </c>
      <c r="B36" s="112"/>
      <c r="C36" s="112"/>
      <c r="D36" s="112"/>
      <c r="E36" s="112"/>
      <c r="F36" s="112"/>
      <c r="G36" s="112"/>
      <c r="H36" s="113"/>
      <c r="I36" s="113"/>
      <c r="J36" s="103" t="e">
        <f>VLOOKUP(K36,Excessões!$A$1:$B$2000,2,FALSE)</f>
        <v>#N/A</v>
      </c>
      <c r="L36" s="186">
        <f t="shared" si="2"/>
        <v>0</v>
      </c>
      <c r="M36" s="241"/>
      <c r="N36" s="295"/>
      <c r="O36" s="293"/>
      <c r="P36" s="293">
        <f t="shared" si="1"/>
        <v>0</v>
      </c>
    </row>
    <row r="37" spans="1:16" s="95" customFormat="1">
      <c r="A37" s="90">
        <f>'RELAÇÃO DECRETOS'!A30</f>
        <v>0</v>
      </c>
      <c r="B37" s="112"/>
      <c r="C37" s="112"/>
      <c r="D37" s="112"/>
      <c r="E37" s="112"/>
      <c r="F37" s="112"/>
      <c r="G37" s="112"/>
      <c r="H37" s="113"/>
      <c r="I37" s="113"/>
      <c r="J37" s="103" t="e">
        <f>VLOOKUP(K37,Excessões!$A$1:$B$2000,2,FALSE)</f>
        <v>#N/A</v>
      </c>
      <c r="L37" s="186">
        <f t="shared" si="2"/>
        <v>0</v>
      </c>
      <c r="M37" s="242"/>
      <c r="N37" s="294"/>
      <c r="O37" s="293"/>
      <c r="P37" s="293">
        <f t="shared" si="1"/>
        <v>0</v>
      </c>
    </row>
    <row r="38" spans="1:16" s="95" customFormat="1">
      <c r="A38" s="90">
        <f>'RELAÇÃO DECRETOS'!A31</f>
        <v>0</v>
      </c>
      <c r="B38" s="112"/>
      <c r="C38" s="112"/>
      <c r="D38" s="112"/>
      <c r="E38" s="112"/>
      <c r="F38" s="112"/>
      <c r="G38" s="112"/>
      <c r="H38" s="113"/>
      <c r="I38" s="113"/>
      <c r="J38" s="103" t="e">
        <f>VLOOKUP(K38,Excessões!$A$1:$B$2000,2,FALSE)</f>
        <v>#N/A</v>
      </c>
      <c r="L38" s="186">
        <f t="shared" si="2"/>
        <v>0</v>
      </c>
      <c r="M38" s="242"/>
      <c r="N38" s="294"/>
      <c r="O38" s="293"/>
      <c r="P38" s="293">
        <f t="shared" si="1"/>
        <v>0</v>
      </c>
    </row>
    <row r="39" spans="1:16" s="95" customFormat="1">
      <c r="A39" s="90">
        <f>'RELAÇÃO DECRETOS'!A32</f>
        <v>0</v>
      </c>
      <c r="B39" s="112"/>
      <c r="C39" s="112"/>
      <c r="D39" s="112"/>
      <c r="E39" s="112"/>
      <c r="F39" s="112"/>
      <c r="G39" s="112"/>
      <c r="H39" s="113"/>
      <c r="I39" s="113"/>
      <c r="J39" s="103" t="e">
        <f>VLOOKUP(K39,Excessões!$A$1:$B$2000,2,FALSE)</f>
        <v>#N/A</v>
      </c>
      <c r="L39" s="186">
        <f t="shared" si="2"/>
        <v>0</v>
      </c>
      <c r="M39" s="243"/>
      <c r="N39" s="297"/>
      <c r="O39" s="293"/>
      <c r="P39" s="293">
        <f t="shared" si="1"/>
        <v>0</v>
      </c>
    </row>
    <row r="40" spans="1:16" s="95" customFormat="1">
      <c r="A40" s="90">
        <f>'RELAÇÃO DECRETOS'!A33</f>
        <v>0</v>
      </c>
      <c r="B40" s="112"/>
      <c r="C40" s="112"/>
      <c r="D40" s="112"/>
      <c r="E40" s="112"/>
      <c r="F40" s="112"/>
      <c r="G40" s="112"/>
      <c r="H40" s="113"/>
      <c r="I40" s="113"/>
      <c r="J40" s="103" t="e">
        <f>VLOOKUP(K40,Excessões!$A$1:$B$2000,2,FALSE)</f>
        <v>#N/A</v>
      </c>
      <c r="L40" s="186">
        <f t="shared" ref="L40:L45" si="3">D40+E40+F40+G40+H40+I40</f>
        <v>0</v>
      </c>
      <c r="M40" s="239"/>
      <c r="N40" s="296"/>
      <c r="O40" s="293"/>
      <c r="P40" s="293">
        <f t="shared" si="1"/>
        <v>0</v>
      </c>
    </row>
    <row r="41" spans="1:16" s="95" customFormat="1">
      <c r="A41" s="90">
        <f>'RELAÇÃO DECRETOS'!A34</f>
        <v>0</v>
      </c>
      <c r="B41" s="112"/>
      <c r="C41" s="112"/>
      <c r="D41" s="112"/>
      <c r="E41" s="112"/>
      <c r="F41" s="112"/>
      <c r="G41" s="112"/>
      <c r="H41" s="113"/>
      <c r="I41" s="113"/>
      <c r="J41" s="103" t="e">
        <f>VLOOKUP(K41,Excessões!$A$1:$B$2000,2,FALSE)</f>
        <v>#N/A</v>
      </c>
      <c r="L41" s="186">
        <f t="shared" si="3"/>
        <v>0</v>
      </c>
      <c r="M41" s="239"/>
      <c r="N41" s="296"/>
      <c r="O41" s="293"/>
      <c r="P41" s="293">
        <f t="shared" si="1"/>
        <v>0</v>
      </c>
    </row>
    <row r="42" spans="1:16" s="95" customFormat="1">
      <c r="A42" s="90">
        <f>'RELAÇÃO DECRETOS'!A35</f>
        <v>0</v>
      </c>
      <c r="B42" s="112"/>
      <c r="C42" s="112"/>
      <c r="D42" s="112"/>
      <c r="E42" s="112"/>
      <c r="F42" s="112"/>
      <c r="G42" s="112"/>
      <c r="H42" s="113"/>
      <c r="I42" s="113"/>
      <c r="J42" s="103" t="e">
        <f>VLOOKUP(K42,Excessões!$A$1:$B$2000,2,FALSE)</f>
        <v>#N/A</v>
      </c>
      <c r="L42" s="186">
        <f t="shared" si="3"/>
        <v>0</v>
      </c>
      <c r="M42" s="239"/>
      <c r="N42" s="296"/>
      <c r="O42" s="293"/>
      <c r="P42" s="293">
        <f t="shared" si="1"/>
        <v>0</v>
      </c>
    </row>
    <row r="43" spans="1:16" s="95" customFormat="1">
      <c r="A43" s="90">
        <f>'RELAÇÃO DECRETOS'!A36</f>
        <v>0</v>
      </c>
      <c r="B43" s="112"/>
      <c r="C43" s="112"/>
      <c r="D43" s="112"/>
      <c r="E43" s="112"/>
      <c r="F43" s="112"/>
      <c r="G43" s="112"/>
      <c r="H43" s="113"/>
      <c r="I43" s="113"/>
      <c r="J43" s="103" t="e">
        <f>VLOOKUP(K43,Excessões!$A$1:$B$2000,2,FALSE)</f>
        <v>#N/A</v>
      </c>
      <c r="L43" s="186">
        <f t="shared" si="3"/>
        <v>0</v>
      </c>
      <c r="M43" s="239"/>
      <c r="N43" s="296"/>
      <c r="O43" s="293"/>
      <c r="P43" s="293">
        <f t="shared" si="1"/>
        <v>0</v>
      </c>
    </row>
    <row r="44" spans="1:16" s="95" customFormat="1">
      <c r="A44" s="90">
        <f>'RELAÇÃO DECRETOS'!A37</f>
        <v>0</v>
      </c>
      <c r="B44" s="112"/>
      <c r="C44" s="112"/>
      <c r="D44" s="112"/>
      <c r="E44" s="112"/>
      <c r="F44" s="112"/>
      <c r="G44" s="112"/>
      <c r="H44" s="113"/>
      <c r="I44" s="113"/>
      <c r="J44" s="103" t="e">
        <f>VLOOKUP(K44,Excessões!$A$1:$B$2000,2,FALSE)</f>
        <v>#N/A</v>
      </c>
      <c r="L44" s="186">
        <f t="shared" si="3"/>
        <v>0</v>
      </c>
      <c r="M44" s="239"/>
      <c r="N44" s="296"/>
      <c r="O44" s="293"/>
      <c r="P44" s="293">
        <f t="shared" si="1"/>
        <v>0</v>
      </c>
    </row>
    <row r="45" spans="1:16" s="95" customFormat="1">
      <c r="A45" s="90">
        <f>'RELAÇÃO DECRETOS'!A38</f>
        <v>0</v>
      </c>
      <c r="B45" s="97"/>
      <c r="C45" s="97"/>
      <c r="D45" s="97"/>
      <c r="E45" s="97"/>
      <c r="F45" s="97"/>
      <c r="G45" s="97"/>
      <c r="H45" s="98"/>
      <c r="I45" s="98"/>
      <c r="J45" s="103" t="e">
        <f>VLOOKUP(K45,Excessões!$A$1:$B$2000,2,FALSE)</f>
        <v>#N/A</v>
      </c>
      <c r="L45" s="186">
        <f t="shared" si="3"/>
        <v>0</v>
      </c>
      <c r="M45" s="239"/>
      <c r="N45" s="296"/>
      <c r="O45" s="293"/>
      <c r="P45" s="293">
        <f t="shared" si="1"/>
        <v>0</v>
      </c>
    </row>
    <row r="46" spans="1:16" s="95" customFormat="1">
      <c r="A46" s="90">
        <f>'RELAÇÃO DECRETOS'!A39</f>
        <v>0</v>
      </c>
      <c r="B46" s="112"/>
      <c r="C46" s="112"/>
      <c r="D46" s="112"/>
      <c r="E46" s="112"/>
      <c r="F46" s="112"/>
      <c r="G46" s="112"/>
      <c r="H46" s="113"/>
      <c r="I46" s="113"/>
      <c r="J46" s="103" t="e">
        <f>VLOOKUP(K46,Excessões!$A$1:$B$2000,2,FALSE)</f>
        <v>#N/A</v>
      </c>
      <c r="L46" s="186">
        <f t="shared" si="2"/>
        <v>0</v>
      </c>
      <c r="M46" s="239"/>
      <c r="N46" s="296"/>
      <c r="O46" s="293"/>
      <c r="P46" s="293">
        <f t="shared" si="1"/>
        <v>0</v>
      </c>
    </row>
    <row r="47" spans="1:16" s="95" customFormat="1">
      <c r="A47" s="114"/>
      <c r="B47" s="112"/>
      <c r="C47" s="112"/>
      <c r="D47" s="112"/>
      <c r="E47" s="112"/>
      <c r="F47" s="112"/>
      <c r="G47" s="112"/>
      <c r="H47" s="113"/>
      <c r="I47" s="113"/>
      <c r="J47" s="107"/>
      <c r="L47" s="186">
        <f t="shared" si="2"/>
        <v>0</v>
      </c>
      <c r="M47" s="239"/>
      <c r="N47" s="296"/>
      <c r="O47" s="293"/>
      <c r="P47" s="293">
        <f t="shared" si="1"/>
        <v>0</v>
      </c>
    </row>
    <row r="48" spans="1:16" s="95" customFormat="1">
      <c r="A48" s="114"/>
      <c r="B48" s="112"/>
      <c r="C48" s="112"/>
      <c r="D48" s="112"/>
      <c r="E48" s="112"/>
      <c r="F48" s="112"/>
      <c r="G48" s="112"/>
      <c r="H48" s="113"/>
      <c r="I48" s="113"/>
      <c r="J48" s="107"/>
      <c r="L48" s="186">
        <f t="shared" si="2"/>
        <v>0</v>
      </c>
      <c r="M48" s="239"/>
      <c r="N48" s="296"/>
      <c r="O48" s="293"/>
      <c r="P48" s="293">
        <f t="shared" si="1"/>
        <v>0</v>
      </c>
    </row>
    <row r="49" spans="1:16" s="95" customFormat="1">
      <c r="A49" s="114"/>
      <c r="B49" s="112"/>
      <c r="C49" s="112"/>
      <c r="D49" s="112"/>
      <c r="E49" s="112"/>
      <c r="F49" s="112"/>
      <c r="G49" s="112"/>
      <c r="H49" s="113"/>
      <c r="I49" s="113"/>
      <c r="J49" s="107"/>
      <c r="L49" s="186">
        <f t="shared" si="2"/>
        <v>0</v>
      </c>
      <c r="M49" s="239"/>
      <c r="N49" s="296"/>
      <c r="O49" s="293"/>
      <c r="P49" s="293">
        <f t="shared" si="1"/>
        <v>0</v>
      </c>
    </row>
    <row r="50" spans="1:16" s="95" customFormat="1">
      <c r="A50" s="114"/>
      <c r="B50" s="112"/>
      <c r="C50" s="112"/>
      <c r="D50" s="112"/>
      <c r="E50" s="112"/>
      <c r="F50" s="112"/>
      <c r="G50" s="112"/>
      <c r="H50" s="113"/>
      <c r="I50" s="113"/>
      <c r="J50" s="107"/>
      <c r="L50" s="186">
        <f t="shared" si="2"/>
        <v>0</v>
      </c>
      <c r="M50" s="239"/>
      <c r="N50" s="296"/>
      <c r="O50" s="293"/>
      <c r="P50" s="293">
        <f t="shared" si="1"/>
        <v>0</v>
      </c>
    </row>
    <row r="51" spans="1:16" s="95" customFormat="1">
      <c r="A51" s="96"/>
      <c r="B51" s="97"/>
      <c r="C51" s="97"/>
      <c r="D51" s="97"/>
      <c r="E51" s="97"/>
      <c r="F51" s="97"/>
      <c r="G51" s="97"/>
      <c r="H51" s="98"/>
      <c r="I51" s="98"/>
      <c r="J51" s="104"/>
      <c r="L51" s="186">
        <f t="shared" si="2"/>
        <v>0</v>
      </c>
      <c r="M51" s="239"/>
      <c r="N51" s="296"/>
      <c r="O51" s="293"/>
      <c r="P51" s="293">
        <f t="shared" si="1"/>
        <v>0</v>
      </c>
    </row>
    <row r="52" spans="1:16" s="102" customFormat="1" ht="15.75" thickBot="1">
      <c r="A52" s="99"/>
      <c r="B52" s="100"/>
      <c r="C52" s="100"/>
      <c r="D52" s="100"/>
      <c r="E52" s="100"/>
      <c r="F52" s="100"/>
      <c r="G52" s="100"/>
      <c r="H52" s="101"/>
      <c r="I52" s="101"/>
      <c r="J52" s="105"/>
      <c r="L52" s="184"/>
      <c r="M52" s="239"/>
      <c r="N52" s="296"/>
      <c r="O52" s="295"/>
      <c r="P52" s="295"/>
    </row>
    <row r="53" spans="1:16" s="116" customFormat="1" ht="15.75" thickBot="1">
      <c r="A53" s="404" t="s">
        <v>62</v>
      </c>
      <c r="B53" s="405"/>
      <c r="C53" s="406"/>
      <c r="D53" s="115">
        <f t="shared" ref="D53:I53" si="4">SUM(D9:D52)</f>
        <v>49389273.689999998</v>
      </c>
      <c r="E53" s="115">
        <f t="shared" si="4"/>
        <v>957256.13</v>
      </c>
      <c r="F53" s="115">
        <f t="shared" si="4"/>
        <v>13127918.460000001</v>
      </c>
      <c r="G53" s="115" t="e">
        <f t="shared" si="4"/>
        <v>#REF!</v>
      </c>
      <c r="H53" s="115" t="e">
        <f t="shared" si="4"/>
        <v>#REF!</v>
      </c>
      <c r="I53" s="115">
        <f t="shared" si="4"/>
        <v>0</v>
      </c>
      <c r="J53" s="108"/>
      <c r="L53" s="185"/>
      <c r="M53" s="239"/>
      <c r="N53" s="296"/>
      <c r="O53" s="293"/>
      <c r="P53" s="294"/>
    </row>
    <row r="54" spans="1:16" s="185" customFormat="1">
      <c r="A54" s="229"/>
      <c r="B54" s="230"/>
      <c r="C54" s="230"/>
      <c r="D54" s="231">
        <f>D55-D53</f>
        <v>-6269195.4699999988</v>
      </c>
      <c r="E54" s="233">
        <f>E55-E53</f>
        <v>0</v>
      </c>
      <c r="F54" s="233">
        <f>F55-F53</f>
        <v>0</v>
      </c>
      <c r="G54" s="231"/>
      <c r="H54" s="231" t="e">
        <f>H55-G53-H53</f>
        <v>#REF!</v>
      </c>
      <c r="I54" s="231"/>
      <c r="J54" s="232"/>
      <c r="M54" s="239"/>
      <c r="N54" s="295">
        <f>SUM(N9:N53)</f>
        <v>146106752.78999999</v>
      </c>
      <c r="O54" s="295">
        <f>SUM(O9:O53)</f>
        <v>37545000</v>
      </c>
      <c r="P54" s="295" t="e">
        <f>SUM(P9:P53)</f>
        <v>#REF!</v>
      </c>
    </row>
    <row r="55" spans="1:16" s="238" customFormat="1">
      <c r="A55" s="234"/>
      <c r="B55" s="235"/>
      <c r="C55" s="235" t="s">
        <v>1089</v>
      </c>
      <c r="D55" s="236">
        <v>43120078.219999999</v>
      </c>
      <c r="E55" s="236">
        <v>957256.13</v>
      </c>
      <c r="F55" s="236">
        <v>13127918.460000001</v>
      </c>
      <c r="G55" s="236"/>
      <c r="H55" s="236">
        <v>164799602.71000001</v>
      </c>
      <c r="I55" s="236"/>
      <c r="J55" s="237"/>
      <c r="M55" s="239"/>
      <c r="N55" s="298">
        <f>D55+E55+F55+H55</f>
        <v>222004855.52000001</v>
      </c>
      <c r="O55" s="297"/>
      <c r="P55" s="297"/>
    </row>
    <row r="56" spans="1:16">
      <c r="A56" s="78"/>
      <c r="B56" s="79"/>
      <c r="C56" s="79"/>
      <c r="D56" s="79"/>
      <c r="E56" s="403" t="s">
        <v>1005</v>
      </c>
      <c r="F56" s="403"/>
      <c r="G56" s="174" t="e">
        <f>G53/1105645000</f>
        <v>#REF!</v>
      </c>
      <c r="H56" s="80"/>
      <c r="I56" s="80"/>
      <c r="J56" s="110"/>
      <c r="N56" s="298">
        <f>N55-N54</f>
        <v>75898102.730000019</v>
      </c>
    </row>
    <row r="57" spans="1:16" ht="15.75" thickBot="1">
      <c r="A57" s="78"/>
      <c r="B57" s="79"/>
      <c r="C57" s="79"/>
      <c r="D57" s="79"/>
      <c r="E57" s="80"/>
      <c r="F57" s="175" t="s">
        <v>1006</v>
      </c>
      <c r="G57" s="176" t="e">
        <f>D53+E53+F53+G53+H53+I53-'RELAÇÃO DECRETOS'!E109</f>
        <v>#REF!</v>
      </c>
      <c r="H57" s="80"/>
      <c r="I57" s="80"/>
      <c r="J57" s="110"/>
      <c r="N57" s="298" t="e">
        <f>N56-P54</f>
        <v>#REF!</v>
      </c>
    </row>
    <row r="58" spans="1:16" ht="15.75" thickBot="1">
      <c r="A58" s="81" t="s">
        <v>914</v>
      </c>
      <c r="B58" s="82"/>
      <c r="C58" s="82"/>
      <c r="D58" s="82"/>
      <c r="E58" s="83"/>
      <c r="F58" s="83"/>
      <c r="G58" s="83"/>
      <c r="H58" s="117"/>
      <c r="I58" s="83"/>
      <c r="J58" s="111"/>
    </row>
    <row r="59" spans="1:16" ht="15.75" thickBot="1">
      <c r="A59" s="385" t="s">
        <v>915</v>
      </c>
      <c r="B59" s="386"/>
      <c r="C59" s="386"/>
      <c r="D59" s="387"/>
      <c r="E59" s="386" t="s">
        <v>916</v>
      </c>
      <c r="F59" s="386"/>
      <c r="G59" s="386"/>
      <c r="H59" s="386"/>
      <c r="I59" s="386"/>
      <c r="J59" s="388"/>
    </row>
    <row r="60" spans="1:16">
      <c r="A60" s="432" t="s">
        <v>917</v>
      </c>
      <c r="B60" s="433"/>
      <c r="C60" s="433"/>
      <c r="D60" s="434"/>
      <c r="E60" s="435" t="s">
        <v>918</v>
      </c>
      <c r="F60" s="435"/>
      <c r="G60" s="435"/>
      <c r="H60" s="435"/>
      <c r="I60" s="435"/>
      <c r="J60" s="436"/>
    </row>
    <row r="61" spans="1:16" ht="15.75" thickBot="1">
      <c r="A61" s="437" t="s">
        <v>919</v>
      </c>
      <c r="B61" s="438"/>
      <c r="C61" s="438"/>
      <c r="D61" s="439"/>
      <c r="E61" s="440" t="s">
        <v>920</v>
      </c>
      <c r="F61" s="441"/>
      <c r="G61" s="441"/>
      <c r="H61" s="441"/>
      <c r="I61" s="441"/>
      <c r="J61" s="442"/>
    </row>
    <row r="62" spans="1:16">
      <c r="A62" s="427" t="s">
        <v>921</v>
      </c>
      <c r="B62" s="428"/>
      <c r="C62" s="428"/>
      <c r="D62" s="428"/>
      <c r="E62" s="429" t="s">
        <v>922</v>
      </c>
      <c r="F62" s="430"/>
      <c r="G62" s="430"/>
      <c r="H62" s="430"/>
      <c r="I62" s="430"/>
      <c r="J62" s="431"/>
    </row>
    <row r="63" spans="1:16">
      <c r="A63" s="410" t="s">
        <v>923</v>
      </c>
      <c r="B63" s="411"/>
      <c r="C63" s="411"/>
      <c r="D63" s="411"/>
      <c r="E63" s="412" t="s">
        <v>924</v>
      </c>
      <c r="F63" s="412"/>
      <c r="G63" s="412"/>
      <c r="H63" s="412"/>
      <c r="I63" s="412"/>
      <c r="J63" s="413"/>
    </row>
    <row r="64" spans="1:16">
      <c r="A64" s="410"/>
      <c r="B64" s="411"/>
      <c r="C64" s="411"/>
      <c r="D64" s="411"/>
      <c r="E64" s="412"/>
      <c r="F64" s="412"/>
      <c r="G64" s="412"/>
      <c r="H64" s="412"/>
      <c r="I64" s="412"/>
      <c r="J64" s="413"/>
    </row>
    <row r="65" spans="1:10">
      <c r="A65" s="410" t="s">
        <v>919</v>
      </c>
      <c r="B65" s="411"/>
      <c r="C65" s="411"/>
      <c r="D65" s="411"/>
      <c r="E65" s="412" t="s">
        <v>925</v>
      </c>
      <c r="F65" s="412"/>
      <c r="G65" s="412"/>
      <c r="H65" s="412"/>
      <c r="I65" s="412"/>
      <c r="J65" s="413"/>
    </row>
    <row r="66" spans="1:10" ht="15.75" thickBot="1">
      <c r="A66" s="414"/>
      <c r="B66" s="415"/>
      <c r="C66" s="415"/>
      <c r="D66" s="415"/>
      <c r="E66" s="416"/>
      <c r="F66" s="416"/>
      <c r="G66" s="416"/>
      <c r="H66" s="416"/>
      <c r="I66" s="416"/>
      <c r="J66" s="417"/>
    </row>
    <row r="67" spans="1:10">
      <c r="A67" s="418" t="s">
        <v>926</v>
      </c>
      <c r="B67" s="419"/>
      <c r="C67" s="419"/>
      <c r="D67" s="419"/>
      <c r="E67" s="419"/>
      <c r="F67" s="419"/>
      <c r="G67" s="419"/>
      <c r="H67" s="419"/>
      <c r="I67" s="419"/>
      <c r="J67" s="420"/>
    </row>
    <row r="68" spans="1:10">
      <c r="A68" s="421" t="s">
        <v>927</v>
      </c>
      <c r="B68" s="422"/>
      <c r="C68" s="422"/>
      <c r="D68" s="423"/>
      <c r="E68" s="424" t="s">
        <v>924</v>
      </c>
      <c r="F68" s="425"/>
      <c r="G68" s="425"/>
      <c r="H68" s="425"/>
      <c r="I68" s="425"/>
      <c r="J68" s="426"/>
    </row>
    <row r="69" spans="1:10" ht="15.75" thickBot="1">
      <c r="A69" s="407" t="s">
        <v>925</v>
      </c>
      <c r="B69" s="408"/>
      <c r="C69" s="408"/>
      <c r="D69" s="408"/>
      <c r="E69" s="408"/>
      <c r="F69" s="408"/>
      <c r="G69" s="408"/>
      <c r="H69" s="408"/>
      <c r="I69" s="408"/>
      <c r="J69" s="409"/>
    </row>
  </sheetData>
  <mergeCells count="31">
    <mergeCell ref="A62:D62"/>
    <mergeCell ref="E62:J62"/>
    <mergeCell ref="A60:D60"/>
    <mergeCell ref="E60:J60"/>
    <mergeCell ref="A61:D61"/>
    <mergeCell ref="E61:J61"/>
    <mergeCell ref="A69:J69"/>
    <mergeCell ref="A63:D64"/>
    <mergeCell ref="E63:J64"/>
    <mergeCell ref="A65:D66"/>
    <mergeCell ref="E65:J66"/>
    <mergeCell ref="A67:J67"/>
    <mergeCell ref="A68:D68"/>
    <mergeCell ref="E68:J68"/>
    <mergeCell ref="A59:D59"/>
    <mergeCell ref="E59:J59"/>
    <mergeCell ref="A6:A8"/>
    <mergeCell ref="B6:B8"/>
    <mergeCell ref="C6:C8"/>
    <mergeCell ref="D6:I6"/>
    <mergeCell ref="J6:J8"/>
    <mergeCell ref="G7:H7"/>
    <mergeCell ref="D7:D8"/>
    <mergeCell ref="E56:F56"/>
    <mergeCell ref="A53:C53"/>
    <mergeCell ref="A1:J1"/>
    <mergeCell ref="A2:J2"/>
    <mergeCell ref="A4:J4"/>
    <mergeCell ref="A5:C5"/>
    <mergeCell ref="E7:F7"/>
    <mergeCell ref="I7:I8"/>
  </mergeCells>
  <phoneticPr fontId="3" type="noConversion"/>
  <pageMargins left="0.511811024" right="0.511811024" top="0.78740157499999996" bottom="0.78740157499999996" header="0.31496062000000002" footer="0.31496062000000002"/>
  <pageSetup paperSize="9" orientation="portrait" horizontalDpi="4294967292" verticalDpi="360" r:id="rId1"/>
</worksheet>
</file>

<file path=xl/worksheets/sheet29.xml><?xml version="1.0" encoding="utf-8"?>
<worksheet xmlns="http://schemas.openxmlformats.org/spreadsheetml/2006/main" xmlns:r="http://schemas.openxmlformats.org/officeDocument/2006/relationships">
  <dimension ref="A1:I77"/>
  <sheetViews>
    <sheetView topLeftCell="A6" workbookViewId="0">
      <pane xSplit="2" ySplit="4" topLeftCell="C10" activePane="bottomRight" state="frozen"/>
      <selection activeCell="A6" sqref="A6"/>
      <selection pane="topRight" activeCell="C6" sqref="C6"/>
      <selection pane="bottomLeft" activeCell="A10" sqref="A10"/>
      <selection pane="bottomRight" activeCell="C43" sqref="C43"/>
    </sheetView>
  </sheetViews>
  <sheetFormatPr defaultRowHeight="15"/>
  <cols>
    <col min="1" max="1" width="20.7109375" customWidth="1"/>
    <col min="2" max="2" width="20" customWidth="1"/>
    <col min="3" max="3" width="40.7109375" customWidth="1"/>
    <col min="4" max="4" width="14.7109375" customWidth="1"/>
    <col min="5" max="5" width="14.42578125" customWidth="1"/>
    <col min="6" max="6" width="16" customWidth="1"/>
    <col min="7" max="7" width="28.7109375" customWidth="1"/>
    <col min="8" max="8" width="16" customWidth="1"/>
    <col min="9" max="9" width="12.28515625" style="179" customWidth="1"/>
  </cols>
  <sheetData>
    <row r="1" spans="1:9" ht="23.25">
      <c r="A1" s="520" t="s">
        <v>900</v>
      </c>
      <c r="B1" s="520"/>
      <c r="C1" s="520"/>
      <c r="D1" s="520"/>
      <c r="E1" s="520"/>
      <c r="F1" s="520"/>
      <c r="G1" s="520"/>
    </row>
    <row r="2" spans="1:9" ht="21">
      <c r="A2" s="521" t="s">
        <v>901</v>
      </c>
      <c r="B2" s="521"/>
      <c r="C2" s="521"/>
      <c r="D2" s="521"/>
      <c r="E2" s="521"/>
      <c r="F2" s="521"/>
      <c r="G2" s="521"/>
    </row>
    <row r="4" spans="1:9" ht="21.75" thickBot="1">
      <c r="A4" s="522" t="s">
        <v>1026</v>
      </c>
      <c r="B4" s="522"/>
      <c r="C4" s="522"/>
      <c r="D4" s="522"/>
      <c r="E4" s="522"/>
      <c r="F4" s="522"/>
      <c r="G4" s="522"/>
    </row>
    <row r="5" spans="1:9" ht="15.75" thickBot="1">
      <c r="A5" s="523" t="s">
        <v>1054</v>
      </c>
      <c r="B5" s="524"/>
      <c r="C5" s="524"/>
      <c r="D5" s="524"/>
      <c r="E5" s="524"/>
      <c r="F5" s="524"/>
      <c r="G5" s="524" t="s">
        <v>1077</v>
      </c>
      <c r="H5" s="525"/>
    </row>
    <row r="6" spans="1:9" ht="15.75" thickBot="1">
      <c r="A6" s="485" t="s">
        <v>903</v>
      </c>
      <c r="B6" s="488" t="s">
        <v>1027</v>
      </c>
      <c r="C6" s="491" t="s">
        <v>1028</v>
      </c>
      <c r="D6" s="494" t="s">
        <v>1029</v>
      </c>
      <c r="E6" s="494"/>
      <c r="F6" s="494"/>
      <c r="G6" s="507" t="s">
        <v>1030</v>
      </c>
      <c r="H6" s="510" t="s">
        <v>1031</v>
      </c>
    </row>
    <row r="7" spans="1:9">
      <c r="A7" s="486"/>
      <c r="B7" s="489"/>
      <c r="C7" s="492"/>
      <c r="D7" s="513" t="s">
        <v>1032</v>
      </c>
      <c r="E7" s="516" t="s">
        <v>1033</v>
      </c>
      <c r="F7" s="488" t="s">
        <v>1034</v>
      </c>
      <c r="G7" s="508"/>
      <c r="H7" s="511"/>
    </row>
    <row r="8" spans="1:9">
      <c r="A8" s="486"/>
      <c r="B8" s="489"/>
      <c r="C8" s="492"/>
      <c r="D8" s="514"/>
      <c r="E8" s="517"/>
      <c r="F8" s="489"/>
      <c r="G8" s="508"/>
      <c r="H8" s="511"/>
    </row>
    <row r="9" spans="1:9" ht="15.75" thickBot="1">
      <c r="A9" s="487"/>
      <c r="B9" s="490"/>
      <c r="C9" s="493"/>
      <c r="D9" s="515"/>
      <c r="E9" s="518"/>
      <c r="F9" s="490"/>
      <c r="G9" s="509"/>
      <c r="H9" s="512"/>
    </row>
    <row r="10" spans="1:9" s="187" customFormat="1" hidden="1">
      <c r="A10" s="519" t="str">
        <f>A.1!A9</f>
        <v>6736, de 03/01/2022</v>
      </c>
      <c r="B10" s="279">
        <f>'6736 Sup'!H39</f>
        <v>3311721.72</v>
      </c>
      <c r="C10" s="191" t="s">
        <v>1046</v>
      </c>
      <c r="D10" s="190">
        <v>3311721.72</v>
      </c>
      <c r="E10" s="190">
        <v>0</v>
      </c>
      <c r="F10" s="190">
        <f>D10-E10</f>
        <v>3311721.72</v>
      </c>
      <c r="G10" s="191" t="s">
        <v>1057</v>
      </c>
      <c r="H10" s="189" t="s">
        <v>1035</v>
      </c>
      <c r="I10" s="280">
        <f>B10-F10</f>
        <v>0</v>
      </c>
    </row>
    <row r="11" spans="1:9" s="187" customFormat="1" hidden="1">
      <c r="A11" s="473"/>
      <c r="B11" s="278">
        <f>'6736 Sup'!H40</f>
        <v>9877924.8200000003</v>
      </c>
      <c r="C11" s="191" t="s">
        <v>1047</v>
      </c>
      <c r="D11" s="190">
        <v>9961744.9000000004</v>
      </c>
      <c r="E11" s="190">
        <v>83820.08</v>
      </c>
      <c r="F11" s="190">
        <f t="shared" ref="F11:F19" si="0">D11-E11</f>
        <v>9877924.8200000003</v>
      </c>
      <c r="G11" s="191" t="s">
        <v>1057</v>
      </c>
      <c r="H11" s="189" t="s">
        <v>1035</v>
      </c>
      <c r="I11" s="280">
        <f t="shared" ref="I11:I57" si="1">B11-F11</f>
        <v>0</v>
      </c>
    </row>
    <row r="12" spans="1:9" s="187" customFormat="1" hidden="1">
      <c r="A12" s="473"/>
      <c r="B12" s="278">
        <f>'6736 Sup'!H41</f>
        <v>125892.73</v>
      </c>
      <c r="C12" s="191" t="s">
        <v>1048</v>
      </c>
      <c r="D12" s="190">
        <v>125892.73</v>
      </c>
      <c r="E12" s="190">
        <v>0</v>
      </c>
      <c r="F12" s="190">
        <f t="shared" si="0"/>
        <v>125892.73</v>
      </c>
      <c r="G12" s="191" t="s">
        <v>1082</v>
      </c>
      <c r="H12" s="189" t="s">
        <v>1035</v>
      </c>
      <c r="I12" s="280">
        <f t="shared" si="1"/>
        <v>0</v>
      </c>
    </row>
    <row r="13" spans="1:9" s="187" customFormat="1" hidden="1">
      <c r="A13" s="473"/>
      <c r="B13" s="278">
        <f>'6736 Sup'!H42</f>
        <v>17087.87</v>
      </c>
      <c r="C13" s="191" t="s">
        <v>1049</v>
      </c>
      <c r="D13" s="190">
        <v>17087.87</v>
      </c>
      <c r="E13" s="190">
        <v>0</v>
      </c>
      <c r="F13" s="190">
        <f t="shared" si="0"/>
        <v>17087.87</v>
      </c>
      <c r="G13" s="191" t="s">
        <v>1082</v>
      </c>
      <c r="H13" s="189" t="s">
        <v>1035</v>
      </c>
      <c r="I13" s="280">
        <f t="shared" si="1"/>
        <v>0</v>
      </c>
    </row>
    <row r="14" spans="1:9" s="187" customFormat="1" hidden="1">
      <c r="A14" s="473"/>
      <c r="B14" s="278">
        <f>'6736 Sup'!H43</f>
        <v>144053</v>
      </c>
      <c r="C14" s="191" t="s">
        <v>1050</v>
      </c>
      <c r="D14" s="190">
        <v>144260.69</v>
      </c>
      <c r="E14" s="190">
        <v>207.69</v>
      </c>
      <c r="F14" s="190">
        <f>D14-E14</f>
        <v>144053</v>
      </c>
      <c r="G14" s="191" t="s">
        <v>1082</v>
      </c>
      <c r="H14" s="189" t="s">
        <v>1035</v>
      </c>
      <c r="I14" s="280">
        <f t="shared" si="1"/>
        <v>0</v>
      </c>
    </row>
    <row r="15" spans="1:9" s="187" customFormat="1" hidden="1">
      <c r="A15" s="473"/>
      <c r="B15" s="278">
        <f>'6736 Sup'!H44</f>
        <v>914346.77</v>
      </c>
      <c r="C15" s="191" t="s">
        <v>1051</v>
      </c>
      <c r="D15" s="190">
        <v>941435.35</v>
      </c>
      <c r="E15" s="190">
        <f>26865.87+222.71</f>
        <v>27088.579999999998</v>
      </c>
      <c r="F15" s="190">
        <f>D15-E15</f>
        <v>914346.77</v>
      </c>
      <c r="G15" s="191" t="s">
        <v>1082</v>
      </c>
      <c r="H15" s="189" t="s">
        <v>1035</v>
      </c>
      <c r="I15" s="280">
        <f t="shared" si="1"/>
        <v>0</v>
      </c>
    </row>
    <row r="16" spans="1:9" s="187" customFormat="1" hidden="1">
      <c r="A16" s="473"/>
      <c r="B16" s="278">
        <f>'6736 Sup'!H45</f>
        <v>23603.81</v>
      </c>
      <c r="C16" s="191" t="s">
        <v>1052</v>
      </c>
      <c r="D16" s="190">
        <v>23667.33</v>
      </c>
      <c r="E16" s="190">
        <v>63.52</v>
      </c>
      <c r="F16" s="190">
        <f>D16-E16</f>
        <v>23603.81</v>
      </c>
      <c r="G16" s="191" t="s">
        <v>1082</v>
      </c>
      <c r="H16" s="189" t="s">
        <v>1035</v>
      </c>
      <c r="I16" s="280">
        <f t="shared" si="1"/>
        <v>0</v>
      </c>
    </row>
    <row r="17" spans="1:9" s="187" customFormat="1" hidden="1">
      <c r="A17" s="473"/>
      <c r="B17" s="278">
        <f>'6736 Sup'!H46</f>
        <v>721841.13</v>
      </c>
      <c r="C17" s="191" t="s">
        <v>1060</v>
      </c>
      <c r="D17" s="190">
        <v>1192556.73</v>
      </c>
      <c r="E17" s="190">
        <f>460044.4+10671.2</f>
        <v>470715.60000000003</v>
      </c>
      <c r="F17" s="190">
        <f>D17-E17</f>
        <v>721841.12999999989</v>
      </c>
      <c r="G17" s="191" t="s">
        <v>1082</v>
      </c>
      <c r="H17" s="189" t="s">
        <v>1035</v>
      </c>
      <c r="I17" s="280">
        <f t="shared" si="1"/>
        <v>0</v>
      </c>
    </row>
    <row r="18" spans="1:9" s="187" customFormat="1" hidden="1">
      <c r="A18" s="473"/>
      <c r="B18" s="278">
        <f>'6736 Sup'!H47</f>
        <v>110889.94</v>
      </c>
      <c r="C18" s="191" t="s">
        <v>1061</v>
      </c>
      <c r="D18" s="190">
        <v>116693.21</v>
      </c>
      <c r="E18" s="190">
        <v>5803.27</v>
      </c>
      <c r="F18" s="190">
        <f>D18-E18</f>
        <v>110889.94</v>
      </c>
      <c r="G18" s="191" t="s">
        <v>1082</v>
      </c>
      <c r="H18" s="189" t="s">
        <v>1035</v>
      </c>
      <c r="I18" s="280">
        <f t="shared" si="1"/>
        <v>0</v>
      </c>
    </row>
    <row r="19" spans="1:9" s="187" customFormat="1" hidden="1">
      <c r="A19" s="473"/>
      <c r="B19" s="278">
        <f>'6736 Sup'!H48</f>
        <v>101704.20999999999</v>
      </c>
      <c r="C19" s="191" t="s">
        <v>1062</v>
      </c>
      <c r="D19" s="190">
        <v>101704.21</v>
      </c>
      <c r="E19" s="190">
        <v>0</v>
      </c>
      <c r="F19" s="190">
        <f t="shared" si="0"/>
        <v>101704.21</v>
      </c>
      <c r="G19" s="191" t="s">
        <v>1082</v>
      </c>
      <c r="H19" s="189" t="s">
        <v>1035</v>
      </c>
      <c r="I19" s="280">
        <f t="shared" si="1"/>
        <v>0</v>
      </c>
    </row>
    <row r="20" spans="1:9" s="187" customFormat="1" hidden="1">
      <c r="A20" s="473"/>
      <c r="B20" s="278">
        <f>'6736 Sup'!H49</f>
        <v>1060069.1599999999</v>
      </c>
      <c r="C20" s="191" t="s">
        <v>1063</v>
      </c>
      <c r="D20" s="190">
        <v>1112488.5900000001</v>
      </c>
      <c r="E20" s="190">
        <f>51161.52+1257.91</f>
        <v>52419.43</v>
      </c>
      <c r="F20" s="190">
        <f>D20-E20</f>
        <v>1060069.1600000001</v>
      </c>
      <c r="G20" s="191" t="s">
        <v>1082</v>
      </c>
      <c r="H20" s="189" t="s">
        <v>1035</v>
      </c>
      <c r="I20" s="280">
        <f t="shared" si="1"/>
        <v>0</v>
      </c>
    </row>
    <row r="21" spans="1:9" s="187" customFormat="1" hidden="1">
      <c r="A21" s="473"/>
      <c r="B21" s="278">
        <f>'6736 Sup'!H50</f>
        <v>102949.12</v>
      </c>
      <c r="C21" s="191" t="s">
        <v>1064</v>
      </c>
      <c r="D21" s="190">
        <v>175284.59</v>
      </c>
      <c r="E21" s="190">
        <f>69897.72+2437.75</f>
        <v>72335.47</v>
      </c>
      <c r="F21" s="190">
        <f>D21-E21</f>
        <v>102949.12</v>
      </c>
      <c r="G21" s="191" t="s">
        <v>1082</v>
      </c>
      <c r="H21" s="189" t="s">
        <v>1035</v>
      </c>
      <c r="I21" s="280">
        <f t="shared" si="1"/>
        <v>0</v>
      </c>
    </row>
    <row r="22" spans="1:9" s="187" customFormat="1" hidden="1">
      <c r="A22" s="474"/>
      <c r="B22" s="278">
        <f>'6736 Sup'!H51</f>
        <v>426641.43</v>
      </c>
      <c r="C22" s="191" t="s">
        <v>1038</v>
      </c>
      <c r="D22" s="190">
        <f>195179.37+145975.57+95157.92</f>
        <v>436312.86</v>
      </c>
      <c r="E22" s="190">
        <v>9671.43</v>
      </c>
      <c r="F22" s="190">
        <f>D22-E22</f>
        <v>426641.43</v>
      </c>
      <c r="G22" s="191" t="s">
        <v>1082</v>
      </c>
      <c r="H22" s="189" t="s">
        <v>1035</v>
      </c>
      <c r="I22" s="280">
        <f t="shared" si="1"/>
        <v>0</v>
      </c>
    </row>
    <row r="23" spans="1:9" s="187" customFormat="1" hidden="1">
      <c r="A23" s="472" t="str">
        <f>A.1!A11</f>
        <v>6745, de 10/01/2022</v>
      </c>
      <c r="B23" s="278">
        <f>'6745 sup'!H8</f>
        <v>578183</v>
      </c>
      <c r="C23" s="191" t="s">
        <v>1065</v>
      </c>
      <c r="D23" s="190">
        <v>578183</v>
      </c>
      <c r="E23" s="190">
        <v>0</v>
      </c>
      <c r="F23" s="190">
        <f>D23-E23</f>
        <v>578183</v>
      </c>
      <c r="G23" s="191" t="s">
        <v>178</v>
      </c>
      <c r="H23" s="189" t="s">
        <v>1035</v>
      </c>
      <c r="I23" s="280">
        <f t="shared" si="1"/>
        <v>0</v>
      </c>
    </row>
    <row r="24" spans="1:9" s="187" customFormat="1" ht="25.5" hidden="1">
      <c r="A24" s="474"/>
      <c r="B24" s="278">
        <f>'6745 sup'!H7</f>
        <v>270163</v>
      </c>
      <c r="C24" s="191" t="s">
        <v>1066</v>
      </c>
      <c r="D24" s="190">
        <v>270163</v>
      </c>
      <c r="E24" s="190">
        <v>0</v>
      </c>
      <c r="F24" s="190">
        <f t="shared" ref="F24:F56" si="2">D24-E24</f>
        <v>270163</v>
      </c>
      <c r="G24" s="191" t="s">
        <v>178</v>
      </c>
      <c r="H24" s="189" t="s">
        <v>1035</v>
      </c>
      <c r="I24" s="280">
        <f t="shared" si="1"/>
        <v>0</v>
      </c>
    </row>
    <row r="25" spans="1:9" s="187" customFormat="1" hidden="1">
      <c r="A25" s="188" t="str">
        <f>A.1!A12</f>
        <v>6748, de 17/01/2022</v>
      </c>
      <c r="B25" s="190">
        <f>A.1!D12</f>
        <v>103115.79000000001</v>
      </c>
      <c r="C25" s="191" t="s">
        <v>1067</v>
      </c>
      <c r="D25" s="190">
        <v>105285.99</v>
      </c>
      <c r="E25" s="190">
        <v>2170.1999999999998</v>
      </c>
      <c r="F25" s="190">
        <f t="shared" si="2"/>
        <v>103115.79000000001</v>
      </c>
      <c r="G25" s="191" t="s">
        <v>1083</v>
      </c>
      <c r="H25" s="189" t="s">
        <v>1035</v>
      </c>
      <c r="I25" s="280">
        <f t="shared" si="1"/>
        <v>0</v>
      </c>
    </row>
    <row r="26" spans="1:9" s="187" customFormat="1" hidden="1">
      <c r="A26" s="472" t="str">
        <f>A.1!A14</f>
        <v>6755, de 25/01/2022</v>
      </c>
      <c r="B26" s="278">
        <f>'6755'!H15</f>
        <v>2005023.72</v>
      </c>
      <c r="C26" s="191" t="s">
        <v>1058</v>
      </c>
      <c r="D26" s="190">
        <v>2005023.72</v>
      </c>
      <c r="E26" s="190">
        <v>0</v>
      </c>
      <c r="F26" s="190">
        <f t="shared" si="2"/>
        <v>2005023.72</v>
      </c>
      <c r="G26" s="191" t="s">
        <v>178</v>
      </c>
      <c r="H26" s="189" t="s">
        <v>1035</v>
      </c>
      <c r="I26" s="280">
        <f t="shared" si="1"/>
        <v>0</v>
      </c>
    </row>
    <row r="27" spans="1:9" s="187" customFormat="1" hidden="1">
      <c r="A27" s="473"/>
      <c r="B27" s="278">
        <f>'6755'!H16</f>
        <v>56187</v>
      </c>
      <c r="C27" s="191" t="s">
        <v>1069</v>
      </c>
      <c r="D27" s="190">
        <v>56187</v>
      </c>
      <c r="E27" s="190">
        <v>0</v>
      </c>
      <c r="F27" s="190">
        <f>D27-E27</f>
        <v>56187</v>
      </c>
      <c r="G27" s="191" t="s">
        <v>178</v>
      </c>
      <c r="H27" s="189" t="s">
        <v>1035</v>
      </c>
      <c r="I27" s="280">
        <f t="shared" si="1"/>
        <v>0</v>
      </c>
    </row>
    <row r="28" spans="1:9" s="187" customFormat="1" hidden="1">
      <c r="A28" s="473"/>
      <c r="B28" s="278">
        <f>'6755'!H17</f>
        <v>56187</v>
      </c>
      <c r="C28" s="191" t="s">
        <v>1070</v>
      </c>
      <c r="D28" s="190">
        <v>56187</v>
      </c>
      <c r="E28" s="190">
        <v>0</v>
      </c>
      <c r="F28" s="190">
        <f>D28-E28</f>
        <v>56187</v>
      </c>
      <c r="G28" s="191" t="s">
        <v>178</v>
      </c>
      <c r="H28" s="189" t="s">
        <v>1035</v>
      </c>
      <c r="I28" s="280">
        <f t="shared" si="1"/>
        <v>0</v>
      </c>
    </row>
    <row r="29" spans="1:9" s="187" customFormat="1" hidden="1">
      <c r="A29" s="473"/>
      <c r="B29" s="278">
        <f>'6755'!H18</f>
        <v>157594</v>
      </c>
      <c r="C29" s="191" t="s">
        <v>1071</v>
      </c>
      <c r="D29" s="190">
        <v>157594</v>
      </c>
      <c r="E29" s="190">
        <v>0</v>
      </c>
      <c r="F29" s="190">
        <f>D29-E29</f>
        <v>157594</v>
      </c>
      <c r="G29" s="191" t="s">
        <v>178</v>
      </c>
      <c r="H29" s="189" t="s">
        <v>1035</v>
      </c>
      <c r="I29" s="280">
        <f t="shared" si="1"/>
        <v>0</v>
      </c>
    </row>
    <row r="30" spans="1:9" s="187" customFormat="1" hidden="1">
      <c r="A30" s="474"/>
      <c r="B30" s="278">
        <f>'6755'!H19</f>
        <v>56187</v>
      </c>
      <c r="C30" s="191" t="s">
        <v>1072</v>
      </c>
      <c r="D30" s="190">
        <v>56187</v>
      </c>
      <c r="E30" s="190">
        <v>0</v>
      </c>
      <c r="F30" s="190">
        <f>D30-E30</f>
        <v>56187</v>
      </c>
      <c r="G30" s="191" t="s">
        <v>178</v>
      </c>
      <c r="H30" s="189" t="s">
        <v>1035</v>
      </c>
      <c r="I30" s="280">
        <f t="shared" si="1"/>
        <v>0</v>
      </c>
    </row>
    <row r="31" spans="1:9" s="187" customFormat="1" hidden="1">
      <c r="A31" s="472" t="str">
        <f>A.1!A15</f>
        <v>6757, de 31/01/2022</v>
      </c>
      <c r="B31" s="278">
        <f>'6757'!H13</f>
        <v>14105869.300000001</v>
      </c>
      <c r="C31" s="191" t="s">
        <v>1068</v>
      </c>
      <c r="D31" s="190">
        <v>16634229.48</v>
      </c>
      <c r="E31" s="190">
        <f>2155267.32+373092.86</f>
        <v>2528360.1799999997</v>
      </c>
      <c r="F31" s="190">
        <f t="shared" si="2"/>
        <v>14105869.300000001</v>
      </c>
      <c r="G31" s="191" t="s">
        <v>1057</v>
      </c>
      <c r="H31" s="189" t="s">
        <v>1035</v>
      </c>
      <c r="I31" s="280">
        <f t="shared" si="1"/>
        <v>0</v>
      </c>
    </row>
    <row r="32" spans="1:9" s="187" customFormat="1" hidden="1">
      <c r="A32" s="473"/>
      <c r="B32" s="278">
        <f>'6757'!H14</f>
        <v>1679976.68</v>
      </c>
      <c r="C32" s="191" t="s">
        <v>1036</v>
      </c>
      <c r="D32" s="190">
        <v>1791859.25</v>
      </c>
      <c r="E32" s="190">
        <v>111882.57</v>
      </c>
      <c r="F32" s="190">
        <f t="shared" si="2"/>
        <v>1679976.68</v>
      </c>
      <c r="G32" s="191" t="s">
        <v>1057</v>
      </c>
      <c r="H32" s="189" t="s">
        <v>1035</v>
      </c>
      <c r="I32" s="280">
        <f t="shared" si="1"/>
        <v>0</v>
      </c>
    </row>
    <row r="33" spans="1:9" s="187" customFormat="1" hidden="1">
      <c r="A33" s="474"/>
      <c r="B33" s="278">
        <f>'6757'!H15</f>
        <v>99942.01</v>
      </c>
      <c r="C33" s="192" t="s">
        <v>1037</v>
      </c>
      <c r="D33" s="193">
        <f>84720.64+95228.21</f>
        <v>179948.85</v>
      </c>
      <c r="E33" s="190">
        <v>80006.84</v>
      </c>
      <c r="F33" s="190">
        <f t="shared" si="2"/>
        <v>99942.010000000009</v>
      </c>
      <c r="G33" s="191" t="s">
        <v>1057</v>
      </c>
      <c r="H33" s="189" t="s">
        <v>1035</v>
      </c>
      <c r="I33" s="280">
        <f t="shared" si="1"/>
        <v>0</v>
      </c>
    </row>
    <row r="34" spans="1:9" s="187" customFormat="1" ht="15" hidden="1" customHeight="1">
      <c r="A34" s="472" t="str">
        <f>A.1!A19</f>
        <v>6771, de 15/02/2022</v>
      </c>
      <c r="B34" s="190">
        <f>'6771'!H11</f>
        <v>787553</v>
      </c>
      <c r="C34" s="192" t="s">
        <v>1088</v>
      </c>
      <c r="D34" s="193">
        <v>787553</v>
      </c>
      <c r="E34" s="190">
        <v>0</v>
      </c>
      <c r="F34" s="190">
        <f t="shared" si="2"/>
        <v>787553</v>
      </c>
      <c r="G34" s="191" t="s">
        <v>178</v>
      </c>
      <c r="H34" s="189" t="s">
        <v>1035</v>
      </c>
      <c r="I34" s="280">
        <f t="shared" si="1"/>
        <v>0</v>
      </c>
    </row>
    <row r="35" spans="1:9" s="187" customFormat="1" hidden="1">
      <c r="A35" s="473"/>
      <c r="B35" s="190">
        <f>'6771'!H14</f>
        <v>99345</v>
      </c>
      <c r="C35" s="192" t="s">
        <v>1087</v>
      </c>
      <c r="D35" s="193">
        <v>99345</v>
      </c>
      <c r="E35" s="190">
        <v>0</v>
      </c>
      <c r="F35" s="190">
        <f t="shared" si="2"/>
        <v>99345</v>
      </c>
      <c r="G35" s="191" t="s">
        <v>178</v>
      </c>
      <c r="H35" s="189" t="s">
        <v>1035</v>
      </c>
      <c r="I35" s="280">
        <f t="shared" si="1"/>
        <v>0</v>
      </c>
    </row>
    <row r="36" spans="1:9" s="187" customFormat="1" hidden="1">
      <c r="A36" s="473"/>
      <c r="B36" s="190">
        <f>'6771'!H12</f>
        <v>1948612.36</v>
      </c>
      <c r="C36" s="192" t="s">
        <v>12</v>
      </c>
      <c r="D36" s="193">
        <v>1948612.36</v>
      </c>
      <c r="E36" s="190">
        <v>0</v>
      </c>
      <c r="F36" s="190">
        <f t="shared" si="2"/>
        <v>1948612.36</v>
      </c>
      <c r="G36" s="191" t="s">
        <v>178</v>
      </c>
      <c r="H36" s="189" t="s">
        <v>1035</v>
      </c>
      <c r="I36" s="280">
        <f t="shared" si="1"/>
        <v>0</v>
      </c>
    </row>
    <row r="37" spans="1:9" s="187" customFormat="1" hidden="1">
      <c r="A37" s="473"/>
      <c r="B37" s="190">
        <f>'6771'!H13</f>
        <v>1231777.1000000001</v>
      </c>
      <c r="C37" s="192" t="s">
        <v>13</v>
      </c>
      <c r="D37" s="193">
        <v>1231777.1000000001</v>
      </c>
      <c r="E37" s="190">
        <v>0</v>
      </c>
      <c r="F37" s="190">
        <f t="shared" si="2"/>
        <v>1231777.1000000001</v>
      </c>
      <c r="G37" s="191" t="s">
        <v>178</v>
      </c>
      <c r="H37" s="189" t="s">
        <v>1035</v>
      </c>
      <c r="I37" s="280">
        <f t="shared" si="1"/>
        <v>0</v>
      </c>
    </row>
    <row r="38" spans="1:9" s="187" customFormat="1" hidden="1">
      <c r="A38" s="474"/>
      <c r="B38" s="190">
        <f>'6771'!H15</f>
        <v>29818</v>
      </c>
      <c r="C38" s="192" t="s">
        <v>41</v>
      </c>
      <c r="D38" s="193">
        <v>29818</v>
      </c>
      <c r="E38" s="190">
        <v>0</v>
      </c>
      <c r="F38" s="190">
        <f t="shared" si="2"/>
        <v>29818</v>
      </c>
      <c r="G38" s="191" t="s">
        <v>178</v>
      </c>
      <c r="H38" s="189" t="s">
        <v>1035</v>
      </c>
      <c r="I38" s="280">
        <f t="shared" si="1"/>
        <v>0</v>
      </c>
    </row>
    <row r="39" spans="1:9" s="187" customFormat="1" hidden="1">
      <c r="A39" s="472" t="str">
        <f>A.1!A22</f>
        <v>6782, de 04/03/2022</v>
      </c>
      <c r="B39" s="190">
        <v>660902.21</v>
      </c>
      <c r="C39" s="192" t="s">
        <v>28</v>
      </c>
      <c r="D39" s="194">
        <f>518935.11+39276+7974.32+94716.78</f>
        <v>660902.21</v>
      </c>
      <c r="E39" s="190">
        <v>0</v>
      </c>
      <c r="F39" s="190">
        <f t="shared" si="2"/>
        <v>660902.21</v>
      </c>
      <c r="G39" s="191" t="s">
        <v>178</v>
      </c>
      <c r="H39" s="189" t="s">
        <v>1035</v>
      </c>
      <c r="I39" s="280">
        <f t="shared" si="1"/>
        <v>0</v>
      </c>
    </row>
    <row r="40" spans="1:9" s="187" customFormat="1" ht="15" hidden="1" customHeight="1">
      <c r="A40" s="474"/>
      <c r="B40" s="190">
        <v>150000</v>
      </c>
      <c r="C40" s="192" t="s">
        <v>29</v>
      </c>
      <c r="D40" s="194">
        <v>150000</v>
      </c>
      <c r="E40" s="190">
        <v>0</v>
      </c>
      <c r="F40" s="190">
        <f t="shared" si="2"/>
        <v>150000</v>
      </c>
      <c r="G40" s="191" t="s">
        <v>178</v>
      </c>
      <c r="H40" s="189" t="s">
        <v>1035</v>
      </c>
      <c r="I40" s="280">
        <f t="shared" si="1"/>
        <v>0</v>
      </c>
    </row>
    <row r="41" spans="1:9" s="187" customFormat="1" hidden="1">
      <c r="A41" s="188" t="str">
        <f>A.1!A26</f>
        <v>6801, de 18/03/2022</v>
      </c>
      <c r="B41" s="190">
        <f>'6801'!G7</f>
        <v>2104916.34</v>
      </c>
      <c r="C41" s="192" t="s">
        <v>39</v>
      </c>
      <c r="D41" s="194">
        <v>2104916.34</v>
      </c>
      <c r="E41" s="190">
        <v>0</v>
      </c>
      <c r="F41" s="190">
        <f t="shared" si="2"/>
        <v>2104916.34</v>
      </c>
      <c r="G41" s="191" t="s">
        <v>178</v>
      </c>
      <c r="H41" s="189" t="s">
        <v>1035</v>
      </c>
      <c r="I41" s="280">
        <f t="shared" si="1"/>
        <v>0</v>
      </c>
    </row>
    <row r="42" spans="1:9" s="187" customFormat="1">
      <c r="A42" s="472" t="str">
        <f>A.1!A29</f>
        <v>6812, de 29/03/2022</v>
      </c>
      <c r="B42" s="190">
        <f>'6812'!H10</f>
        <v>2030314.65</v>
      </c>
      <c r="C42" s="192" t="s">
        <v>1139</v>
      </c>
      <c r="D42" s="194">
        <v>3627641.47</v>
      </c>
      <c r="E42" s="190">
        <v>1597326.82</v>
      </c>
      <c r="F42" s="190">
        <f t="shared" si="2"/>
        <v>2030314.6500000001</v>
      </c>
      <c r="G42" s="191" t="s">
        <v>178</v>
      </c>
      <c r="H42" s="189" t="s">
        <v>1035</v>
      </c>
      <c r="I42" s="280">
        <f t="shared" si="1"/>
        <v>0</v>
      </c>
    </row>
    <row r="43" spans="1:9" s="187" customFormat="1">
      <c r="A43" s="474"/>
      <c r="B43" s="190">
        <f>'6812'!H11</f>
        <v>4238880.82</v>
      </c>
      <c r="C43" s="192" t="s">
        <v>1137</v>
      </c>
      <c r="D43" s="194">
        <v>4696206.76</v>
      </c>
      <c r="E43" s="190">
        <v>457325.94</v>
      </c>
      <c r="F43" s="190">
        <f t="shared" si="2"/>
        <v>4238880.8199999994</v>
      </c>
      <c r="G43" s="191" t="s">
        <v>178</v>
      </c>
      <c r="H43" s="189" t="s">
        <v>1035</v>
      </c>
      <c r="I43" s="280">
        <f t="shared" si="1"/>
        <v>0</v>
      </c>
    </row>
    <row r="44" spans="1:9" s="187" customFormat="1">
      <c r="A44" s="188"/>
      <c r="B44" s="190"/>
      <c r="C44" s="192"/>
      <c r="D44" s="194"/>
      <c r="E44" s="190"/>
      <c r="F44" s="190">
        <f t="shared" si="2"/>
        <v>0</v>
      </c>
      <c r="G44" s="191"/>
      <c r="H44" s="189" t="s">
        <v>1035</v>
      </c>
      <c r="I44" s="280">
        <f t="shared" si="1"/>
        <v>0</v>
      </c>
    </row>
    <row r="45" spans="1:9" s="187" customFormat="1">
      <c r="A45" s="188"/>
      <c r="B45" s="194"/>
      <c r="C45" s="192"/>
      <c r="D45" s="194"/>
      <c r="E45" s="190"/>
      <c r="F45" s="190">
        <f t="shared" si="2"/>
        <v>0</v>
      </c>
      <c r="G45" s="191"/>
      <c r="H45" s="189" t="s">
        <v>1035</v>
      </c>
      <c r="I45" s="280">
        <f t="shared" si="1"/>
        <v>0</v>
      </c>
    </row>
    <row r="46" spans="1:9" s="187" customFormat="1" ht="13.5" customHeight="1">
      <c r="A46" s="188"/>
      <c r="B46" s="194"/>
      <c r="C46" s="192"/>
      <c r="D46" s="194"/>
      <c r="E46" s="190"/>
      <c r="F46" s="190">
        <f t="shared" si="2"/>
        <v>0</v>
      </c>
      <c r="G46" s="191"/>
      <c r="H46" s="189" t="s">
        <v>1035</v>
      </c>
      <c r="I46" s="280">
        <f t="shared" si="1"/>
        <v>0</v>
      </c>
    </row>
    <row r="47" spans="1:9" s="187" customFormat="1" ht="13.5" customHeight="1">
      <c r="A47" s="188"/>
      <c r="B47" s="194"/>
      <c r="C47" s="192"/>
      <c r="D47" s="194"/>
      <c r="E47" s="190"/>
      <c r="F47" s="190">
        <f t="shared" si="2"/>
        <v>0</v>
      </c>
      <c r="G47" s="191"/>
      <c r="H47" s="189" t="s">
        <v>1035</v>
      </c>
      <c r="I47" s="280">
        <f t="shared" si="1"/>
        <v>0</v>
      </c>
    </row>
    <row r="48" spans="1:9" s="187" customFormat="1" ht="12" customHeight="1">
      <c r="A48" s="188"/>
      <c r="B48" s="194"/>
      <c r="C48" s="192"/>
      <c r="D48" s="194"/>
      <c r="E48" s="190"/>
      <c r="F48" s="190">
        <f t="shared" si="2"/>
        <v>0</v>
      </c>
      <c r="G48" s="191"/>
      <c r="H48" s="189" t="s">
        <v>1035</v>
      </c>
      <c r="I48" s="280">
        <f t="shared" si="1"/>
        <v>0</v>
      </c>
    </row>
    <row r="49" spans="1:9" s="187" customFormat="1" ht="13.5" customHeight="1">
      <c r="A49" s="188"/>
      <c r="B49" s="194"/>
      <c r="C49" s="192"/>
      <c r="D49" s="194"/>
      <c r="E49" s="190"/>
      <c r="F49" s="190">
        <f t="shared" si="2"/>
        <v>0</v>
      </c>
      <c r="G49" s="191"/>
      <c r="H49" s="189" t="s">
        <v>1035</v>
      </c>
      <c r="I49" s="280">
        <f t="shared" si="1"/>
        <v>0</v>
      </c>
    </row>
    <row r="50" spans="1:9" s="187" customFormat="1" ht="13.5" customHeight="1">
      <c r="A50" s="188"/>
      <c r="B50" s="194"/>
      <c r="C50" s="192"/>
      <c r="D50" s="194"/>
      <c r="E50" s="190"/>
      <c r="F50" s="190">
        <f t="shared" si="2"/>
        <v>0</v>
      </c>
      <c r="G50" s="191"/>
      <c r="H50" s="189" t="s">
        <v>1035</v>
      </c>
      <c r="I50" s="280">
        <f t="shared" si="1"/>
        <v>0</v>
      </c>
    </row>
    <row r="51" spans="1:9" s="187" customFormat="1" ht="13.5" customHeight="1">
      <c r="A51" s="188"/>
      <c r="B51" s="194"/>
      <c r="C51" s="192"/>
      <c r="D51" s="194"/>
      <c r="E51" s="190"/>
      <c r="F51" s="190">
        <f t="shared" si="2"/>
        <v>0</v>
      </c>
      <c r="G51" s="191"/>
      <c r="H51" s="189" t="s">
        <v>1035</v>
      </c>
      <c r="I51" s="280">
        <f t="shared" si="1"/>
        <v>0</v>
      </c>
    </row>
    <row r="52" spans="1:9" s="187" customFormat="1" ht="13.5" customHeight="1">
      <c r="A52" s="188"/>
      <c r="B52" s="194"/>
      <c r="C52" s="192"/>
      <c r="D52" s="194"/>
      <c r="E52" s="190"/>
      <c r="F52" s="190">
        <f t="shared" si="2"/>
        <v>0</v>
      </c>
      <c r="G52" s="191"/>
      <c r="H52" s="189" t="s">
        <v>1035</v>
      </c>
      <c r="I52" s="280">
        <f t="shared" si="1"/>
        <v>0</v>
      </c>
    </row>
    <row r="53" spans="1:9" s="187" customFormat="1" ht="13.5" customHeight="1">
      <c r="A53" s="188"/>
      <c r="B53" s="194"/>
      <c r="C53" s="192"/>
      <c r="D53" s="194"/>
      <c r="E53" s="190"/>
      <c r="F53" s="190">
        <f t="shared" si="2"/>
        <v>0</v>
      </c>
      <c r="G53" s="191"/>
      <c r="H53" s="189" t="s">
        <v>1035</v>
      </c>
      <c r="I53" s="280">
        <f t="shared" si="1"/>
        <v>0</v>
      </c>
    </row>
    <row r="54" spans="1:9" s="187" customFormat="1" ht="13.5" customHeight="1">
      <c r="A54" s="188"/>
      <c r="B54" s="194"/>
      <c r="C54" s="192"/>
      <c r="D54" s="194"/>
      <c r="E54" s="190"/>
      <c r="F54" s="190">
        <f t="shared" si="2"/>
        <v>0</v>
      </c>
      <c r="G54" s="191"/>
      <c r="H54" s="189" t="s">
        <v>1035</v>
      </c>
      <c r="I54" s="280">
        <f t="shared" si="1"/>
        <v>0</v>
      </c>
    </row>
    <row r="55" spans="1:9" s="187" customFormat="1" ht="13.5" customHeight="1">
      <c r="A55" s="188"/>
      <c r="B55" s="194"/>
      <c r="C55" s="192"/>
      <c r="D55" s="194"/>
      <c r="E55" s="190"/>
      <c r="F55" s="190">
        <f t="shared" si="2"/>
        <v>0</v>
      </c>
      <c r="G55" s="191"/>
      <c r="H55" s="189" t="s">
        <v>1035</v>
      </c>
      <c r="I55" s="280">
        <f t="shared" si="1"/>
        <v>0</v>
      </c>
    </row>
    <row r="56" spans="1:9" s="187" customFormat="1" ht="13.5" customHeight="1">
      <c r="A56" s="188"/>
      <c r="B56" s="194"/>
      <c r="C56" s="192"/>
      <c r="D56" s="194"/>
      <c r="E56" s="190"/>
      <c r="F56" s="190">
        <f t="shared" si="2"/>
        <v>0</v>
      </c>
      <c r="G56" s="191"/>
      <c r="H56" s="189" t="s">
        <v>1035</v>
      </c>
      <c r="I56" s="280">
        <f t="shared" si="1"/>
        <v>0</v>
      </c>
    </row>
    <row r="57" spans="1:9" s="187" customFormat="1" ht="13.5" customHeight="1">
      <c r="A57" s="188"/>
      <c r="B57" s="194"/>
      <c r="C57" s="192"/>
      <c r="D57" s="194"/>
      <c r="E57" s="190"/>
      <c r="F57" s="190"/>
      <c r="G57" s="191"/>
      <c r="H57" s="189" t="s">
        <v>1035</v>
      </c>
      <c r="I57" s="280">
        <f t="shared" si="1"/>
        <v>0</v>
      </c>
    </row>
    <row r="58" spans="1:9" s="200" customFormat="1" ht="18" customHeight="1" thickBot="1">
      <c r="A58" s="195" t="s">
        <v>62</v>
      </c>
      <c r="B58" s="196">
        <f>SUM(B10:B57)</f>
        <v>49389273.689999998</v>
      </c>
      <c r="C58" s="197"/>
      <c r="D58" s="196">
        <f>SUM(D10:D57)</f>
        <v>54888471.309999995</v>
      </c>
      <c r="E58" s="196">
        <f>SUM(E10:E57)</f>
        <v>5499197.6200000001</v>
      </c>
      <c r="F58" s="196">
        <f>SUM(F10:F57)</f>
        <v>49389273.689999998</v>
      </c>
      <c r="G58" s="197"/>
      <c r="H58" s="198"/>
      <c r="I58" s="199"/>
    </row>
    <row r="59" spans="1:9" ht="15.75" thickBot="1">
      <c r="A59" s="78" t="s">
        <v>1039</v>
      </c>
      <c r="B59" s="79" t="s">
        <v>1040</v>
      </c>
      <c r="C59" s="79" t="s">
        <v>1041</v>
      </c>
      <c r="D59" s="79"/>
      <c r="E59" s="79"/>
      <c r="F59" s="80"/>
      <c r="G59" s="80"/>
      <c r="H59" s="201"/>
    </row>
    <row r="60" spans="1:9" ht="15.75" hidden="1" thickBot="1">
      <c r="A60" s="78"/>
      <c r="B60" s="79"/>
      <c r="C60" s="80"/>
      <c r="D60" s="80"/>
      <c r="E60" s="80"/>
      <c r="F60" s="80"/>
      <c r="G60" s="80"/>
      <c r="H60" s="201"/>
    </row>
    <row r="61" spans="1:9" ht="15.75" hidden="1" thickBot="1">
      <c r="A61" s="78"/>
      <c r="B61" s="79"/>
      <c r="C61" s="80"/>
      <c r="D61" s="80"/>
      <c r="E61" s="80"/>
      <c r="F61" s="80"/>
      <c r="G61" s="80"/>
      <c r="H61" s="201"/>
    </row>
    <row r="62" spans="1:9" ht="15.75" thickBot="1">
      <c r="A62" s="500" t="s">
        <v>1042</v>
      </c>
      <c r="B62" s="500"/>
      <c r="C62" s="500"/>
      <c r="D62" s="500"/>
      <c r="E62" s="500"/>
      <c r="F62" s="500"/>
      <c r="G62" s="500"/>
      <c r="H62" s="500"/>
    </row>
    <row r="63" spans="1:9" s="207" customFormat="1" ht="12">
      <c r="A63" s="203"/>
      <c r="B63" s="204"/>
      <c r="C63" s="204"/>
      <c r="D63" s="204"/>
      <c r="E63" s="204"/>
      <c r="F63" s="205"/>
      <c r="G63" s="205"/>
      <c r="H63" s="206"/>
    </row>
    <row r="64" spans="1:9" s="207" customFormat="1" ht="12">
      <c r="A64" s="203"/>
      <c r="B64" s="212">
        <f>B58-A.1!D53</f>
        <v>0</v>
      </c>
      <c r="C64" s="204"/>
      <c r="D64" s="204"/>
      <c r="E64" s="204"/>
      <c r="F64" s="213">
        <f>F58-B58</f>
        <v>0</v>
      </c>
      <c r="G64" s="205"/>
      <c r="H64" s="206"/>
    </row>
    <row r="65" spans="1:8" s="207" customFormat="1" ht="12">
      <c r="A65" s="203"/>
      <c r="B65" s="204"/>
      <c r="C65" s="204"/>
      <c r="D65" s="204"/>
      <c r="E65" s="204"/>
      <c r="F65" s="205"/>
      <c r="G65" s="205"/>
      <c r="H65" s="206"/>
    </row>
    <row r="66" spans="1:8" s="164" customFormat="1" ht="15.75" thickBot="1">
      <c r="A66" s="208"/>
      <c r="B66" s="209"/>
      <c r="C66" s="210"/>
      <c r="D66" s="210"/>
      <c r="E66" s="210"/>
      <c r="F66" s="210"/>
      <c r="G66" s="210"/>
      <c r="H66" s="211"/>
    </row>
    <row r="67" spans="1:8">
      <c r="A67" s="501" t="s">
        <v>915</v>
      </c>
      <c r="B67" s="502"/>
      <c r="C67" s="503"/>
      <c r="D67" s="504" t="s">
        <v>916</v>
      </c>
      <c r="E67" s="505"/>
      <c r="F67" s="505"/>
      <c r="G67" s="505"/>
      <c r="H67" s="506"/>
    </row>
    <row r="68" spans="1:8">
      <c r="A68" s="495" t="s">
        <v>917</v>
      </c>
      <c r="B68" s="496"/>
      <c r="C68" s="497"/>
      <c r="D68" s="498" t="s">
        <v>1043</v>
      </c>
      <c r="E68" s="496"/>
      <c r="F68" s="496"/>
      <c r="G68" s="496"/>
      <c r="H68" s="499"/>
    </row>
    <row r="69" spans="1:8" ht="15.75" thickBot="1">
      <c r="A69" s="480" t="s">
        <v>919</v>
      </c>
      <c r="B69" s="481"/>
      <c r="C69" s="482"/>
      <c r="D69" s="483" t="s">
        <v>920</v>
      </c>
      <c r="E69" s="481"/>
      <c r="F69" s="481"/>
      <c r="G69" s="481"/>
      <c r="H69" s="484"/>
    </row>
    <row r="70" spans="1:8">
      <c r="A70" s="475" t="s">
        <v>921</v>
      </c>
      <c r="B70" s="476"/>
      <c r="C70" s="476"/>
      <c r="D70" s="477" t="s">
        <v>922</v>
      </c>
      <c r="E70" s="478"/>
      <c r="F70" s="478"/>
      <c r="G70" s="478"/>
      <c r="H70" s="479"/>
    </row>
    <row r="71" spans="1:8">
      <c r="A71" s="446" t="s">
        <v>923</v>
      </c>
      <c r="B71" s="447"/>
      <c r="C71" s="448"/>
      <c r="D71" s="452" t="s">
        <v>924</v>
      </c>
      <c r="E71" s="453"/>
      <c r="F71" s="453"/>
      <c r="G71" s="453"/>
      <c r="H71" s="454"/>
    </row>
    <row r="72" spans="1:8">
      <c r="A72" s="449"/>
      <c r="B72" s="450"/>
      <c r="C72" s="451"/>
      <c r="D72" s="455"/>
      <c r="E72" s="456"/>
      <c r="F72" s="456"/>
      <c r="G72" s="456"/>
      <c r="H72" s="457"/>
    </row>
    <row r="73" spans="1:8">
      <c r="A73" s="446" t="s">
        <v>919</v>
      </c>
      <c r="B73" s="447"/>
      <c r="C73" s="448"/>
      <c r="D73" s="452" t="s">
        <v>925</v>
      </c>
      <c r="E73" s="453"/>
      <c r="F73" s="453"/>
      <c r="G73" s="453"/>
      <c r="H73" s="454"/>
    </row>
    <row r="74" spans="1:8" ht="15.75" thickBot="1">
      <c r="A74" s="458"/>
      <c r="B74" s="459"/>
      <c r="C74" s="460"/>
      <c r="D74" s="461"/>
      <c r="E74" s="462"/>
      <c r="F74" s="462"/>
      <c r="G74" s="462"/>
      <c r="H74" s="463"/>
    </row>
    <row r="75" spans="1:8">
      <c r="A75" s="464" t="s">
        <v>1044</v>
      </c>
      <c r="B75" s="465"/>
      <c r="C75" s="465"/>
      <c r="D75" s="465"/>
      <c r="E75" s="465"/>
      <c r="F75" s="465"/>
      <c r="G75" s="465"/>
      <c r="H75" s="466"/>
    </row>
    <row r="76" spans="1:8">
      <c r="A76" s="467" t="s">
        <v>1045</v>
      </c>
      <c r="B76" s="468"/>
      <c r="C76" s="468"/>
      <c r="D76" s="469" t="s">
        <v>924</v>
      </c>
      <c r="E76" s="470"/>
      <c r="F76" s="470"/>
      <c r="G76" s="470"/>
      <c r="H76" s="471"/>
    </row>
    <row r="77" spans="1:8" ht="15.75" thickBot="1">
      <c r="A77" s="443" t="s">
        <v>925</v>
      </c>
      <c r="B77" s="444"/>
      <c r="C77" s="444"/>
      <c r="D77" s="444"/>
      <c r="E77" s="444"/>
      <c r="F77" s="444"/>
      <c r="G77" s="444"/>
      <c r="H77" s="445"/>
    </row>
  </sheetData>
  <mergeCells count="38">
    <mergeCell ref="A1:G1"/>
    <mergeCell ref="A2:G2"/>
    <mergeCell ref="A4:G4"/>
    <mergeCell ref="A5:F5"/>
    <mergeCell ref="G5:H5"/>
    <mergeCell ref="A6:A9"/>
    <mergeCell ref="B6:B9"/>
    <mergeCell ref="C6:C9"/>
    <mergeCell ref="D6:F6"/>
    <mergeCell ref="A68:C68"/>
    <mergeCell ref="D68:H68"/>
    <mergeCell ref="A62:H62"/>
    <mergeCell ref="A67:C67"/>
    <mergeCell ref="D67:H67"/>
    <mergeCell ref="G6:G9"/>
    <mergeCell ref="H6:H9"/>
    <mergeCell ref="D7:D9"/>
    <mergeCell ref="E7:E9"/>
    <mergeCell ref="F7:F9"/>
    <mergeCell ref="A10:A22"/>
    <mergeCell ref="A23:A24"/>
    <mergeCell ref="A31:A33"/>
    <mergeCell ref="A70:C70"/>
    <mergeCell ref="D70:H70"/>
    <mergeCell ref="A34:A38"/>
    <mergeCell ref="A26:A30"/>
    <mergeCell ref="A42:A43"/>
    <mergeCell ref="A69:C69"/>
    <mergeCell ref="A39:A40"/>
    <mergeCell ref="D69:H69"/>
    <mergeCell ref="A77:H77"/>
    <mergeCell ref="A71:C72"/>
    <mergeCell ref="D71:H72"/>
    <mergeCell ref="A73:C74"/>
    <mergeCell ref="D73:H74"/>
    <mergeCell ref="A75:H75"/>
    <mergeCell ref="A76:C76"/>
    <mergeCell ref="D76:H76"/>
  </mergeCells>
  <phoneticPr fontId="3" type="noConversion"/>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dimension ref="A1:L71"/>
  <sheetViews>
    <sheetView topLeftCell="A22" zoomScale="110" zoomScaleNormal="110" workbookViewId="0">
      <selection activeCell="A4" sqref="A4:IV4"/>
    </sheetView>
  </sheetViews>
  <sheetFormatPr defaultRowHeight="11.25"/>
  <cols>
    <col min="1" max="1" width="18.7109375" style="19" customWidth="1"/>
    <col min="2" max="2" width="10.5703125" style="19" customWidth="1"/>
    <col min="3" max="3" width="30.28515625" style="35" customWidth="1"/>
    <col min="4" max="5" width="5.42578125" style="19" customWidth="1"/>
    <col min="6" max="6" width="13.7109375" style="37" customWidth="1"/>
    <col min="7" max="7" width="13" style="26" customWidth="1"/>
    <col min="8" max="8" width="11.7109375" style="26" customWidth="1"/>
    <col min="9" max="9" width="7.28515625" style="19" hidden="1" customWidth="1"/>
    <col min="10" max="10" width="6.140625" style="19" hidden="1" customWidth="1"/>
    <col min="11" max="11" width="4.7109375" style="19" hidden="1" customWidth="1"/>
    <col min="12" max="12" width="40.28515625" style="37" hidden="1" customWidth="1"/>
    <col min="13" max="16384" width="9.140625" style="19"/>
  </cols>
  <sheetData>
    <row r="1" spans="1:12" ht="12.75">
      <c r="A1" s="336" t="s">
        <v>889</v>
      </c>
      <c r="B1" s="336"/>
      <c r="C1" s="336"/>
      <c r="D1" s="336"/>
      <c r="E1" s="336"/>
      <c r="F1" s="336"/>
      <c r="G1" s="336"/>
      <c r="H1" s="19"/>
    </row>
    <row r="2" spans="1:12" ht="12.75">
      <c r="A2" s="68"/>
      <c r="B2" s="68"/>
      <c r="C2" s="68"/>
      <c r="D2" s="68"/>
      <c r="E2" s="68"/>
      <c r="F2" s="68"/>
      <c r="G2" s="68"/>
      <c r="H2" s="19"/>
    </row>
    <row r="3" spans="1:12" s="136" customFormat="1" ht="9">
      <c r="A3" s="365" t="s">
        <v>59</v>
      </c>
      <c r="B3" s="366"/>
      <c r="C3" s="366"/>
      <c r="D3" s="366"/>
      <c r="E3" s="366"/>
      <c r="F3" s="367"/>
      <c r="G3" s="368" t="s">
        <v>58</v>
      </c>
      <c r="H3" s="369"/>
      <c r="I3" s="136" t="s">
        <v>899</v>
      </c>
      <c r="L3" s="137"/>
    </row>
    <row r="4" spans="1:12" s="159" customFormat="1" ht="24.75">
      <c r="A4" s="156" t="s">
        <v>63</v>
      </c>
      <c r="B4" s="156" t="s">
        <v>64</v>
      </c>
      <c r="C4" s="157" t="s">
        <v>65</v>
      </c>
      <c r="D4" s="156" t="s">
        <v>66</v>
      </c>
      <c r="E4" s="156" t="s">
        <v>70</v>
      </c>
      <c r="F4" s="156" t="s">
        <v>67</v>
      </c>
      <c r="G4" s="158" t="s">
        <v>56</v>
      </c>
      <c r="H4" s="158" t="s">
        <v>57</v>
      </c>
      <c r="L4" s="160"/>
    </row>
    <row r="5" spans="1:12" s="136" customFormat="1" ht="9">
      <c r="A5" s="142" t="str">
        <f>VLOOKUP(D5,Fichas!$A$1:$B$2000,2,FALSE)</f>
        <v>02.012.12.361.0021.1004</v>
      </c>
      <c r="B5" s="143" t="str">
        <f>VLOOKUP(D5,Fichas!$A$1:$C$2000,3,FALSE)</f>
        <v>4.4.90.51.00.00</v>
      </c>
      <c r="C5" s="144" t="str">
        <f>VLOOKUP(D5,Fichas!$A$1:$D$2000,4,FALSE)</f>
        <v>Obras e Instalações</v>
      </c>
      <c r="D5" s="145">
        <v>1435</v>
      </c>
      <c r="E5" s="145" t="str">
        <f>VLOOKUP(D5,Fichas!$A$1:$E$2000,5,FALSE)</f>
        <v>3835</v>
      </c>
      <c r="F5" s="144" t="str">
        <f>VLOOKUP(D5,Fichas!$A$1:$F$2000,6,FALSE)</f>
        <v>Secr. Educação</v>
      </c>
      <c r="G5" s="146">
        <v>4877924.82</v>
      </c>
      <c r="H5" s="146"/>
      <c r="I5" s="136">
        <v>18</v>
      </c>
      <c r="J5" s="136" t="str">
        <f>VLOOKUP(I5,Excessões!$A$1:$B$50,2,FALSE)</f>
        <v>Art. 5º, Inc V - Incorporação Saldo Financeiro - Superávit</v>
      </c>
      <c r="K5" s="136" t="e">
        <f>VLOOKUP(I5,Excessões!$A$1:$B$50,3,FALSE)</f>
        <v>#REF!</v>
      </c>
      <c r="L5" s="137" t="e">
        <f>VLOOKUP(I5,Excessões!$A$1:$B$50,4,FALSE)</f>
        <v>#REF!</v>
      </c>
    </row>
    <row r="6" spans="1:12" s="136" customFormat="1" ht="9">
      <c r="A6" s="142" t="str">
        <f>VLOOKUP(D6,Fichas!$A$1:$B$2000,2,FALSE)</f>
        <v>02.012.12.361.0021.1004</v>
      </c>
      <c r="B6" s="143" t="str">
        <f>VLOOKUP(D6,Fichas!$A$1:$C$2000,3,FALSE)</f>
        <v>4.4.90.52.00.00</v>
      </c>
      <c r="C6" s="144" t="str">
        <f>VLOOKUP(D6,Fichas!$A$1:$D$2000,4,FALSE)</f>
        <v>Equipamentos e Material Permanente</v>
      </c>
      <c r="D6" s="145">
        <v>1436</v>
      </c>
      <c r="E6" s="145" t="str">
        <f>VLOOKUP(D6,Fichas!$A$1:$E$2000,5,FALSE)</f>
        <v>3835</v>
      </c>
      <c r="F6" s="144" t="str">
        <f>VLOOKUP(D6,Fichas!$A$1:$F$2000,6,FALSE)</f>
        <v>Secr. Educação</v>
      </c>
      <c r="G6" s="146">
        <v>3000000</v>
      </c>
      <c r="H6" s="146"/>
      <c r="I6" s="136">
        <v>18</v>
      </c>
      <c r="J6" s="136" t="str">
        <f>VLOOKUP(I6,Excessões!$A$1:$B$50,2,FALSE)</f>
        <v>Art. 5º, Inc V - Incorporação Saldo Financeiro - Superávit</v>
      </c>
      <c r="K6" s="136" t="e">
        <f>VLOOKUP(I6,Excessões!$A$1:$B$50,3,FALSE)</f>
        <v>#REF!</v>
      </c>
      <c r="L6" s="137" t="e">
        <f>VLOOKUP(I6,Excessões!$A$1:$B$50,4,FALSE)</f>
        <v>#REF!</v>
      </c>
    </row>
    <row r="7" spans="1:12" s="136" customFormat="1" ht="9">
      <c r="A7" s="142" t="str">
        <f>VLOOKUP(D7,Fichas!$A$1:$B$2000,2,FALSE)</f>
        <v>02.012.12.365.0021.1006</v>
      </c>
      <c r="B7" s="143" t="str">
        <f>VLOOKUP(D7,Fichas!$A$1:$C$2000,3,FALSE)</f>
        <v>4.4.90.52.00.00</v>
      </c>
      <c r="C7" s="144" t="str">
        <f>VLOOKUP(D7,Fichas!$A$1:$D$2000,4,FALSE)</f>
        <v>Equipamentos e Material Permanente</v>
      </c>
      <c r="D7" s="145">
        <v>1437</v>
      </c>
      <c r="E7" s="145" t="str">
        <f>VLOOKUP(D7,Fichas!$A$1:$E$2000,5,FALSE)</f>
        <v>3835</v>
      </c>
      <c r="F7" s="144" t="str">
        <f>VLOOKUP(D7,Fichas!$A$1:$F$2000,6,FALSE)</f>
        <v>Secr. Educação</v>
      </c>
      <c r="G7" s="146">
        <v>1000000</v>
      </c>
      <c r="H7" s="146"/>
      <c r="I7" s="136">
        <v>18</v>
      </c>
      <c r="J7" s="136" t="str">
        <f>VLOOKUP(I7,Excessões!$A$1:$B$50,2,FALSE)</f>
        <v>Art. 5º, Inc V - Incorporação Saldo Financeiro - Superávit</v>
      </c>
      <c r="K7" s="136" t="e">
        <f>VLOOKUP(I7,Excessões!$A$1:$B$50,3,FALSE)</f>
        <v>#REF!</v>
      </c>
      <c r="L7" s="137" t="e">
        <f>VLOOKUP(I7,Excessões!$A$1:$B$50,4,FALSE)</f>
        <v>#REF!</v>
      </c>
    </row>
    <row r="8" spans="1:12" s="136" customFormat="1" ht="9">
      <c r="A8" s="142" t="str">
        <f>VLOOKUP(D8,Fichas!$A$1:$B$2000,2,FALSE)</f>
        <v>02.012.12.365.0021.1007</v>
      </c>
      <c r="B8" s="143" t="str">
        <f>VLOOKUP(D8,Fichas!$A$1:$C$2000,3,FALSE)</f>
        <v>4.4.90.52.00.00</v>
      </c>
      <c r="C8" s="144" t="str">
        <f>VLOOKUP(D8,Fichas!$A$1:$D$2000,4,FALSE)</f>
        <v>Equipamentos e Material Permanente</v>
      </c>
      <c r="D8" s="145">
        <v>1438</v>
      </c>
      <c r="E8" s="145" t="str">
        <f>VLOOKUP(D8,Fichas!$A$1:$E$2000,5,FALSE)</f>
        <v>3835</v>
      </c>
      <c r="F8" s="144" t="str">
        <f>VLOOKUP(D8,Fichas!$A$1:$F$2000,6,FALSE)</f>
        <v>Secr. Educação</v>
      </c>
      <c r="G8" s="146">
        <v>1000000</v>
      </c>
      <c r="H8" s="146"/>
      <c r="I8" s="136">
        <v>18</v>
      </c>
      <c r="J8" s="136" t="str">
        <f>VLOOKUP(I8,Excessões!$A$1:$B$50,2,FALSE)</f>
        <v>Art. 5º, Inc V - Incorporação Saldo Financeiro - Superávit</v>
      </c>
      <c r="K8" s="136" t="e">
        <f>VLOOKUP(I8,Excessões!$A$1:$B$50,3,FALSE)</f>
        <v>#REF!</v>
      </c>
      <c r="L8" s="137" t="e">
        <f>VLOOKUP(I8,Excessões!$A$1:$B$50,4,FALSE)</f>
        <v>#REF!</v>
      </c>
    </row>
    <row r="9" spans="1:12" s="155" customFormat="1" ht="9">
      <c r="A9" s="149" t="str">
        <f>VLOOKUP(D9,Fichas!$A$1:$B$2000,2,FALSE)</f>
        <v>02.016.15.452.0025.2091</v>
      </c>
      <c r="B9" s="150" t="str">
        <f>VLOOKUP(D9,Fichas!$A$1:$C$2000,3,FALSE)</f>
        <v>3.3.90.39.00.00</v>
      </c>
      <c r="C9" s="151" t="str">
        <f>VLOOKUP(D9,Fichas!$A$1:$D$2000,4,FALSE)</f>
        <v>Outros Serviços de Terceiros - Pessoa Jurídica</v>
      </c>
      <c r="D9" s="152">
        <v>1432</v>
      </c>
      <c r="E9" s="153">
        <f>VLOOKUP(D9,Fichas!$A$1:$E$2000,5,FALSE)</f>
        <v>3991</v>
      </c>
      <c r="F9" s="151" t="str">
        <f>VLOOKUP(D9,Fichas!$A$1:$F$2000,6,FALSE)</f>
        <v>Secr. Obras</v>
      </c>
      <c r="G9" s="154">
        <v>3311721.72</v>
      </c>
      <c r="H9" s="154"/>
      <c r="I9" s="136">
        <v>18</v>
      </c>
      <c r="J9" s="136" t="str">
        <f>VLOOKUP(I9,Excessões!$A$1:$B$50,2,FALSE)</f>
        <v>Art. 5º, Inc V - Incorporação Saldo Financeiro - Superávit</v>
      </c>
      <c r="K9" s="136" t="e">
        <f>VLOOKUP(I9,Excessões!$A$1:$B$50,3,FALSE)</f>
        <v>#REF!</v>
      </c>
      <c r="L9" s="137" t="e">
        <f>VLOOKUP(I9,Excessões!$A$1:$B$50,4,FALSE)</f>
        <v>#REF!</v>
      </c>
    </row>
    <row r="10" spans="1:12" s="136" customFormat="1" ht="9">
      <c r="A10" s="142" t="str">
        <f>VLOOKUP(D10,Fichas!$A$1:$B$2000,2,FALSE)</f>
        <v>03.001.08.243.0045.2214</v>
      </c>
      <c r="B10" s="143" t="str">
        <f>VLOOKUP(D10,Fichas!$A$1:$C$2000,3,FALSE)</f>
        <v>4.4.90.52.00.00</v>
      </c>
      <c r="C10" s="144" t="str">
        <f>VLOOKUP(D10,Fichas!$A$1:$D$2000,4,FALSE)</f>
        <v>Equipamentos e Material Permanente</v>
      </c>
      <c r="D10" s="147">
        <v>1471</v>
      </c>
      <c r="E10" s="145" t="str">
        <f>VLOOKUP(D10,Fichas!$A$1:$E$2000,5,FALSE)</f>
        <v>3937</v>
      </c>
      <c r="F10" s="144" t="str">
        <f>VLOOKUP(D10,Fichas!$A$1:$F$2000,6,FALSE)</f>
        <v>F. M. Assist. Social</v>
      </c>
      <c r="G10" s="148">
        <v>95157.92</v>
      </c>
      <c r="H10" s="148"/>
      <c r="I10" s="136">
        <v>18</v>
      </c>
      <c r="J10" s="136" t="str">
        <f>VLOOKUP(I10,Excessões!$A$1:$B$50,2,FALSE)</f>
        <v>Art. 5º, Inc V - Incorporação Saldo Financeiro - Superávit</v>
      </c>
      <c r="K10" s="136" t="e">
        <f>VLOOKUP(I10,Excessões!$A$1:$B$50,3,FALSE)</f>
        <v>#REF!</v>
      </c>
      <c r="L10" s="137" t="e">
        <f>VLOOKUP(I10,Excessões!$A$1:$B$50,4,FALSE)</f>
        <v>#REF!</v>
      </c>
    </row>
    <row r="11" spans="1:12" s="136" customFormat="1" ht="9">
      <c r="A11" s="142" t="str">
        <f>VLOOKUP(D11,Fichas!$A$1:$B$2000,2,FALSE)</f>
        <v>03.001.08.243.0045.2215</v>
      </c>
      <c r="B11" s="143" t="str">
        <f>VLOOKUP(D11,Fichas!$A$1:$C$2000,3,FALSE)</f>
        <v>3.3.90.30.00.00</v>
      </c>
      <c r="C11" s="144" t="str">
        <f>VLOOKUP(D11,Fichas!$A$1:$D$2000,4,FALSE)</f>
        <v>Material de Consumo</v>
      </c>
      <c r="D11" s="147">
        <v>1458</v>
      </c>
      <c r="E11" s="145" t="str">
        <f>VLOOKUP(D11,Fichas!$A$1:$E$2000,5,FALSE)</f>
        <v>3860</v>
      </c>
      <c r="F11" s="144" t="str">
        <f>VLOOKUP(D11,Fichas!$A$1:$F$2000,6,FALSE)</f>
        <v>F. M. Assist. Social</v>
      </c>
      <c r="G11" s="148">
        <v>100000</v>
      </c>
      <c r="H11" s="148"/>
      <c r="I11" s="136">
        <v>18</v>
      </c>
      <c r="J11" s="136" t="str">
        <f>VLOOKUP(I11,Excessões!$A$1:$B$50,2,FALSE)</f>
        <v>Art. 5º, Inc V - Incorporação Saldo Financeiro - Superávit</v>
      </c>
      <c r="K11" s="136" t="e">
        <f>VLOOKUP(I11,Excessões!$A$1:$B$50,3,FALSE)</f>
        <v>#REF!</v>
      </c>
      <c r="L11" s="137" t="e">
        <f>VLOOKUP(I11,Excessões!$A$1:$B$50,4,FALSE)</f>
        <v>#REF!</v>
      </c>
    </row>
    <row r="12" spans="1:12" s="136" customFormat="1" ht="9">
      <c r="A12" s="142" t="str">
        <f>VLOOKUP(D12,Fichas!$A$1:$B$2000,2,FALSE)</f>
        <v>03.001.08.243.0045.2215</v>
      </c>
      <c r="B12" s="143" t="str">
        <f>VLOOKUP(D12,Fichas!$A$1:$C$2000,3,FALSE)</f>
        <v>3.3.90.39.00.00</v>
      </c>
      <c r="C12" s="144" t="str">
        <f>VLOOKUP(D12,Fichas!$A$1:$D$2000,4,FALSE)</f>
        <v>Outros Serviços de Terceiros - Pessoa Jurídica</v>
      </c>
      <c r="D12" s="147">
        <v>1459</v>
      </c>
      <c r="E12" s="145" t="str">
        <f>VLOOKUP(D12,Fichas!$A$1:$E$2000,5,FALSE)</f>
        <v>3860</v>
      </c>
      <c r="F12" s="144" t="str">
        <f>VLOOKUP(D12,Fichas!$A$1:$F$2000,6,FALSE)</f>
        <v>F. M. Assist. Social</v>
      </c>
      <c r="G12" s="148">
        <v>44053</v>
      </c>
      <c r="H12" s="148"/>
      <c r="I12" s="136">
        <v>18</v>
      </c>
      <c r="J12" s="136" t="str">
        <f>VLOOKUP(I12,Excessões!$A$1:$B$50,2,FALSE)</f>
        <v>Art. 5º, Inc V - Incorporação Saldo Financeiro - Superávit</v>
      </c>
      <c r="K12" s="136" t="e">
        <f>VLOOKUP(I12,Excessões!$A$1:$B$50,3,FALSE)</f>
        <v>#REF!</v>
      </c>
      <c r="L12" s="137" t="e">
        <f>VLOOKUP(I12,Excessões!$A$1:$B$50,4,FALSE)</f>
        <v>#REF!</v>
      </c>
    </row>
    <row r="13" spans="1:12" s="136" customFormat="1" ht="9">
      <c r="A13" s="142" t="str">
        <f>VLOOKUP(D13,Fichas!$A$1:$B$2000,2,FALSE)</f>
        <v>03.001.08.244.0045.2219</v>
      </c>
      <c r="B13" s="143" t="str">
        <f>VLOOKUP(D13,Fichas!$A$1:$C$2000,3,FALSE)</f>
        <v>3.3.90.30.00.00</v>
      </c>
      <c r="C13" s="144" t="str">
        <f>VLOOKUP(D13,Fichas!$A$1:$D$2000,4,FALSE)</f>
        <v>Material de Consumo</v>
      </c>
      <c r="D13" s="147">
        <v>1456</v>
      </c>
      <c r="E13" s="145" t="str">
        <f>VLOOKUP(D13,Fichas!$A$1:$E$2000,5,FALSE)</f>
        <v>3900</v>
      </c>
      <c r="F13" s="144" t="str">
        <f>VLOOKUP(D13,Fichas!$A$1:$F$2000,6,FALSE)</f>
        <v>F. M. Assist. Social</v>
      </c>
      <c r="G13" s="148">
        <v>50000</v>
      </c>
      <c r="H13" s="148"/>
      <c r="I13" s="136">
        <v>18</v>
      </c>
      <c r="J13" s="136" t="str">
        <f>VLOOKUP(I13,Excessões!$A$1:$B$50,2,FALSE)</f>
        <v>Art. 5º, Inc V - Incorporação Saldo Financeiro - Superávit</v>
      </c>
      <c r="K13" s="136" t="e">
        <f>VLOOKUP(I13,Excessões!$A$1:$B$50,3,FALSE)</f>
        <v>#REF!</v>
      </c>
      <c r="L13" s="137" t="e">
        <f>VLOOKUP(I13,Excessões!$A$1:$B$50,4,FALSE)</f>
        <v>#REF!</v>
      </c>
    </row>
    <row r="14" spans="1:12" s="136" customFormat="1" ht="9">
      <c r="A14" s="142" t="str">
        <f>VLOOKUP(D14,Fichas!$A$1:$B$2000,2,FALSE)</f>
        <v>03.001.08.244.0045.2219</v>
      </c>
      <c r="B14" s="143" t="str">
        <f>VLOOKUP(D14,Fichas!$A$1:$C$2000,3,FALSE)</f>
        <v>3.3.90.30.00.00</v>
      </c>
      <c r="C14" s="144" t="str">
        <f>VLOOKUP(D14,Fichas!$A$1:$D$2000,4,FALSE)</f>
        <v>Material de Consumo</v>
      </c>
      <c r="D14" s="147">
        <v>1454</v>
      </c>
      <c r="E14" s="145" t="str">
        <f>VLOOKUP(D14,Fichas!$A$1:$E$2000,5,FALSE)</f>
        <v>3901</v>
      </c>
      <c r="F14" s="144" t="str">
        <f>VLOOKUP(D14,Fichas!$A$1:$F$2000,6,FALSE)</f>
        <v>F. M. Assist. Social</v>
      </c>
      <c r="G14" s="148">
        <v>50000</v>
      </c>
      <c r="H14" s="148"/>
      <c r="I14" s="136">
        <v>18</v>
      </c>
      <c r="J14" s="136" t="str">
        <f>VLOOKUP(I14,Excessões!$A$1:$B$50,2,FALSE)</f>
        <v>Art. 5º, Inc V - Incorporação Saldo Financeiro - Superávit</v>
      </c>
      <c r="K14" s="136" t="e">
        <f>VLOOKUP(I14,Excessões!$A$1:$B$50,3,FALSE)</f>
        <v>#REF!</v>
      </c>
      <c r="L14" s="137" t="e">
        <f>VLOOKUP(I14,Excessões!$A$1:$B$50,4,FALSE)</f>
        <v>#REF!</v>
      </c>
    </row>
    <row r="15" spans="1:12" s="136" customFormat="1" ht="9">
      <c r="A15" s="142" t="str">
        <f>VLOOKUP(D15,Fichas!$A$1:$B$2000,2,FALSE)</f>
        <v>03.001.08.244.0045.2219</v>
      </c>
      <c r="B15" s="143" t="str">
        <f>VLOOKUP(D15,Fichas!$A$1:$C$2000,3,FALSE)</f>
        <v>3.3.90.39.00.00</v>
      </c>
      <c r="C15" s="144" t="str">
        <f>VLOOKUP(D15,Fichas!$A$1:$D$2000,4,FALSE)</f>
        <v>Outros Serviços de Terceiros - Pessoa Jurídica</v>
      </c>
      <c r="D15" s="147">
        <v>1457</v>
      </c>
      <c r="E15" s="145" t="str">
        <f>VLOOKUP(D15,Fichas!$A$1:$E$2000,5,FALSE)</f>
        <v>3900</v>
      </c>
      <c r="F15" s="144" t="str">
        <f>VLOOKUP(D15,Fichas!$A$1:$F$2000,6,FALSE)</f>
        <v>F. M. Assist. Social</v>
      </c>
      <c r="G15" s="148">
        <v>60889.94</v>
      </c>
      <c r="H15" s="148"/>
      <c r="I15" s="136">
        <v>18</v>
      </c>
      <c r="J15" s="136" t="str">
        <f>VLOOKUP(I15,Excessões!$A$1:$B$50,2,FALSE)</f>
        <v>Art. 5º, Inc V - Incorporação Saldo Financeiro - Superávit</v>
      </c>
      <c r="K15" s="136" t="e">
        <f>VLOOKUP(I15,Excessões!$A$1:$B$50,3,FALSE)</f>
        <v>#REF!</v>
      </c>
      <c r="L15" s="137" t="e">
        <f>VLOOKUP(I15,Excessões!$A$1:$B$50,4,FALSE)</f>
        <v>#REF!</v>
      </c>
    </row>
    <row r="16" spans="1:12" s="155" customFormat="1" ht="9">
      <c r="A16" s="149" t="str">
        <f>VLOOKUP(D16,Fichas!$A$1:$B$2000,2,FALSE)</f>
        <v>03.001.08.244.0045.2219</v>
      </c>
      <c r="B16" s="150" t="str">
        <f>VLOOKUP(D16,Fichas!$A$1:$C$2000,3,FALSE)</f>
        <v>3.3.90.39.00.00</v>
      </c>
      <c r="C16" s="151" t="str">
        <f>VLOOKUP(D16,Fichas!$A$1:$D$2000,4,FALSE)</f>
        <v>Outros Serviços de Terceiros - Pessoa Jurídica</v>
      </c>
      <c r="D16" s="153">
        <v>1455</v>
      </c>
      <c r="E16" s="153" t="str">
        <f>VLOOKUP(D16,Fichas!$A$1:$E$2000,5,FALSE)</f>
        <v>3901</v>
      </c>
      <c r="F16" s="151" t="str">
        <f>VLOOKUP(D16,Fichas!$A$1:$F$2000,6,FALSE)</f>
        <v>F. M. Assist. Social</v>
      </c>
      <c r="G16" s="161">
        <v>51704.21</v>
      </c>
      <c r="H16" s="161"/>
      <c r="I16" s="136">
        <v>18</v>
      </c>
      <c r="J16" s="136" t="str">
        <f>VLOOKUP(I16,Excessões!$A$1:$B$50,2,FALSE)</f>
        <v>Art. 5º, Inc V - Incorporação Saldo Financeiro - Superávit</v>
      </c>
      <c r="K16" s="136" t="e">
        <f>VLOOKUP(I16,Excessões!$A$1:$B$50,3,FALSE)</f>
        <v>#REF!</v>
      </c>
      <c r="L16" s="137" t="e">
        <f>VLOOKUP(I16,Excessões!$A$1:$B$50,4,FALSE)</f>
        <v>#REF!</v>
      </c>
    </row>
    <row r="17" spans="1:12" s="136" customFormat="1" ht="9">
      <c r="A17" s="142" t="str">
        <f>VLOOKUP(D17,Fichas!$A$1:$B$2000,2,FALSE)</f>
        <v>03.001.08.244.0045.2220</v>
      </c>
      <c r="B17" s="143" t="str">
        <f>VLOOKUP(D17,Fichas!$A$1:$C$2000,3,FALSE)</f>
        <v>3.3.90.30.00.00</v>
      </c>
      <c r="C17" s="144" t="str">
        <f>VLOOKUP(D17,Fichas!$A$1:$D$2000,4,FALSE)</f>
        <v>Material de Consumo</v>
      </c>
      <c r="D17" s="145">
        <v>1472</v>
      </c>
      <c r="E17" s="145" t="str">
        <f>VLOOKUP(D17,Fichas!$A$1:$E$2000,5,FALSE)</f>
        <v>3865</v>
      </c>
      <c r="F17" s="144" t="str">
        <f>VLOOKUP(D17,Fichas!$A$1:$F$2000,6,FALSE)</f>
        <v>F. M. Assist. Social</v>
      </c>
      <c r="G17" s="146">
        <v>250000</v>
      </c>
      <c r="H17" s="146"/>
      <c r="I17" s="136">
        <v>18</v>
      </c>
      <c r="J17" s="136" t="str">
        <f>VLOOKUP(I17,Excessões!$A$1:$B$50,2,FALSE)</f>
        <v>Art. 5º, Inc V - Incorporação Saldo Financeiro - Superávit</v>
      </c>
      <c r="K17" s="136" t="e">
        <f>VLOOKUP(I17,Excessões!$A$1:$B$50,3,FALSE)</f>
        <v>#REF!</v>
      </c>
      <c r="L17" s="137" t="e">
        <f>VLOOKUP(I17,Excessões!$A$1:$B$50,4,FALSE)</f>
        <v>#REF!</v>
      </c>
    </row>
    <row r="18" spans="1:12" s="136" customFormat="1" ht="9">
      <c r="A18" s="142" t="str">
        <f>VLOOKUP(D18,Fichas!$A$1:$B$2000,2,FALSE)</f>
        <v>03.001.08.244.0045.2220</v>
      </c>
      <c r="B18" s="143" t="str">
        <f>VLOOKUP(D18,Fichas!$A$1:$C$2000,3,FALSE)</f>
        <v>3.3.90.36.00.00</v>
      </c>
      <c r="C18" s="144" t="str">
        <f>VLOOKUP(D18,Fichas!$A$1:$D$2000,4,FALSE)</f>
        <v>Outros Serviços de Terceiros - Pessoa Física</v>
      </c>
      <c r="D18" s="147">
        <v>1473</v>
      </c>
      <c r="E18" s="145" t="str">
        <f>VLOOKUP(D18,Fichas!$A$1:$E$2000,5,FALSE)</f>
        <v>3865</v>
      </c>
      <c r="F18" s="144" t="str">
        <f>VLOOKUP(D18,Fichas!$A$1:$F$2000,6,FALSE)</f>
        <v>F. M. Assist. Social</v>
      </c>
      <c r="G18" s="148">
        <v>250000</v>
      </c>
      <c r="H18" s="148"/>
      <c r="I18" s="136">
        <v>18</v>
      </c>
      <c r="J18" s="136" t="str">
        <f>VLOOKUP(I18,Excessões!$A$1:$B$50,2,FALSE)</f>
        <v>Art. 5º, Inc V - Incorporação Saldo Financeiro - Superávit</v>
      </c>
      <c r="K18" s="136" t="e">
        <f>VLOOKUP(I18,Excessões!$A$1:$B$50,3,FALSE)</f>
        <v>#REF!</v>
      </c>
      <c r="L18" s="137" t="e">
        <f>VLOOKUP(I18,Excessões!$A$1:$B$50,4,FALSE)</f>
        <v>#REF!</v>
      </c>
    </row>
    <row r="19" spans="1:12" s="136" customFormat="1" ht="9">
      <c r="A19" s="142" t="str">
        <f>VLOOKUP(D19,Fichas!$A$1:$B$2000,2,FALSE)</f>
        <v>03.001.08.244.0045.2220</v>
      </c>
      <c r="B19" s="143" t="str">
        <f>VLOOKUP(D19,Fichas!$A$1:$C$2000,3,FALSE)</f>
        <v>3.3.90.39.00.00</v>
      </c>
      <c r="C19" s="144" t="str">
        <f>VLOOKUP(D19,Fichas!$A$1:$D$2000,4,FALSE)</f>
        <v>Outros Serviços de Terceiros - Pessoa Jurídica</v>
      </c>
      <c r="D19" s="147">
        <v>1474</v>
      </c>
      <c r="E19" s="145" t="str">
        <f>VLOOKUP(D19,Fichas!$A$1:$E$2000,5,FALSE)</f>
        <v>3865</v>
      </c>
      <c r="F19" s="144" t="str">
        <f>VLOOKUP(D19,Fichas!$A$1:$F$2000,6,FALSE)</f>
        <v>F. M. Assist. Social</v>
      </c>
      <c r="G19" s="148">
        <v>221841.13</v>
      </c>
      <c r="H19" s="148"/>
      <c r="I19" s="136">
        <v>18</v>
      </c>
      <c r="J19" s="136" t="str">
        <f>VLOOKUP(I19,Excessões!$A$1:$B$50,2,FALSE)</f>
        <v>Art. 5º, Inc V - Incorporação Saldo Financeiro - Superávit</v>
      </c>
      <c r="K19" s="136" t="e">
        <f>VLOOKUP(I19,Excessões!$A$1:$B$50,3,FALSE)</f>
        <v>#REF!</v>
      </c>
      <c r="L19" s="137" t="e">
        <f>VLOOKUP(I19,Excessões!$A$1:$B$50,4,FALSE)</f>
        <v>#REF!</v>
      </c>
    </row>
    <row r="20" spans="1:12" s="136" customFormat="1" ht="9">
      <c r="A20" s="142" t="str">
        <f>VLOOKUP(D20,Fichas!$A$1:$B$2000,2,FALSE)</f>
        <v>03.001.08.244.0045.2222</v>
      </c>
      <c r="B20" s="143" t="str">
        <f>VLOOKUP(D20,Fichas!$A$1:$C$2000,3,FALSE)</f>
        <v>3.3.90.30.00.00</v>
      </c>
      <c r="C20" s="144" t="str">
        <f>VLOOKUP(D20,Fichas!$A$1:$D$2000,4,FALSE)</f>
        <v>Material de Consumo</v>
      </c>
      <c r="D20" s="147">
        <v>1465</v>
      </c>
      <c r="E20" s="145" t="str">
        <f>VLOOKUP(D20,Fichas!$A$1:$E$2000,5,FALSE)</f>
        <v>3937</v>
      </c>
      <c r="F20" s="144" t="str">
        <f>VLOOKUP(D20,Fichas!$A$1:$F$2000,6,FALSE)</f>
        <v>F. M. Assist. Social</v>
      </c>
      <c r="G20" s="148">
        <v>50000</v>
      </c>
      <c r="H20" s="148"/>
      <c r="I20" s="136">
        <v>18</v>
      </c>
      <c r="J20" s="136" t="str">
        <f>VLOOKUP(I20,Excessões!$A$1:$B$50,2,FALSE)</f>
        <v>Art. 5º, Inc V - Incorporação Saldo Financeiro - Superávit</v>
      </c>
      <c r="K20" s="136" t="e">
        <f>VLOOKUP(I20,Excessões!$A$1:$B$50,3,FALSE)</f>
        <v>#REF!</v>
      </c>
      <c r="L20" s="137" t="e">
        <f>VLOOKUP(I20,Excessões!$A$1:$B$50,4,FALSE)</f>
        <v>#REF!</v>
      </c>
    </row>
    <row r="21" spans="1:12" s="136" customFormat="1" ht="9">
      <c r="A21" s="142" t="str">
        <f>VLOOKUP(D21,Fichas!$A$1:$B$2000,2,FALSE)</f>
        <v>03.001.08.244.0045.2222</v>
      </c>
      <c r="B21" s="143" t="str">
        <f>VLOOKUP(D21,Fichas!$A$1:$C$2000,3,FALSE)</f>
        <v>3.3.90.36.00.00</v>
      </c>
      <c r="C21" s="144" t="str">
        <f>VLOOKUP(D21,Fichas!$A$1:$D$2000,4,FALSE)</f>
        <v>Outros Serviços de Terceiros - Pessoa Física</v>
      </c>
      <c r="D21" s="147">
        <v>1466</v>
      </c>
      <c r="E21" s="145" t="str">
        <f>VLOOKUP(D21,Fichas!$A$1:$E$2000,5,FALSE)</f>
        <v>3937</v>
      </c>
      <c r="F21" s="144" t="str">
        <f>VLOOKUP(D21,Fichas!$A$1:$F$2000,6,FALSE)</f>
        <v>F. M. Assist. Social</v>
      </c>
      <c r="G21" s="148">
        <v>50000</v>
      </c>
      <c r="H21" s="148"/>
      <c r="I21" s="136">
        <v>18</v>
      </c>
      <c r="J21" s="136" t="str">
        <f>VLOOKUP(I21,Excessões!$A$1:$B$50,2,FALSE)</f>
        <v>Art. 5º, Inc V - Incorporação Saldo Financeiro - Superávit</v>
      </c>
      <c r="K21" s="136" t="e">
        <f>VLOOKUP(I21,Excessões!$A$1:$B$50,3,FALSE)</f>
        <v>#REF!</v>
      </c>
      <c r="L21" s="137" t="e">
        <f>VLOOKUP(I21,Excessões!$A$1:$B$50,4,FALSE)</f>
        <v>#REF!</v>
      </c>
    </row>
    <row r="22" spans="1:12" s="136" customFormat="1" ht="9">
      <c r="A22" s="142" t="str">
        <f>VLOOKUP(D22,Fichas!$A$1:$B$2000,2,FALSE)</f>
        <v>03.001.08.244.0045.2222</v>
      </c>
      <c r="B22" s="143" t="str">
        <f>VLOOKUP(D22,Fichas!$A$1:$C$2000,3,FALSE)</f>
        <v>3.3.90.39.00.00</v>
      </c>
      <c r="C22" s="144" t="str">
        <f>VLOOKUP(D22,Fichas!$A$1:$D$2000,4,FALSE)</f>
        <v>Outros Serviços de Terceiros - Pessoa Jurídica</v>
      </c>
      <c r="D22" s="147">
        <v>1467</v>
      </c>
      <c r="E22" s="145" t="str">
        <f>VLOOKUP(D22,Fichas!$A$1:$E$2000,5,FALSE)</f>
        <v>3937</v>
      </c>
      <c r="F22" s="144" t="str">
        <f>VLOOKUP(D22,Fichas!$A$1:$F$2000,6,FALSE)</f>
        <v>F. M. Assist. Social</v>
      </c>
      <c r="G22" s="148">
        <v>50000</v>
      </c>
      <c r="H22" s="148"/>
      <c r="I22" s="136">
        <v>18</v>
      </c>
      <c r="J22" s="136" t="str">
        <f>VLOOKUP(I22,Excessões!$A$1:$B$50,2,FALSE)</f>
        <v>Art. 5º, Inc V - Incorporação Saldo Financeiro - Superávit</v>
      </c>
      <c r="K22" s="136" t="e">
        <f>VLOOKUP(I22,Excessões!$A$1:$B$50,3,FALSE)</f>
        <v>#REF!</v>
      </c>
      <c r="L22" s="137" t="e">
        <f>VLOOKUP(I22,Excessões!$A$1:$B$50,4,FALSE)</f>
        <v>#REF!</v>
      </c>
    </row>
    <row r="23" spans="1:12" s="136" customFormat="1" ht="9">
      <c r="A23" s="142" t="str">
        <f>VLOOKUP(D23,Fichas!$A$1:$B$2000,2,FALSE)</f>
        <v>03.001.08.244.0045.2222</v>
      </c>
      <c r="B23" s="143" t="str">
        <f>VLOOKUP(D23,Fichas!$A$1:$C$2000,3,FALSE)</f>
        <v>4.4.90.52.00.00</v>
      </c>
      <c r="C23" s="144" t="str">
        <f>VLOOKUP(D23,Fichas!$A$1:$D$2000,4,FALSE)</f>
        <v>Equipamentos e Material Permanente</v>
      </c>
      <c r="D23" s="147">
        <v>1468</v>
      </c>
      <c r="E23" s="145" t="str">
        <f>VLOOKUP(D23,Fichas!$A$1:$E$2000,5,FALSE)</f>
        <v>3937</v>
      </c>
      <c r="F23" s="144" t="str">
        <f>VLOOKUP(D23,Fichas!$A$1:$F$2000,6,FALSE)</f>
        <v>F. M. Assist. Social</v>
      </c>
      <c r="G23" s="148">
        <v>145975.57</v>
      </c>
      <c r="H23" s="148"/>
      <c r="I23" s="136">
        <v>18</v>
      </c>
      <c r="J23" s="136" t="str">
        <f>VLOOKUP(I23,Excessões!$A$1:$B$50,2,FALSE)</f>
        <v>Art. 5º, Inc V - Incorporação Saldo Financeiro - Superávit</v>
      </c>
      <c r="K23" s="136" t="e">
        <f>VLOOKUP(I23,Excessões!$A$1:$B$50,3,FALSE)</f>
        <v>#REF!</v>
      </c>
      <c r="L23" s="137" t="e">
        <f>VLOOKUP(I23,Excessões!$A$1:$B$50,4,FALSE)</f>
        <v>#REF!</v>
      </c>
    </row>
    <row r="24" spans="1:12" s="136" customFormat="1" ht="9">
      <c r="A24" s="142" t="str">
        <f>VLOOKUP(D24,Fichas!$A$1:$B$2000,2,FALSE)</f>
        <v>03.001.08.244.0045.2223</v>
      </c>
      <c r="B24" s="143" t="str">
        <f>VLOOKUP(D24,Fichas!$A$1:$C$2000,3,FALSE)</f>
        <v>4.4.90.51.00.00</v>
      </c>
      <c r="C24" s="144" t="str">
        <f>VLOOKUP(D24,Fichas!$A$1:$D$2000,4,FALSE)</f>
        <v>Obras e Instalações</v>
      </c>
      <c r="D24" s="147">
        <v>1469</v>
      </c>
      <c r="E24" s="145" t="str">
        <f>VLOOKUP(D24,Fichas!$A$1:$E$2000,5,FALSE)</f>
        <v>3937</v>
      </c>
      <c r="F24" s="144" t="str">
        <f>VLOOKUP(D24,Fichas!$A$1:$F$2000,6,FALSE)</f>
        <v>F. M. Assist. Social</v>
      </c>
      <c r="G24" s="148">
        <v>20000</v>
      </c>
      <c r="H24" s="148"/>
      <c r="I24" s="136">
        <v>18</v>
      </c>
      <c r="J24" s="136" t="str">
        <f>VLOOKUP(I24,Excessões!$A$1:$B$50,2,FALSE)</f>
        <v>Art. 5º, Inc V - Incorporação Saldo Financeiro - Superávit</v>
      </c>
      <c r="K24" s="136" t="e">
        <f>VLOOKUP(I24,Excessões!$A$1:$B$50,3,FALSE)</f>
        <v>#REF!</v>
      </c>
      <c r="L24" s="137" t="e">
        <f>VLOOKUP(I24,Excessões!$A$1:$B$50,4,FALSE)</f>
        <v>#REF!</v>
      </c>
    </row>
    <row r="25" spans="1:12" s="136" customFormat="1" ht="9">
      <c r="A25" s="142" t="str">
        <f>VLOOKUP(D25,Fichas!$A$1:$B$2000,2,FALSE)</f>
        <v>03.001.08.244.0045.2223</v>
      </c>
      <c r="B25" s="143" t="str">
        <f>VLOOKUP(D25,Fichas!$A$1:$C$2000,3,FALSE)</f>
        <v>4.4.90.52.00.00</v>
      </c>
      <c r="C25" s="144" t="str">
        <f>VLOOKUP(D25,Fichas!$A$1:$D$2000,4,FALSE)</f>
        <v>Equipamentos e Material Permanente</v>
      </c>
      <c r="D25" s="147">
        <v>1470</v>
      </c>
      <c r="E25" s="145" t="str">
        <f>VLOOKUP(D25,Fichas!$A$1:$E$2000,5,FALSE)</f>
        <v>3937</v>
      </c>
      <c r="F25" s="144" t="str">
        <f>VLOOKUP(D25,Fichas!$A$1:$F$2000,6,FALSE)</f>
        <v>F. M. Assist. Social</v>
      </c>
      <c r="G25" s="148">
        <v>15507.94</v>
      </c>
      <c r="H25" s="154"/>
      <c r="I25" s="136">
        <v>18</v>
      </c>
      <c r="J25" s="136" t="str">
        <f>VLOOKUP(I25,Excessões!$A$1:$B$50,2,FALSE)</f>
        <v>Art. 5º, Inc V - Incorporação Saldo Financeiro - Superávit</v>
      </c>
      <c r="K25" s="136" t="e">
        <f>VLOOKUP(I25,Excessões!$A$1:$B$50,3,FALSE)</f>
        <v>#REF!</v>
      </c>
      <c r="L25" s="137" t="e">
        <f>VLOOKUP(I25,Excessões!$A$1:$B$50,4,FALSE)</f>
        <v>#REF!</v>
      </c>
    </row>
    <row r="26" spans="1:12" s="136" customFormat="1" ht="9">
      <c r="A26" s="142" t="str">
        <f>VLOOKUP(D26,Fichas!$A$1:$B$2000,2,FALSE)</f>
        <v>03.001.08.244.0045.2224</v>
      </c>
      <c r="B26" s="143" t="str">
        <f>VLOOKUP(D26,Fichas!$A$1:$C$2000,3,FALSE)</f>
        <v>3.3.90.30.00.00</v>
      </c>
      <c r="C26" s="144" t="str">
        <f>VLOOKUP(D26,Fichas!$A$1:$D$2000,4,FALSE)</f>
        <v>Material de Consumo</v>
      </c>
      <c r="D26" s="147">
        <v>1460</v>
      </c>
      <c r="E26" s="145" t="str">
        <f>VLOOKUP(D26,Fichas!$A$1:$E$2000,5,FALSE)</f>
        <v>3861</v>
      </c>
      <c r="F26" s="144" t="str">
        <f>VLOOKUP(D26,Fichas!$A$1:$F$2000,6,FALSE)</f>
        <v>F. M. Assist. Social</v>
      </c>
      <c r="G26" s="148">
        <v>300000</v>
      </c>
      <c r="H26" s="154"/>
      <c r="I26" s="136">
        <v>18</v>
      </c>
      <c r="J26" s="136" t="str">
        <f>VLOOKUP(I26,Excessões!$A$1:$B$50,2,FALSE)</f>
        <v>Art. 5º, Inc V - Incorporação Saldo Financeiro - Superávit</v>
      </c>
      <c r="K26" s="136" t="e">
        <f>VLOOKUP(I26,Excessões!$A$1:$B$50,3,FALSE)</f>
        <v>#REF!</v>
      </c>
      <c r="L26" s="137" t="e">
        <f>VLOOKUP(I26,Excessões!$A$1:$B$50,4,FALSE)</f>
        <v>#REF!</v>
      </c>
    </row>
    <row r="27" spans="1:12" s="136" customFormat="1" ht="9">
      <c r="A27" s="142" t="str">
        <f>VLOOKUP(D27,Fichas!$A$1:$B$2000,2,FALSE)</f>
        <v>03.001.08.244.0045.2224</v>
      </c>
      <c r="B27" s="143" t="str">
        <f>VLOOKUP(D27,Fichas!$A$1:$C$2000,3,FALSE)</f>
        <v>3.3.90.39.00.00</v>
      </c>
      <c r="C27" s="144" t="str">
        <f>VLOOKUP(D27,Fichas!$A$1:$D$2000,4,FALSE)</f>
        <v>Outros Serviços de Terceiros - Pessoa Jurídica</v>
      </c>
      <c r="D27" s="147">
        <v>1461</v>
      </c>
      <c r="E27" s="145" t="str">
        <f>VLOOKUP(D27,Fichas!$A$1:$E$2000,5,FALSE)</f>
        <v>3861</v>
      </c>
      <c r="F27" s="144" t="str">
        <f>VLOOKUP(D27,Fichas!$A$1:$F$2000,6,FALSE)</f>
        <v>F. M. Assist. Social</v>
      </c>
      <c r="G27" s="148">
        <v>300000</v>
      </c>
      <c r="H27" s="148"/>
      <c r="I27" s="136">
        <v>18</v>
      </c>
      <c r="J27" s="136" t="str">
        <f>VLOOKUP(I27,Excessões!$A$1:$B$50,2,FALSE)</f>
        <v>Art. 5º, Inc V - Incorporação Saldo Financeiro - Superávit</v>
      </c>
      <c r="K27" s="136" t="e">
        <f>VLOOKUP(I27,Excessões!$A$1:$B$50,3,FALSE)</f>
        <v>#REF!</v>
      </c>
      <c r="L27" s="137" t="e">
        <f>VLOOKUP(I27,Excessões!$A$1:$B$50,4,FALSE)</f>
        <v>#REF!</v>
      </c>
    </row>
    <row r="28" spans="1:12" s="136" customFormat="1" ht="9">
      <c r="A28" s="142" t="str">
        <f>VLOOKUP(D28,Fichas!$A$1:$B$2000,2,FALSE)</f>
        <v>03.001.08.244.0045.2224</v>
      </c>
      <c r="B28" s="143" t="str">
        <f>VLOOKUP(D28,Fichas!$A$1:$C$2000,3,FALSE)</f>
        <v>4.4.90.52.00.00</v>
      </c>
      <c r="C28" s="144" t="str">
        <f>VLOOKUP(D28,Fichas!$A$1:$D$2000,4,FALSE)</f>
        <v>Equipamentos e Material Permanente</v>
      </c>
      <c r="D28" s="147">
        <v>1462</v>
      </c>
      <c r="E28" s="145" t="str">
        <f>VLOOKUP(D28,Fichas!$A$1:$E$2000,5,FALSE)</f>
        <v>3861</v>
      </c>
      <c r="F28" s="144" t="str">
        <f>VLOOKUP(D28,Fichas!$A$1:$F$2000,6,FALSE)</f>
        <v>F. M. Assist. Social</v>
      </c>
      <c r="G28" s="148">
        <v>314346.77</v>
      </c>
      <c r="H28" s="148"/>
      <c r="I28" s="136">
        <v>18</v>
      </c>
      <c r="J28" s="136" t="str">
        <f>VLOOKUP(I28,Excessões!$A$1:$B$50,2,FALSE)</f>
        <v>Art. 5º, Inc V - Incorporação Saldo Financeiro - Superávit</v>
      </c>
      <c r="K28" s="136" t="e">
        <f>VLOOKUP(I28,Excessões!$A$1:$B$50,3,FALSE)</f>
        <v>#REF!</v>
      </c>
      <c r="L28" s="137" t="e">
        <f>VLOOKUP(I28,Excessões!$A$1:$B$50,4,FALSE)</f>
        <v>#REF!</v>
      </c>
    </row>
    <row r="29" spans="1:12" s="136" customFormat="1" ht="9">
      <c r="A29" s="142" t="str">
        <f>VLOOKUP(D29,Fichas!$A$1:$B$2000,2,FALSE)</f>
        <v>03.001.08.244.0045.2225</v>
      </c>
      <c r="B29" s="143" t="str">
        <f>VLOOKUP(D29,Fichas!$A$1:$C$2000,3,FALSE)</f>
        <v>3.3.90.30.00.00</v>
      </c>
      <c r="C29" s="144" t="str">
        <f>VLOOKUP(D29,Fichas!$A$1:$D$2000,4,FALSE)</f>
        <v>Material de Consumo</v>
      </c>
      <c r="D29" s="147">
        <v>1481</v>
      </c>
      <c r="E29" s="145" t="str">
        <f>VLOOKUP(D29,Fichas!$A$1:$E$2000,5,FALSE)</f>
        <v>3862</v>
      </c>
      <c r="F29" s="144" t="str">
        <f>VLOOKUP(D29,Fichas!$A$1:$F$2000,6,FALSE)</f>
        <v>F. M. Assist. Social</v>
      </c>
      <c r="G29" s="148">
        <v>23603.81</v>
      </c>
      <c r="H29" s="148"/>
      <c r="I29" s="136">
        <v>18</v>
      </c>
      <c r="J29" s="136" t="str">
        <f>VLOOKUP(I29,Excessões!$A$1:$B$50,2,FALSE)</f>
        <v>Art. 5º, Inc V - Incorporação Saldo Financeiro - Superávit</v>
      </c>
      <c r="K29" s="136" t="e">
        <f>VLOOKUP(I29,Excessões!$A$1:$B$50,3,FALSE)</f>
        <v>#REF!</v>
      </c>
      <c r="L29" s="137" t="e">
        <f>VLOOKUP(I29,Excessões!$A$1:$B$50,4,FALSE)</f>
        <v>#REF!</v>
      </c>
    </row>
    <row r="30" spans="1:12" s="136" customFormat="1" ht="9">
      <c r="A30" s="142" t="str">
        <f>VLOOKUP(D30,Fichas!$A$1:$B$2000,2,FALSE)</f>
        <v>03.001.08.244.0045.2226</v>
      </c>
      <c r="B30" s="143" t="str">
        <f>VLOOKUP(D30,Fichas!$A$1:$C$2000,3,FALSE)</f>
        <v>3.3.90.30.00.00</v>
      </c>
      <c r="C30" s="144" t="str">
        <f>VLOOKUP(D30,Fichas!$A$1:$D$2000,4,FALSE)</f>
        <v>Material de Consumo</v>
      </c>
      <c r="D30" s="147">
        <v>1475</v>
      </c>
      <c r="E30" s="145" t="str">
        <f>VLOOKUP(D30,Fichas!$A$1:$E$2000,5,FALSE)</f>
        <v>3909</v>
      </c>
      <c r="F30" s="144" t="str">
        <f>VLOOKUP(D30,Fichas!$A$1:$F$2000,6,FALSE)</f>
        <v>F. M. Assist. Social</v>
      </c>
      <c r="G30" s="148">
        <v>300000</v>
      </c>
      <c r="H30" s="148"/>
      <c r="I30" s="136">
        <v>18</v>
      </c>
      <c r="J30" s="136" t="str">
        <f>VLOOKUP(I30,Excessões!$A$1:$B$50,2,FALSE)</f>
        <v>Art. 5º, Inc V - Incorporação Saldo Financeiro - Superávit</v>
      </c>
      <c r="K30" s="136" t="e">
        <f>VLOOKUP(I30,Excessões!$A$1:$B$50,3,FALSE)</f>
        <v>#REF!</v>
      </c>
      <c r="L30" s="137" t="e">
        <f>VLOOKUP(I30,Excessões!$A$1:$B$50,4,FALSE)</f>
        <v>#REF!</v>
      </c>
    </row>
    <row r="31" spans="1:12" s="155" customFormat="1" ht="9">
      <c r="A31" s="149" t="str">
        <f>VLOOKUP(D31,Fichas!$A$1:$B$2000,2,FALSE)</f>
        <v>03.001.08.244.0045.2226</v>
      </c>
      <c r="B31" s="150" t="str">
        <f>VLOOKUP(D31,Fichas!$A$1:$C$2000,3,FALSE)</f>
        <v>3.3.90.39.00.00</v>
      </c>
      <c r="C31" s="151" t="str">
        <f>VLOOKUP(D31,Fichas!$A$1:$D$2000,4,FALSE)</f>
        <v>Outros Serviços de Terceiros - Pessoa Jurídica</v>
      </c>
      <c r="D31" s="152">
        <v>1476</v>
      </c>
      <c r="E31" s="153" t="str">
        <f>VLOOKUP(D31,Fichas!$A$1:$E$2000,5,FALSE)</f>
        <v>3909</v>
      </c>
      <c r="F31" s="151" t="str">
        <f>VLOOKUP(D31,Fichas!$A$1:$F$2000,6,FALSE)</f>
        <v>F. M. Assist. Social</v>
      </c>
      <c r="G31" s="154">
        <v>300000</v>
      </c>
      <c r="H31" s="154"/>
      <c r="I31" s="136">
        <v>18</v>
      </c>
      <c r="J31" s="136" t="str">
        <f>VLOOKUP(I31,Excessões!$A$1:$B$50,2,FALSE)</f>
        <v>Art. 5º, Inc V - Incorporação Saldo Financeiro - Superávit</v>
      </c>
      <c r="K31" s="136" t="e">
        <f>VLOOKUP(I31,Excessões!$A$1:$B$50,3,FALSE)</f>
        <v>#REF!</v>
      </c>
      <c r="L31" s="137" t="e">
        <f>VLOOKUP(I31,Excessões!$A$1:$B$50,4,FALSE)</f>
        <v>#REF!</v>
      </c>
    </row>
    <row r="32" spans="1:12" s="155" customFormat="1" ht="9">
      <c r="A32" s="149" t="str">
        <f>VLOOKUP(D32,Fichas!$A$1:$B$2000,2,FALSE)</f>
        <v>03.001.08.244.0045.2226</v>
      </c>
      <c r="B32" s="150" t="str">
        <f>VLOOKUP(D32,Fichas!$A$1:$C$2000,3,FALSE)</f>
        <v>4.4.90.51.00.00</v>
      </c>
      <c r="C32" s="151" t="str">
        <f>VLOOKUP(D32,Fichas!$A$1:$D$2000,4,FALSE)</f>
        <v>Obras e Instalações</v>
      </c>
      <c r="D32" s="152">
        <v>1477</v>
      </c>
      <c r="E32" s="153" t="str">
        <f>VLOOKUP(D32,Fichas!$A$1:$E$2000,5,FALSE)</f>
        <v>3909</v>
      </c>
      <c r="F32" s="151" t="str">
        <f>VLOOKUP(D32,Fichas!$A$1:$F$2000,6,FALSE)</f>
        <v>F. M. Assist. Social</v>
      </c>
      <c r="G32" s="154">
        <v>200000</v>
      </c>
      <c r="H32" s="154"/>
      <c r="I32" s="136">
        <v>18</v>
      </c>
      <c r="J32" s="136" t="str">
        <f>VLOOKUP(I32,Excessões!$A$1:$B$50,2,FALSE)</f>
        <v>Art. 5º, Inc V - Incorporação Saldo Financeiro - Superávit</v>
      </c>
      <c r="K32" s="136" t="e">
        <f>VLOOKUP(I32,Excessões!$A$1:$B$50,3,FALSE)</f>
        <v>#REF!</v>
      </c>
      <c r="L32" s="137" t="e">
        <f>VLOOKUP(I32,Excessões!$A$1:$B$50,4,FALSE)</f>
        <v>#REF!</v>
      </c>
    </row>
    <row r="33" spans="1:12" s="136" customFormat="1" ht="9">
      <c r="A33" s="149" t="str">
        <f>VLOOKUP(D33,Fichas!$A$1:$B$2000,2,FALSE)</f>
        <v>03.001.08.244.0045.2226</v>
      </c>
      <c r="B33" s="150" t="str">
        <f>VLOOKUP(D33,Fichas!$A$1:$C$2000,3,FALSE)</f>
        <v>4.4.90.52.00.00</v>
      </c>
      <c r="C33" s="151" t="str">
        <f>VLOOKUP(D33,Fichas!$A$1:$D$2000,4,FALSE)</f>
        <v>Equipamentos e Material Permanente</v>
      </c>
      <c r="D33" s="152">
        <v>1478</v>
      </c>
      <c r="E33" s="153" t="str">
        <f>VLOOKUP(D33,Fichas!$A$1:$E$2000,5,FALSE)</f>
        <v>3909</v>
      </c>
      <c r="F33" s="151" t="str">
        <f>VLOOKUP(D33,Fichas!$A$1:$F$2000,6,FALSE)</f>
        <v>F. M. Assist. Social</v>
      </c>
      <c r="G33" s="154">
        <v>260069.16</v>
      </c>
      <c r="H33" s="154"/>
      <c r="I33" s="136">
        <v>18</v>
      </c>
      <c r="J33" s="136" t="str">
        <f>VLOOKUP(I33,Excessões!$A$1:$B$50,2,FALSE)</f>
        <v>Art. 5º, Inc V - Incorporação Saldo Financeiro - Superávit</v>
      </c>
      <c r="K33" s="136" t="e">
        <f>VLOOKUP(I33,Excessões!$A$1:$B$50,3,FALSE)</f>
        <v>#REF!</v>
      </c>
      <c r="L33" s="137" t="e">
        <f>VLOOKUP(I33,Excessões!$A$1:$B$50,4,FALSE)</f>
        <v>#REF!</v>
      </c>
    </row>
    <row r="34" spans="1:12" s="136" customFormat="1" ht="9">
      <c r="A34" s="142" t="str">
        <f>VLOOKUP(D34,Fichas!$A$1:$B$2000,2,FALSE)</f>
        <v>03.001.08.244.0045.2227</v>
      </c>
      <c r="B34" s="143" t="str">
        <f>VLOOKUP(D34,Fichas!$A$1:$C$2000,3,FALSE)</f>
        <v>3.3.90.36.00.00</v>
      </c>
      <c r="C34" s="144" t="str">
        <f>VLOOKUP(D34,Fichas!$A$1:$D$2000,4,FALSE)</f>
        <v>Outros Serviços de Terceiros - Pessoa Física</v>
      </c>
      <c r="D34" s="147">
        <v>1482</v>
      </c>
      <c r="E34" s="145" t="str">
        <f>VLOOKUP(D34,Fichas!$A$1:$E$2000,5,FALSE)</f>
        <v>3910</v>
      </c>
      <c r="F34" s="144" t="str">
        <f>VLOOKUP(D34,Fichas!$A$1:$F$2000,6,FALSE)</f>
        <v>F. M. Assist. Social</v>
      </c>
      <c r="G34" s="148">
        <v>50000</v>
      </c>
      <c r="H34" s="148"/>
      <c r="I34" s="136">
        <v>18</v>
      </c>
      <c r="J34" s="136" t="str">
        <f>VLOOKUP(I34,Excessões!$A$1:$B$50,2,FALSE)</f>
        <v>Art. 5º, Inc V - Incorporação Saldo Financeiro - Superávit</v>
      </c>
      <c r="K34" s="136" t="e">
        <f>VLOOKUP(I34,Excessões!$A$1:$B$50,3,FALSE)</f>
        <v>#REF!</v>
      </c>
      <c r="L34" s="137" t="e">
        <f>VLOOKUP(I34,Excessões!$A$1:$B$50,4,FALSE)</f>
        <v>#REF!</v>
      </c>
    </row>
    <row r="35" spans="1:12" s="136" customFormat="1" ht="9">
      <c r="A35" s="142" t="str">
        <f>VLOOKUP(D35,Fichas!$A$1:$B$2000,2,FALSE)</f>
        <v>03.001.08.244.0045.2227</v>
      </c>
      <c r="B35" s="143" t="str">
        <f>VLOOKUP(D35,Fichas!$A$1:$C$2000,3,FALSE)</f>
        <v>4.4.90.52.00.00</v>
      </c>
      <c r="C35" s="144" t="str">
        <f>VLOOKUP(D35,Fichas!$A$1:$D$2000,4,FALSE)</f>
        <v>Equipamentos e Material Permanente</v>
      </c>
      <c r="D35" s="147">
        <v>1483</v>
      </c>
      <c r="E35" s="145" t="str">
        <f>VLOOKUP(D35,Fichas!$A$1:$E$2000,5,FALSE)</f>
        <v>3910</v>
      </c>
      <c r="F35" s="144" t="str">
        <f>VLOOKUP(D35,Fichas!$A$1:$F$2000,6,FALSE)</f>
        <v>F. M. Assist. Social</v>
      </c>
      <c r="G35" s="148">
        <v>52949.120000000003</v>
      </c>
      <c r="H35" s="148"/>
      <c r="I35" s="136">
        <v>18</v>
      </c>
      <c r="J35" s="136" t="str">
        <f>VLOOKUP(I35,Excessões!$A$1:$B$50,2,FALSE)</f>
        <v>Art. 5º, Inc V - Incorporação Saldo Financeiro - Superávit</v>
      </c>
      <c r="K35" s="136" t="e">
        <f>VLOOKUP(I35,Excessões!$A$1:$B$50,3,FALSE)</f>
        <v>#REF!</v>
      </c>
      <c r="L35" s="137" t="e">
        <f>VLOOKUP(I35,Excessões!$A$1:$B$50,4,FALSE)</f>
        <v>#REF!</v>
      </c>
    </row>
    <row r="36" spans="1:12" s="136" customFormat="1" ht="9">
      <c r="A36" s="142" t="str">
        <f>VLOOKUP(D36,Fichas!$A$1:$B$2000,2,FALSE)</f>
        <v>03.001.08.244.0045.2228</v>
      </c>
      <c r="B36" s="143" t="str">
        <f>VLOOKUP(D36,Fichas!$A$1:$C$2000,3,FALSE)</f>
        <v>3.3.90.39.00.00</v>
      </c>
      <c r="C36" s="144" t="str">
        <f>VLOOKUP(D36,Fichas!$A$1:$D$2000,4,FALSE)</f>
        <v>Outros Serviços de Terceiros - Pessoa Jurídica</v>
      </c>
      <c r="D36" s="147">
        <v>1453</v>
      </c>
      <c r="E36" s="145" t="str">
        <f>VLOOKUP(D36,Fichas!$A$1:$E$2000,5,FALSE)</f>
        <v>3859</v>
      </c>
      <c r="F36" s="144" t="str">
        <f>VLOOKUP(D36,Fichas!$A$1:$F$2000,6,FALSE)</f>
        <v>F. M. Assist. Social</v>
      </c>
      <c r="G36" s="148">
        <v>17087.87</v>
      </c>
      <c r="H36" s="148"/>
      <c r="I36" s="136">
        <v>18</v>
      </c>
      <c r="J36" s="136" t="str">
        <f>VLOOKUP(I36,Excessões!$A$1:$B$50,2,FALSE)</f>
        <v>Art. 5º, Inc V - Incorporação Saldo Financeiro - Superávit</v>
      </c>
      <c r="K36" s="136" t="e">
        <f>VLOOKUP(I36,Excessões!$A$1:$B$50,3,FALSE)</f>
        <v>#REF!</v>
      </c>
      <c r="L36" s="137" t="e">
        <f>VLOOKUP(I36,Excessões!$A$1:$B$50,4,FALSE)</f>
        <v>#REF!</v>
      </c>
    </row>
    <row r="37" spans="1:12" s="136" customFormat="1" ht="9">
      <c r="A37" s="142" t="str">
        <f>VLOOKUP(D37,Fichas!$A$1:$B$2000,2,FALSE)</f>
        <v>03.001.08.244.0045.2229</v>
      </c>
      <c r="B37" s="143" t="str">
        <f>VLOOKUP(D37,Fichas!$A$1:$C$2000,3,FALSE)</f>
        <v>3.3.90.30.00.00</v>
      </c>
      <c r="C37" s="144" t="str">
        <f>VLOOKUP(D37,Fichas!$A$1:$D$2000,4,FALSE)</f>
        <v>Material de Consumo</v>
      </c>
      <c r="D37" s="147">
        <v>1479</v>
      </c>
      <c r="E37" s="145" t="str">
        <f>VLOOKUP(D37,Fichas!$A$1:$E$2000,5,FALSE)</f>
        <v>3858</v>
      </c>
      <c r="F37" s="144" t="str">
        <f>VLOOKUP(D37,Fichas!$A$1:$F$2000,6,FALSE)</f>
        <v>F. M. Assist. Social</v>
      </c>
      <c r="G37" s="148">
        <v>100000</v>
      </c>
      <c r="H37" s="148"/>
      <c r="I37" s="136">
        <v>18</v>
      </c>
      <c r="J37" s="136" t="str">
        <f>VLOOKUP(I37,Excessões!$A$1:$B$50,2,FALSE)</f>
        <v>Art. 5º, Inc V - Incorporação Saldo Financeiro - Superávit</v>
      </c>
      <c r="K37" s="136" t="e">
        <f>VLOOKUP(I37,Excessões!$A$1:$B$50,3,FALSE)</f>
        <v>#REF!</v>
      </c>
      <c r="L37" s="137" t="e">
        <f>VLOOKUP(I37,Excessões!$A$1:$B$50,4,FALSE)</f>
        <v>#REF!</v>
      </c>
    </row>
    <row r="38" spans="1:12" s="136" customFormat="1" ht="9">
      <c r="A38" s="142" t="str">
        <f>VLOOKUP(D38,Fichas!$A$1:$B$2000,2,FALSE)</f>
        <v>03.001.08.244.0045.2229</v>
      </c>
      <c r="B38" s="143" t="str">
        <f>VLOOKUP(D38,Fichas!$A$1:$C$2000,3,FALSE)</f>
        <v>3.3.90.39.00.00</v>
      </c>
      <c r="C38" s="144" t="str">
        <f>VLOOKUP(D38,Fichas!$A$1:$D$2000,4,FALSE)</f>
        <v>Outros Serviços de Terceiros - Pessoa Jurídica</v>
      </c>
      <c r="D38" s="147">
        <v>1480</v>
      </c>
      <c r="E38" s="145" t="str">
        <f>VLOOKUP(D38,Fichas!$A$1:$E$2000,5,FALSE)</f>
        <v>3858</v>
      </c>
      <c r="F38" s="144" t="str">
        <f>VLOOKUP(D38,Fichas!$A$1:$F$2000,6,FALSE)</f>
        <v>F. M. Assist. Social</v>
      </c>
      <c r="G38" s="148">
        <v>25892.73</v>
      </c>
      <c r="H38" s="148"/>
      <c r="I38" s="136">
        <v>18</v>
      </c>
      <c r="J38" s="136" t="str">
        <f>VLOOKUP(I38,Excessões!$A$1:$B$50,2,FALSE)</f>
        <v>Art. 5º, Inc V - Incorporação Saldo Financeiro - Superávit</v>
      </c>
      <c r="K38" s="136" t="e">
        <f>VLOOKUP(I38,Excessões!$A$1:$B$50,3,FALSE)</f>
        <v>#REF!</v>
      </c>
      <c r="L38" s="137" t="e">
        <f>VLOOKUP(I38,Excessões!$A$1:$B$50,4,FALSE)</f>
        <v>#REF!</v>
      </c>
    </row>
    <row r="39" spans="1:12" s="136" customFormat="1" ht="9">
      <c r="A39" s="373" t="s">
        <v>966</v>
      </c>
      <c r="B39" s="374"/>
      <c r="C39" s="374"/>
      <c r="D39" s="375"/>
      <c r="E39" s="145">
        <v>3991</v>
      </c>
      <c r="F39" s="144"/>
      <c r="G39" s="148"/>
      <c r="H39" s="148">
        <v>3311721.72</v>
      </c>
      <c r="L39" s="137"/>
    </row>
    <row r="40" spans="1:12" s="136" customFormat="1" ht="9">
      <c r="A40" s="373" t="s">
        <v>951</v>
      </c>
      <c r="B40" s="374"/>
      <c r="C40" s="374"/>
      <c r="D40" s="375"/>
      <c r="E40" s="147">
        <v>3835</v>
      </c>
      <c r="F40" s="144"/>
      <c r="G40" s="148"/>
      <c r="H40" s="162">
        <v>9877924.8200000003</v>
      </c>
      <c r="L40" s="137"/>
    </row>
    <row r="41" spans="1:12" s="136" customFormat="1" ht="9">
      <c r="A41" s="373" t="s">
        <v>952</v>
      </c>
      <c r="B41" s="374"/>
      <c r="C41" s="374"/>
      <c r="D41" s="375"/>
      <c r="E41" s="147">
        <v>3858</v>
      </c>
      <c r="F41" s="144"/>
      <c r="G41" s="148"/>
      <c r="H41" s="162">
        <v>125892.73</v>
      </c>
      <c r="L41" s="137"/>
    </row>
    <row r="42" spans="1:12" s="136" customFormat="1" ht="9">
      <c r="A42" s="373" t="s">
        <v>964</v>
      </c>
      <c r="B42" s="374"/>
      <c r="C42" s="374"/>
      <c r="D42" s="375"/>
      <c r="E42" s="147">
        <v>3859</v>
      </c>
      <c r="F42" s="144"/>
      <c r="G42" s="148"/>
      <c r="H42" s="162">
        <v>17087.87</v>
      </c>
      <c r="L42" s="137"/>
    </row>
    <row r="43" spans="1:12" s="136" customFormat="1" ht="9">
      <c r="A43" s="373" t="s">
        <v>953</v>
      </c>
      <c r="B43" s="374"/>
      <c r="C43" s="374"/>
      <c r="D43" s="375"/>
      <c r="E43" s="147">
        <v>3860</v>
      </c>
      <c r="F43" s="144"/>
      <c r="G43" s="148"/>
      <c r="H43" s="162">
        <v>144053</v>
      </c>
      <c r="L43" s="137"/>
    </row>
    <row r="44" spans="1:12" s="136" customFormat="1" ht="9">
      <c r="A44" s="373" t="s">
        <v>954</v>
      </c>
      <c r="B44" s="374"/>
      <c r="C44" s="374"/>
      <c r="D44" s="375"/>
      <c r="E44" s="147">
        <v>3861</v>
      </c>
      <c r="F44" s="144"/>
      <c r="G44" s="148"/>
      <c r="H44" s="162">
        <v>914346.77</v>
      </c>
      <c r="L44" s="137"/>
    </row>
    <row r="45" spans="1:12" s="136" customFormat="1" ht="9">
      <c r="A45" s="373" t="s">
        <v>955</v>
      </c>
      <c r="B45" s="374"/>
      <c r="C45" s="374"/>
      <c r="D45" s="375"/>
      <c r="E45" s="147">
        <v>3862</v>
      </c>
      <c r="F45" s="144"/>
      <c r="G45" s="148"/>
      <c r="H45" s="162">
        <v>23603.81</v>
      </c>
      <c r="L45" s="137"/>
    </row>
    <row r="46" spans="1:12" s="136" customFormat="1" ht="9">
      <c r="A46" s="373" t="s">
        <v>956</v>
      </c>
      <c r="B46" s="374"/>
      <c r="C46" s="374"/>
      <c r="D46" s="375"/>
      <c r="E46" s="147">
        <v>3865</v>
      </c>
      <c r="F46" s="144"/>
      <c r="G46" s="148"/>
      <c r="H46" s="162">
        <v>721841.13</v>
      </c>
      <c r="L46" s="137"/>
    </row>
    <row r="47" spans="1:12" s="136" customFormat="1" ht="9">
      <c r="A47" s="373" t="s">
        <v>957</v>
      </c>
      <c r="B47" s="374"/>
      <c r="C47" s="374"/>
      <c r="D47" s="375"/>
      <c r="E47" s="147">
        <v>3900</v>
      </c>
      <c r="F47" s="144"/>
      <c r="G47" s="148"/>
      <c r="H47" s="162">
        <v>110889.94</v>
      </c>
      <c r="L47" s="137"/>
    </row>
    <row r="48" spans="1:12" s="136" customFormat="1" ht="9">
      <c r="A48" s="373" t="s">
        <v>958</v>
      </c>
      <c r="B48" s="374"/>
      <c r="C48" s="374"/>
      <c r="D48" s="375"/>
      <c r="E48" s="147">
        <v>3901</v>
      </c>
      <c r="F48" s="144"/>
      <c r="G48" s="148"/>
      <c r="H48" s="162">
        <v>101704.20999999999</v>
      </c>
      <c r="L48" s="137"/>
    </row>
    <row r="49" spans="1:12" s="136" customFormat="1" ht="9">
      <c r="A49" s="373" t="s">
        <v>960</v>
      </c>
      <c r="B49" s="374"/>
      <c r="C49" s="374"/>
      <c r="D49" s="375"/>
      <c r="E49" s="147">
        <v>3909</v>
      </c>
      <c r="F49" s="144"/>
      <c r="G49" s="148"/>
      <c r="H49" s="162">
        <v>1060069.1599999999</v>
      </c>
      <c r="L49" s="137"/>
    </row>
    <row r="50" spans="1:12" s="136" customFormat="1" ht="9">
      <c r="A50" s="373" t="s">
        <v>959</v>
      </c>
      <c r="B50" s="374"/>
      <c r="C50" s="374"/>
      <c r="D50" s="375"/>
      <c r="E50" s="147">
        <v>3910</v>
      </c>
      <c r="F50" s="144"/>
      <c r="G50" s="148"/>
      <c r="H50" s="162">
        <v>102949.12</v>
      </c>
      <c r="L50" s="137"/>
    </row>
    <row r="51" spans="1:12" s="136" customFormat="1" ht="9">
      <c r="A51" s="373" t="s">
        <v>965</v>
      </c>
      <c r="B51" s="374"/>
      <c r="C51" s="374"/>
      <c r="D51" s="375"/>
      <c r="E51" s="147">
        <v>3937</v>
      </c>
      <c r="F51" s="144"/>
      <c r="G51" s="148"/>
      <c r="H51" s="162">
        <v>426641.43</v>
      </c>
      <c r="L51" s="137"/>
    </row>
    <row r="52" spans="1:12" s="136" customFormat="1" ht="9">
      <c r="A52" s="365" t="s">
        <v>62</v>
      </c>
      <c r="B52" s="366"/>
      <c r="C52" s="366"/>
      <c r="D52" s="366"/>
      <c r="E52" s="366"/>
      <c r="F52" s="367"/>
      <c r="G52" s="141">
        <f>SUM(G5:G51)</f>
        <v>16938725.710000005</v>
      </c>
      <c r="H52" s="141">
        <f>SUM(H5:H51)</f>
        <v>16938725.710000001</v>
      </c>
      <c r="L52" s="137"/>
    </row>
    <row r="53" spans="1:12" hidden="1"/>
    <row r="54" spans="1:12" hidden="1">
      <c r="F54" s="37" t="s">
        <v>935</v>
      </c>
      <c r="G54" s="26" t="s">
        <v>936</v>
      </c>
    </row>
    <row r="55" spans="1:12" hidden="1">
      <c r="A55" s="19" t="s">
        <v>74</v>
      </c>
      <c r="B55" s="19">
        <v>3991</v>
      </c>
      <c r="C55" s="341" t="str">
        <f>VLOOKUP(B55,Fontes!$A$1:$B$324,2,FALSE)</f>
        <v>Superávit EP-202140410008 - Márcio Labre</v>
      </c>
      <c r="D55" s="341"/>
      <c r="E55" s="341"/>
      <c r="F55" s="26">
        <f>G9</f>
        <v>3311721.72</v>
      </c>
      <c r="G55" s="26">
        <f>H39</f>
        <v>3311721.72</v>
      </c>
      <c r="H55" s="72">
        <f t="shared" ref="H55:H67" si="0">F55-G55</f>
        <v>0</v>
      </c>
    </row>
    <row r="56" spans="1:12" hidden="1">
      <c r="B56" s="19">
        <v>3835</v>
      </c>
      <c r="C56" s="341" t="str">
        <f>VLOOKUP(B56,Fontes!$A$1:$B$324,2,FALSE)</f>
        <v>Superávit - Royalties Educação (Lei 12.858/13)</v>
      </c>
      <c r="D56" s="341"/>
      <c r="E56" s="341"/>
      <c r="F56" s="41">
        <f>G6+G5+G8+G7</f>
        <v>9877924.8200000003</v>
      </c>
      <c r="G56" s="41">
        <f>H40</f>
        <v>9877924.8200000003</v>
      </c>
      <c r="H56" s="72">
        <f t="shared" si="0"/>
        <v>0</v>
      </c>
    </row>
    <row r="57" spans="1:12" hidden="1">
      <c r="B57" s="19">
        <v>3858</v>
      </c>
      <c r="C57" s="341" t="str">
        <f>VLOOKUP(B57,Fontes!$A$1:$B$324,2,FALSE)</f>
        <v>Superávit - ACESUAS Trab.</v>
      </c>
      <c r="D57" s="341"/>
      <c r="E57" s="341"/>
      <c r="F57" s="41">
        <f>G38+G37</f>
        <v>125892.73</v>
      </c>
      <c r="G57" s="41">
        <f>H41</f>
        <v>125892.73</v>
      </c>
      <c r="H57" s="72">
        <f t="shared" si="0"/>
        <v>0</v>
      </c>
    </row>
    <row r="58" spans="1:12" hidden="1">
      <c r="B58" s="19">
        <v>3859</v>
      </c>
      <c r="C58" s="341" t="str">
        <f>VLOOKUP(B58,Fontes!$A$1:$B$324,2,FALSE)</f>
        <v xml:space="preserve">Superávit - BPC Escola </v>
      </c>
      <c r="D58" s="341"/>
      <c r="E58" s="341"/>
      <c r="F58" s="41">
        <f>G36</f>
        <v>17087.87</v>
      </c>
      <c r="G58" s="41">
        <f>H42</f>
        <v>17087.87</v>
      </c>
      <c r="H58" s="72">
        <f t="shared" si="0"/>
        <v>0</v>
      </c>
    </row>
    <row r="59" spans="1:12" hidden="1">
      <c r="B59" s="19">
        <v>3860</v>
      </c>
      <c r="C59" s="341" t="str">
        <f>VLOOKUP(B59,Fontes!$A$1:$B$324,2,FALSE)</f>
        <v xml:space="preserve">Superávit - AEPETI </v>
      </c>
      <c r="D59" s="341"/>
      <c r="E59" s="341"/>
      <c r="F59" s="41">
        <f>G11+G12</f>
        <v>144053</v>
      </c>
      <c r="G59" s="41">
        <f>H43</f>
        <v>144053</v>
      </c>
      <c r="H59" s="72">
        <f t="shared" si="0"/>
        <v>0</v>
      </c>
    </row>
    <row r="60" spans="1:12" hidden="1">
      <c r="B60" s="19">
        <v>3861</v>
      </c>
      <c r="C60" s="341" t="str">
        <f>VLOOKUP(B60,Fontes!$A$1:$B$324,2,FALSE)</f>
        <v xml:space="preserve">Superávit - BL GBF FNAS </v>
      </c>
      <c r="D60" s="341"/>
      <c r="E60" s="341"/>
      <c r="F60" s="41">
        <f>G26+G27+G28</f>
        <v>914346.77</v>
      </c>
      <c r="G60" s="41">
        <f t="shared" ref="G60:G67" si="1">H44</f>
        <v>914346.77</v>
      </c>
      <c r="H60" s="72">
        <f t="shared" si="0"/>
        <v>0</v>
      </c>
    </row>
    <row r="61" spans="1:12" hidden="1">
      <c r="B61" s="19">
        <v>3862</v>
      </c>
      <c r="C61" s="341" t="str">
        <f>VLOOKUP(B61,Fontes!$A$1:$B$324,2,FALSE)</f>
        <v>Superávit  - BL GSUAS FNAS</v>
      </c>
      <c r="D61" s="341"/>
      <c r="E61" s="341"/>
      <c r="F61" s="41">
        <f>G29</f>
        <v>23603.81</v>
      </c>
      <c r="G61" s="41">
        <f t="shared" si="1"/>
        <v>23603.81</v>
      </c>
      <c r="H61" s="72">
        <f t="shared" si="0"/>
        <v>0</v>
      </c>
    </row>
    <row r="62" spans="1:12" hidden="1">
      <c r="B62" s="19">
        <v>3865</v>
      </c>
      <c r="C62" s="341" t="str">
        <f>VLOOKUP(B62,Fontes!$A$1:$B$324,2,FALSE)</f>
        <v xml:space="preserve">Superávit - BL PSB FNAS </v>
      </c>
      <c r="D62" s="341"/>
      <c r="E62" s="341"/>
      <c r="F62" s="41">
        <f>G17+G18+G19</f>
        <v>721841.13</v>
      </c>
      <c r="G62" s="41">
        <f t="shared" si="1"/>
        <v>721841.13</v>
      </c>
      <c r="H62" s="72">
        <f t="shared" si="0"/>
        <v>0</v>
      </c>
    </row>
    <row r="63" spans="1:12" hidden="1">
      <c r="B63" s="19">
        <v>3900</v>
      </c>
      <c r="C63" s="341" t="str">
        <f>VLOOKUP(B63,Fontes!$A$1:$B$324,2,FALSE)</f>
        <v>Superávit - COVID ACO</v>
      </c>
      <c r="D63" s="341"/>
      <c r="E63" s="341"/>
      <c r="F63" s="41">
        <f>G15+G13</f>
        <v>110889.94</v>
      </c>
      <c r="G63" s="41">
        <f t="shared" si="1"/>
        <v>110889.94</v>
      </c>
      <c r="H63" s="72">
        <f t="shared" si="0"/>
        <v>0</v>
      </c>
    </row>
    <row r="64" spans="1:12" hidden="1">
      <c r="B64" s="19">
        <v>3901</v>
      </c>
      <c r="C64" s="341" t="str">
        <f>VLOOKUP(B64,Fontes!$A$1:$B$324,2,FALSE)</f>
        <v>Superávit - COVID EPI</v>
      </c>
      <c r="D64" s="341"/>
      <c r="E64" s="341"/>
      <c r="F64" s="41">
        <f>G14+G16</f>
        <v>101704.20999999999</v>
      </c>
      <c r="G64" s="41">
        <f t="shared" si="1"/>
        <v>101704.20999999999</v>
      </c>
      <c r="H64" s="72">
        <f t="shared" si="0"/>
        <v>0</v>
      </c>
    </row>
    <row r="65" spans="2:8" hidden="1">
      <c r="B65" s="19">
        <v>3909</v>
      </c>
      <c r="C65" s="341" t="str">
        <f>VLOOKUP(B65,Fontes!$A$1:$B$324,2,FALSE)</f>
        <v>Superávit - BL PSB Estadual</v>
      </c>
      <c r="D65" s="341"/>
      <c r="E65" s="341"/>
      <c r="F65" s="41">
        <f>G30+G31+G32+G33</f>
        <v>1060069.1599999999</v>
      </c>
      <c r="G65" s="41">
        <f t="shared" si="1"/>
        <v>1060069.1599999999</v>
      </c>
      <c r="H65" s="72">
        <f t="shared" si="0"/>
        <v>0</v>
      </c>
    </row>
    <row r="66" spans="2:8" hidden="1">
      <c r="B66" s="19">
        <v>3910</v>
      </c>
      <c r="C66" s="341" t="str">
        <f>VLOOKUP(B66,Fontes!$A$1:$B$324,2,FALSE)</f>
        <v>Superávit - BL PSE Estadual</v>
      </c>
      <c r="D66" s="341"/>
      <c r="E66" s="341"/>
      <c r="F66" s="41">
        <f>G35+G34</f>
        <v>102949.12</v>
      </c>
      <c r="G66" s="41">
        <f t="shared" si="1"/>
        <v>102949.12</v>
      </c>
      <c r="H66" s="72">
        <f t="shared" si="0"/>
        <v>0</v>
      </c>
    </row>
    <row r="67" spans="2:8" hidden="1">
      <c r="B67" s="19">
        <v>3937</v>
      </c>
      <c r="C67" s="341" t="str">
        <f>VLOOKUP(B67,Fontes!$A$1:$B$324,2,FALSE)</f>
        <v>Superávit - Cabo Frio - FRIO BL MAC FNAS</v>
      </c>
      <c r="D67" s="341"/>
      <c r="E67" s="341"/>
      <c r="F67" s="41">
        <f>G20+G21+G22+G23+G24+G25+G10</f>
        <v>426641.43</v>
      </c>
      <c r="G67" s="41">
        <f t="shared" si="1"/>
        <v>426641.43</v>
      </c>
      <c r="H67" s="72">
        <f t="shared" si="0"/>
        <v>0</v>
      </c>
    </row>
    <row r="68" spans="2:8" hidden="1">
      <c r="C68" s="131"/>
      <c r="D68" s="131"/>
      <c r="E68" s="131"/>
      <c r="F68" s="41"/>
      <c r="G68" s="41"/>
      <c r="H68" s="72"/>
    </row>
    <row r="69" spans="2:8" hidden="1">
      <c r="C69" s="342" t="s">
        <v>883</v>
      </c>
      <c r="D69" s="342"/>
      <c r="E69" s="342"/>
      <c r="F69" s="26">
        <f>SUM(F55:F67)</f>
        <v>16938725.710000001</v>
      </c>
      <c r="G69" s="26">
        <f>SUM(G55:G67)</f>
        <v>16938725.710000001</v>
      </c>
      <c r="H69" s="73"/>
    </row>
    <row r="70" spans="2:8" hidden="1">
      <c r="C70" s="361" t="s">
        <v>884</v>
      </c>
      <c r="D70" s="361"/>
      <c r="E70" s="361"/>
      <c r="F70" s="26">
        <f>F69-G52</f>
        <v>0</v>
      </c>
      <c r="G70" s="26">
        <f>G69-H52</f>
        <v>0</v>
      </c>
    </row>
    <row r="71" spans="2:8" hidden="1">
      <c r="H71" s="26" t="s">
        <v>80</v>
      </c>
    </row>
  </sheetData>
  <mergeCells count="32">
    <mergeCell ref="A42:D42"/>
    <mergeCell ref="A43:D43"/>
    <mergeCell ref="A44:D44"/>
    <mergeCell ref="A1:G1"/>
    <mergeCell ref="A3:F3"/>
    <mergeCell ref="A39:D39"/>
    <mergeCell ref="A40:D40"/>
    <mergeCell ref="A41:D41"/>
    <mergeCell ref="G3:H3"/>
    <mergeCell ref="A51:D51"/>
    <mergeCell ref="A52:F52"/>
    <mergeCell ref="C67:E67"/>
    <mergeCell ref="A45:D45"/>
    <mergeCell ref="A46:D46"/>
    <mergeCell ref="A47:D47"/>
    <mergeCell ref="A48:D48"/>
    <mergeCell ref="A49:D49"/>
    <mergeCell ref="C55:E55"/>
    <mergeCell ref="C56:E56"/>
    <mergeCell ref="C57:E57"/>
    <mergeCell ref="A50:D50"/>
    <mergeCell ref="C70:E70"/>
    <mergeCell ref="C58:E58"/>
    <mergeCell ref="C59:E59"/>
    <mergeCell ref="C60:E60"/>
    <mergeCell ref="C61:E61"/>
    <mergeCell ref="C62:E62"/>
    <mergeCell ref="C63:E63"/>
    <mergeCell ref="C64:E64"/>
    <mergeCell ref="C65:E65"/>
    <mergeCell ref="C66:E66"/>
    <mergeCell ref="C69:E69"/>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30.xml><?xml version="1.0" encoding="utf-8"?>
<worksheet xmlns="http://schemas.openxmlformats.org/spreadsheetml/2006/main" xmlns:r="http://schemas.openxmlformats.org/officeDocument/2006/relationships">
  <dimension ref="A1:G98"/>
  <sheetViews>
    <sheetView topLeftCell="A6" workbookViewId="0">
      <pane xSplit="2" ySplit="3" topLeftCell="C9" activePane="bottomRight" state="frozen"/>
      <selection activeCell="A6" sqref="A6"/>
      <selection pane="topRight" activeCell="C6" sqref="C6"/>
      <selection pane="bottomLeft" activeCell="A9" sqref="A9"/>
      <selection pane="bottomRight" activeCell="C24" sqref="C24"/>
    </sheetView>
  </sheetViews>
  <sheetFormatPr defaultRowHeight="15"/>
  <cols>
    <col min="1" max="1" width="16.85546875" customWidth="1"/>
    <col min="2" max="2" width="28.7109375" customWidth="1"/>
    <col min="3" max="3" width="45.7109375" customWidth="1"/>
    <col min="4" max="4" width="35.5703125" customWidth="1"/>
    <col min="5" max="5" width="28.7109375" customWidth="1"/>
    <col min="6" max="6" width="14" customWidth="1"/>
    <col min="7" max="7" width="20.140625" customWidth="1"/>
  </cols>
  <sheetData>
    <row r="1" spans="1:6" ht="23.25">
      <c r="A1" s="520" t="s">
        <v>900</v>
      </c>
      <c r="B1" s="520"/>
      <c r="C1" s="520"/>
      <c r="D1" s="520"/>
      <c r="E1" s="520"/>
    </row>
    <row r="2" spans="1:6" ht="21">
      <c r="A2" s="521" t="s">
        <v>901</v>
      </c>
      <c r="B2" s="521"/>
      <c r="C2" s="521"/>
      <c r="D2" s="521"/>
      <c r="E2" s="521"/>
    </row>
    <row r="4" spans="1:6" ht="21.75" thickBot="1">
      <c r="A4" s="522" t="s">
        <v>1053</v>
      </c>
      <c r="B4" s="522"/>
      <c r="C4" s="522"/>
      <c r="D4" s="522"/>
      <c r="E4" s="522"/>
    </row>
    <row r="5" spans="1:6" ht="15.75" thickBot="1">
      <c r="A5" s="523" t="s">
        <v>1054</v>
      </c>
      <c r="B5" s="524"/>
      <c r="C5" s="524"/>
      <c r="D5" s="544"/>
      <c r="E5" s="545" t="s">
        <v>1077</v>
      </c>
      <c r="F5" s="525"/>
    </row>
    <row r="6" spans="1:6">
      <c r="A6" s="538" t="s">
        <v>903</v>
      </c>
      <c r="B6" s="516" t="s">
        <v>1055</v>
      </c>
      <c r="C6" s="516" t="s">
        <v>1028</v>
      </c>
      <c r="D6" s="516" t="s">
        <v>1056</v>
      </c>
      <c r="E6" s="541" t="s">
        <v>1030</v>
      </c>
      <c r="F6" s="533" t="s">
        <v>1031</v>
      </c>
    </row>
    <row r="7" spans="1:6">
      <c r="A7" s="539"/>
      <c r="B7" s="517"/>
      <c r="C7" s="517"/>
      <c r="D7" s="517"/>
      <c r="E7" s="542"/>
      <c r="F7" s="534"/>
    </row>
    <row r="8" spans="1:6" ht="15.75" thickBot="1">
      <c r="A8" s="540"/>
      <c r="B8" s="518"/>
      <c r="C8" s="518"/>
      <c r="D8" s="518"/>
      <c r="E8" s="543"/>
      <c r="F8" s="535"/>
    </row>
    <row r="9" spans="1:6" s="187" customFormat="1" hidden="1">
      <c r="A9" s="224" t="str">
        <f>A.1!A13</f>
        <v>6752, de 25/01/2022</v>
      </c>
      <c r="B9" s="225">
        <f>A.1!F13</f>
        <v>13127918.460000001</v>
      </c>
      <c r="C9" s="226" t="s">
        <v>1076</v>
      </c>
      <c r="D9" s="225"/>
      <c r="E9" s="226" t="s">
        <v>178</v>
      </c>
      <c r="F9" s="227" t="s">
        <v>1035</v>
      </c>
    </row>
    <row r="10" spans="1:6" s="187" customFormat="1">
      <c r="A10" s="532" t="str">
        <f>A.1!A17</f>
        <v>6761, de 02/02/2022</v>
      </c>
      <c r="B10" s="194">
        <v>366710.13</v>
      </c>
      <c r="C10" s="216" t="s">
        <v>1073</v>
      </c>
      <c r="D10" s="194"/>
      <c r="E10" s="216" t="s">
        <v>1057</v>
      </c>
      <c r="F10" s="189" t="s">
        <v>1035</v>
      </c>
    </row>
    <row r="11" spans="1:6" s="187" customFormat="1">
      <c r="A11" s="532"/>
      <c r="B11" s="194">
        <v>191935</v>
      </c>
      <c r="C11" s="216" t="s">
        <v>1074</v>
      </c>
      <c r="D11" s="194"/>
      <c r="E11" s="216" t="s">
        <v>178</v>
      </c>
      <c r="F11" s="189" t="s">
        <v>1035</v>
      </c>
    </row>
    <row r="12" spans="1:6" s="187" customFormat="1">
      <c r="A12" s="532"/>
      <c r="B12" s="194">
        <v>198611</v>
      </c>
      <c r="C12" s="216" t="s">
        <v>1075</v>
      </c>
      <c r="D12" s="194"/>
      <c r="E12" s="216" t="s">
        <v>178</v>
      </c>
      <c r="F12" s="189" t="s">
        <v>1035</v>
      </c>
    </row>
    <row r="13" spans="1:6" s="187" customFormat="1">
      <c r="A13" s="215"/>
      <c r="B13" s="194"/>
      <c r="C13" s="214"/>
      <c r="D13" s="194"/>
      <c r="E13" s="214"/>
      <c r="F13" s="189" t="s">
        <v>1035</v>
      </c>
    </row>
    <row r="14" spans="1:6" s="187" customFormat="1">
      <c r="A14" s="217"/>
      <c r="B14" s="194"/>
      <c r="C14" s="216"/>
      <c r="D14" s="194"/>
      <c r="E14" s="214"/>
      <c r="F14" s="189" t="s">
        <v>1035</v>
      </c>
    </row>
    <row r="15" spans="1:6" s="187" customFormat="1">
      <c r="A15" s="217"/>
      <c r="B15" s="194"/>
      <c r="C15" s="216"/>
      <c r="D15" s="194"/>
      <c r="E15" s="216"/>
      <c r="F15" s="189" t="s">
        <v>1035</v>
      </c>
    </row>
    <row r="16" spans="1:6" s="187" customFormat="1">
      <c r="A16" s="217"/>
      <c r="B16" s="194"/>
      <c r="C16" s="216"/>
      <c r="D16" s="194"/>
      <c r="E16" s="216"/>
      <c r="F16" s="189" t="s">
        <v>1035</v>
      </c>
    </row>
    <row r="17" spans="1:6" s="187" customFormat="1">
      <c r="A17" s="215"/>
      <c r="B17" s="194"/>
      <c r="C17" s="216"/>
      <c r="D17" s="194"/>
      <c r="E17" s="216"/>
      <c r="F17" s="189" t="s">
        <v>1035</v>
      </c>
    </row>
    <row r="18" spans="1:6" s="187" customFormat="1">
      <c r="A18" s="215"/>
      <c r="B18" s="194"/>
      <c r="C18" s="216"/>
      <c r="D18" s="194"/>
      <c r="E18" s="214"/>
      <c r="F18" s="189" t="s">
        <v>1035</v>
      </c>
    </row>
    <row r="19" spans="1:6" s="187" customFormat="1">
      <c r="A19" s="215"/>
      <c r="B19" s="194"/>
      <c r="C19" s="216"/>
      <c r="D19" s="194"/>
      <c r="E19" s="214"/>
      <c r="F19" s="189" t="s">
        <v>1035</v>
      </c>
    </row>
    <row r="20" spans="1:6" s="187" customFormat="1">
      <c r="A20" s="215"/>
      <c r="B20" s="194"/>
      <c r="C20" s="216"/>
      <c r="D20" s="194"/>
      <c r="E20" s="216"/>
      <c r="F20" s="189" t="s">
        <v>1035</v>
      </c>
    </row>
    <row r="21" spans="1:6" s="187" customFormat="1">
      <c r="A21" s="215"/>
      <c r="B21" s="194"/>
      <c r="C21" s="216"/>
      <c r="D21" s="194"/>
      <c r="E21" s="216"/>
      <c r="F21" s="189" t="s">
        <v>1035</v>
      </c>
    </row>
    <row r="22" spans="1:6" s="187" customFormat="1">
      <c r="A22" s="215"/>
      <c r="B22" s="194"/>
      <c r="C22" s="214"/>
      <c r="D22" s="194"/>
      <c r="E22" s="214"/>
      <c r="F22" s="189" t="s">
        <v>1035</v>
      </c>
    </row>
    <row r="23" spans="1:6" s="187" customFormat="1">
      <c r="A23" s="215"/>
      <c r="B23" s="194"/>
      <c r="C23" s="216"/>
      <c r="D23" s="194"/>
      <c r="E23" s="216"/>
      <c r="F23" s="189" t="s">
        <v>1035</v>
      </c>
    </row>
    <row r="24" spans="1:6" s="187" customFormat="1">
      <c r="A24" s="215"/>
      <c r="B24" s="194"/>
      <c r="C24" s="216"/>
      <c r="D24" s="194"/>
      <c r="E24" s="216"/>
      <c r="F24" s="189" t="s">
        <v>1035</v>
      </c>
    </row>
    <row r="25" spans="1:6" s="187" customFormat="1">
      <c r="A25" s="215"/>
      <c r="B25" s="194"/>
      <c r="C25" s="216"/>
      <c r="D25" s="194"/>
      <c r="E25" s="214"/>
      <c r="F25" s="189" t="s">
        <v>1035</v>
      </c>
    </row>
    <row r="26" spans="1:6" s="187" customFormat="1">
      <c r="A26" s="217"/>
      <c r="B26" s="194"/>
      <c r="C26" s="214"/>
      <c r="D26" s="194"/>
      <c r="E26" s="214"/>
      <c r="F26" s="189" t="s">
        <v>1035</v>
      </c>
    </row>
    <row r="27" spans="1:6" s="187" customFormat="1">
      <c r="A27" s="217"/>
      <c r="B27" s="194"/>
      <c r="C27" s="216"/>
      <c r="D27" s="194"/>
      <c r="E27" s="216"/>
      <c r="F27" s="189" t="s">
        <v>1035</v>
      </c>
    </row>
    <row r="28" spans="1:6" s="187" customFormat="1">
      <c r="A28" s="215"/>
      <c r="B28" s="194"/>
      <c r="C28" s="216"/>
      <c r="D28" s="194"/>
      <c r="E28" s="214"/>
      <c r="F28" s="189" t="s">
        <v>1035</v>
      </c>
    </row>
    <row r="29" spans="1:6" s="187" customFormat="1">
      <c r="A29" s="215"/>
      <c r="B29" s="194"/>
      <c r="C29" s="216"/>
      <c r="D29" s="194"/>
      <c r="E29" s="214"/>
      <c r="F29" s="189" t="s">
        <v>1035</v>
      </c>
    </row>
    <row r="30" spans="1:6" s="187" customFormat="1">
      <c r="A30" s="217"/>
      <c r="B30" s="194"/>
      <c r="C30" s="216"/>
      <c r="D30" s="194"/>
      <c r="E30" s="216"/>
      <c r="F30" s="189" t="s">
        <v>1035</v>
      </c>
    </row>
    <row r="31" spans="1:6" s="187" customFormat="1">
      <c r="A31" s="215"/>
      <c r="B31" s="194"/>
      <c r="C31" s="216"/>
      <c r="D31" s="194"/>
      <c r="E31" s="216"/>
      <c r="F31" s="189" t="s">
        <v>1035</v>
      </c>
    </row>
    <row r="32" spans="1:6" s="187" customFormat="1">
      <c r="A32" s="215"/>
      <c r="B32" s="194"/>
      <c r="C32" s="216"/>
      <c r="D32" s="194"/>
      <c r="E32" s="216"/>
      <c r="F32" s="189" t="s">
        <v>1035</v>
      </c>
    </row>
    <row r="33" spans="1:6" s="187" customFormat="1">
      <c r="A33" s="215"/>
      <c r="B33" s="194"/>
      <c r="C33" s="216"/>
      <c r="D33" s="194"/>
      <c r="E33" s="214"/>
      <c r="F33" s="189" t="s">
        <v>1035</v>
      </c>
    </row>
    <row r="34" spans="1:6" s="187" customFormat="1">
      <c r="A34" s="215"/>
      <c r="B34" s="194"/>
      <c r="C34" s="216"/>
      <c r="D34" s="194"/>
      <c r="E34" s="216"/>
      <c r="F34" s="189" t="s">
        <v>1035</v>
      </c>
    </row>
    <row r="35" spans="1:6" s="187" customFormat="1">
      <c r="A35" s="215"/>
      <c r="B35" s="194"/>
      <c r="C35" s="214"/>
      <c r="D35" s="190"/>
      <c r="E35" s="214"/>
      <c r="F35" s="189" t="s">
        <v>1035</v>
      </c>
    </row>
    <row r="36" spans="1:6" s="187" customFormat="1">
      <c r="A36" s="215"/>
      <c r="B36" s="194"/>
      <c r="C36" s="214"/>
      <c r="D36" s="190"/>
      <c r="E36" s="216"/>
      <c r="F36" s="189" t="s">
        <v>1035</v>
      </c>
    </row>
    <row r="37" spans="1:6" s="187" customFormat="1">
      <c r="A37" s="217"/>
      <c r="B37" s="190"/>
      <c r="C37" s="216"/>
      <c r="D37" s="190"/>
      <c r="E37" s="191"/>
      <c r="F37" s="189" t="s">
        <v>1035</v>
      </c>
    </row>
    <row r="38" spans="1:6" s="187" customFormat="1">
      <c r="A38" s="217"/>
      <c r="B38" s="190"/>
      <c r="C38" s="191"/>
      <c r="D38" s="190"/>
      <c r="E38" s="191"/>
      <c r="F38" s="189" t="s">
        <v>1035</v>
      </c>
    </row>
    <row r="39" spans="1:6" s="187" customFormat="1">
      <c r="A39" s="188"/>
      <c r="B39" s="190"/>
      <c r="C39" s="191"/>
      <c r="D39" s="190"/>
      <c r="E39" s="191"/>
      <c r="F39" s="189" t="s">
        <v>1035</v>
      </c>
    </row>
    <row r="40" spans="1:6" s="187" customFormat="1">
      <c r="A40" s="188"/>
      <c r="B40" s="190"/>
      <c r="C40" s="216"/>
      <c r="D40" s="190"/>
      <c r="E40" s="191"/>
      <c r="F40" s="189" t="s">
        <v>1035</v>
      </c>
    </row>
    <row r="41" spans="1:6" s="187" customFormat="1">
      <c r="A41" s="215"/>
      <c r="B41" s="190"/>
      <c r="C41" s="191"/>
      <c r="D41" s="190"/>
      <c r="E41" s="214"/>
      <c r="F41" s="189" t="s">
        <v>1035</v>
      </c>
    </row>
    <row r="42" spans="1:6" s="187" customFormat="1">
      <c r="A42" s="215"/>
      <c r="B42" s="190"/>
      <c r="C42" s="191"/>
      <c r="D42" s="190"/>
      <c r="E42" s="191"/>
      <c r="F42" s="189" t="s">
        <v>1035</v>
      </c>
    </row>
    <row r="43" spans="1:6" s="187" customFormat="1">
      <c r="A43" s="215"/>
      <c r="B43" s="190"/>
      <c r="C43" s="191"/>
      <c r="D43" s="190"/>
      <c r="E43" s="191"/>
      <c r="F43" s="189" t="s">
        <v>1035</v>
      </c>
    </row>
    <row r="44" spans="1:6" s="187" customFormat="1">
      <c r="A44" s="215"/>
      <c r="B44" s="190"/>
      <c r="C44" s="216"/>
      <c r="D44" s="190"/>
      <c r="E44" s="191"/>
      <c r="F44" s="189" t="s">
        <v>1035</v>
      </c>
    </row>
    <row r="45" spans="1:6" s="187" customFormat="1">
      <c r="A45" s="215"/>
      <c r="B45" s="190"/>
      <c r="C45" s="191"/>
      <c r="D45" s="190"/>
      <c r="E45" s="214"/>
      <c r="F45" s="189" t="s">
        <v>1035</v>
      </c>
    </row>
    <row r="46" spans="1:6" s="187" customFormat="1">
      <c r="A46" s="215"/>
      <c r="B46" s="190"/>
      <c r="C46" s="191"/>
      <c r="D46" s="190"/>
      <c r="E46" s="214"/>
      <c r="F46" s="189" t="s">
        <v>1035</v>
      </c>
    </row>
    <row r="47" spans="1:6" s="187" customFormat="1">
      <c r="A47" s="215"/>
      <c r="B47" s="190"/>
      <c r="C47" s="191"/>
      <c r="D47" s="190"/>
      <c r="E47" s="191"/>
      <c r="F47" s="189" t="s">
        <v>1035</v>
      </c>
    </row>
    <row r="48" spans="1:6" s="187" customFormat="1">
      <c r="A48" s="188"/>
      <c r="B48" s="190"/>
      <c r="C48" s="191"/>
      <c r="D48" s="190"/>
      <c r="E48" s="191"/>
      <c r="F48" s="189" t="s">
        <v>1035</v>
      </c>
    </row>
    <row r="49" spans="1:6" s="187" customFormat="1">
      <c r="A49" s="215"/>
      <c r="B49" s="190"/>
      <c r="C49" s="214"/>
      <c r="D49" s="190"/>
      <c r="E49" s="214"/>
      <c r="F49" s="189" t="s">
        <v>1035</v>
      </c>
    </row>
    <row r="50" spans="1:6" s="187" customFormat="1">
      <c r="A50" s="215"/>
      <c r="B50" s="190"/>
      <c r="C50" s="191"/>
      <c r="D50" s="190"/>
      <c r="E50" s="191"/>
      <c r="F50" s="189" t="s">
        <v>1035</v>
      </c>
    </row>
    <row r="51" spans="1:6" s="187" customFormat="1">
      <c r="A51" s="215"/>
      <c r="B51" s="190"/>
      <c r="C51" s="191"/>
      <c r="D51" s="190"/>
      <c r="E51" s="214"/>
      <c r="F51" s="189" t="s">
        <v>1035</v>
      </c>
    </row>
    <row r="52" spans="1:6" s="187" customFormat="1">
      <c r="A52" s="215"/>
      <c r="B52" s="190"/>
      <c r="C52" s="191"/>
      <c r="D52" s="190"/>
      <c r="E52" s="214"/>
      <c r="F52" s="189" t="s">
        <v>1035</v>
      </c>
    </row>
    <row r="53" spans="1:6" s="187" customFormat="1">
      <c r="A53" s="215"/>
      <c r="B53" s="190"/>
      <c r="C53" s="191"/>
      <c r="D53" s="190"/>
      <c r="E53" s="214"/>
      <c r="F53" s="189" t="s">
        <v>1035</v>
      </c>
    </row>
    <row r="54" spans="1:6" s="187" customFormat="1">
      <c r="A54" s="215"/>
      <c r="B54" s="190"/>
      <c r="C54" s="191"/>
      <c r="D54" s="190"/>
      <c r="E54" s="191"/>
      <c r="F54" s="189" t="s">
        <v>1035</v>
      </c>
    </row>
    <row r="55" spans="1:6" s="187" customFormat="1">
      <c r="A55" s="215"/>
      <c r="B55" s="190"/>
      <c r="C55" s="191"/>
      <c r="D55" s="193"/>
      <c r="E55" s="191"/>
      <c r="F55" s="189" t="s">
        <v>1035</v>
      </c>
    </row>
    <row r="56" spans="1:6" s="187" customFormat="1">
      <c r="A56" s="215"/>
      <c r="B56" s="190"/>
      <c r="C56" s="191"/>
      <c r="D56" s="193"/>
      <c r="E56" s="214"/>
      <c r="F56" s="189" t="s">
        <v>1035</v>
      </c>
    </row>
    <row r="57" spans="1:6" s="187" customFormat="1">
      <c r="A57" s="188"/>
      <c r="B57" s="190"/>
      <c r="C57" s="191"/>
      <c r="D57" s="193"/>
      <c r="E57" s="192"/>
      <c r="F57" s="189" t="s">
        <v>1035</v>
      </c>
    </row>
    <row r="58" spans="1:6" s="187" customFormat="1">
      <c r="A58" s="215"/>
      <c r="B58" s="190"/>
      <c r="C58" s="192"/>
      <c r="D58" s="193"/>
      <c r="E58" s="214"/>
      <c r="F58" s="189" t="s">
        <v>1035</v>
      </c>
    </row>
    <row r="59" spans="1:6" s="187" customFormat="1">
      <c r="A59" s="215"/>
      <c r="B59" s="190"/>
      <c r="C59" s="192"/>
      <c r="D59" s="193"/>
      <c r="E59" s="192"/>
      <c r="F59" s="189" t="s">
        <v>1035</v>
      </c>
    </row>
    <row r="60" spans="1:6" s="187" customFormat="1">
      <c r="A60" s="215"/>
      <c r="B60" s="190"/>
      <c r="C60" s="191"/>
      <c r="D60" s="193"/>
      <c r="E60" s="214"/>
      <c r="F60" s="189" t="s">
        <v>1035</v>
      </c>
    </row>
    <row r="61" spans="1:6" s="187" customFormat="1">
      <c r="A61" s="215"/>
      <c r="B61" s="190"/>
      <c r="C61" s="191"/>
      <c r="D61" s="193"/>
      <c r="E61" s="192"/>
      <c r="F61" s="189" t="s">
        <v>1035</v>
      </c>
    </row>
    <row r="62" spans="1:6" s="187" customFormat="1">
      <c r="A62" s="215"/>
      <c r="B62" s="190"/>
      <c r="C62" s="216"/>
      <c r="D62" s="193"/>
      <c r="E62" s="192"/>
      <c r="F62" s="189" t="s">
        <v>1035</v>
      </c>
    </row>
    <row r="63" spans="1:6" s="187" customFormat="1">
      <c r="A63" s="215"/>
      <c r="B63" s="190"/>
      <c r="C63" s="214"/>
      <c r="D63" s="193"/>
      <c r="E63" s="192"/>
      <c r="F63" s="189" t="s">
        <v>1035</v>
      </c>
    </row>
    <row r="64" spans="1:6" s="187" customFormat="1">
      <c r="A64" s="215"/>
      <c r="B64" s="190"/>
      <c r="C64" s="192"/>
      <c r="D64" s="193"/>
      <c r="E64" s="214"/>
      <c r="F64" s="189" t="s">
        <v>1035</v>
      </c>
    </row>
    <row r="65" spans="1:7" s="187" customFormat="1">
      <c r="A65" s="215"/>
      <c r="B65" s="190"/>
      <c r="C65" s="192"/>
      <c r="D65" s="193"/>
      <c r="E65" s="214"/>
      <c r="F65" s="189" t="s">
        <v>1035</v>
      </c>
    </row>
    <row r="66" spans="1:7" s="187" customFormat="1" ht="13.5" customHeight="1">
      <c r="A66" s="215"/>
      <c r="B66" s="193"/>
      <c r="C66" s="216"/>
      <c r="D66" s="193"/>
      <c r="E66" s="192"/>
      <c r="F66" s="189" t="s">
        <v>1035</v>
      </c>
    </row>
    <row r="67" spans="1:7" s="187" customFormat="1" ht="13.5" customHeight="1">
      <c r="A67" s="215"/>
      <c r="B67" s="193"/>
      <c r="C67" s="214"/>
      <c r="D67" s="193"/>
      <c r="E67" s="192"/>
      <c r="F67" s="189" t="s">
        <v>1035</v>
      </c>
    </row>
    <row r="68" spans="1:7" s="187" customFormat="1" ht="13.5" customHeight="1">
      <c r="A68" s="215"/>
      <c r="B68" s="193"/>
      <c r="C68" s="192"/>
      <c r="D68" s="193"/>
      <c r="E68" s="214"/>
      <c r="F68" s="189" t="s">
        <v>1035</v>
      </c>
    </row>
    <row r="69" spans="1:7" s="187" customFormat="1" ht="13.5" customHeight="1">
      <c r="A69" s="215"/>
      <c r="B69" s="193"/>
      <c r="C69" s="192"/>
      <c r="D69" s="193"/>
      <c r="E69" s="192"/>
      <c r="F69" s="189" t="s">
        <v>1035</v>
      </c>
    </row>
    <row r="70" spans="1:7" s="187" customFormat="1" ht="13.5" customHeight="1">
      <c r="A70" s="215"/>
      <c r="B70" s="193"/>
      <c r="C70" s="216"/>
      <c r="D70" s="193"/>
      <c r="E70" s="192"/>
      <c r="F70" s="189" t="s">
        <v>1035</v>
      </c>
    </row>
    <row r="71" spans="1:7" s="187" customFormat="1" ht="13.5" customHeight="1">
      <c r="A71" s="215"/>
      <c r="B71" s="193"/>
      <c r="C71" s="216"/>
      <c r="D71" s="193"/>
      <c r="E71" s="192"/>
      <c r="F71" s="189" t="s">
        <v>1035</v>
      </c>
    </row>
    <row r="72" spans="1:7" s="187" customFormat="1" ht="13.5" customHeight="1">
      <c r="A72" s="215"/>
      <c r="B72" s="194"/>
      <c r="C72" s="214"/>
      <c r="D72" s="194"/>
      <c r="E72" s="216"/>
      <c r="F72" s="189" t="s">
        <v>1035</v>
      </c>
    </row>
    <row r="73" spans="1:7" s="187" customFormat="1" ht="13.5" customHeight="1">
      <c r="A73" s="215"/>
      <c r="B73" s="218"/>
      <c r="C73" s="216"/>
      <c r="D73" s="218"/>
      <c r="E73" s="219"/>
      <c r="F73" s="189" t="s">
        <v>1035</v>
      </c>
    </row>
    <row r="74" spans="1:7" s="187" customFormat="1" ht="13.5" customHeight="1">
      <c r="A74" s="215"/>
      <c r="B74" s="218"/>
      <c r="C74" s="214"/>
      <c r="D74" s="218"/>
      <c r="E74" s="219"/>
      <c r="F74" s="189" t="s">
        <v>1035</v>
      </c>
    </row>
    <row r="75" spans="1:7" s="187" customFormat="1" ht="13.5" customHeight="1">
      <c r="A75" s="215"/>
      <c r="B75" s="218"/>
      <c r="C75" s="214"/>
      <c r="D75" s="218"/>
      <c r="E75" s="219"/>
      <c r="F75" s="189" t="s">
        <v>1035</v>
      </c>
    </row>
    <row r="76" spans="1:7" s="187" customFormat="1" ht="13.5" customHeight="1">
      <c r="A76" s="215"/>
      <c r="B76" s="218"/>
      <c r="C76" s="214"/>
      <c r="D76" s="218"/>
      <c r="E76" s="214"/>
      <c r="F76" s="189" t="s">
        <v>1035</v>
      </c>
    </row>
    <row r="77" spans="1:7" s="187" customFormat="1" ht="13.5" customHeight="1">
      <c r="A77" s="215"/>
      <c r="B77" s="218"/>
      <c r="C77" s="214"/>
      <c r="D77" s="218"/>
      <c r="E77" s="214"/>
      <c r="F77" s="189" t="s">
        <v>1035</v>
      </c>
    </row>
    <row r="78" spans="1:7" ht="18" customHeight="1" thickBot="1">
      <c r="A78" s="195" t="s">
        <v>62</v>
      </c>
      <c r="B78" s="196">
        <f>SUM(B9:B77)</f>
        <v>13885174.590000002</v>
      </c>
      <c r="C78" s="220"/>
      <c r="D78" s="221"/>
      <c r="E78" s="220"/>
      <c r="F78" s="189"/>
      <c r="G78" s="222">
        <f>('[2]Qd A.1'!E104+'[2]Qd A.1'!F104+'[2]Qd A.2'!F14+'[2]Qd A.2'!G14)-'[2]Qd. A.5'!B77</f>
        <v>0</v>
      </c>
    </row>
    <row r="79" spans="1:7">
      <c r="A79" s="78" t="s">
        <v>1039</v>
      </c>
      <c r="B79" s="79" t="s">
        <v>1040</v>
      </c>
      <c r="C79" s="79" t="s">
        <v>1041</v>
      </c>
      <c r="D79" s="80"/>
      <c r="E79" s="80"/>
      <c r="F79" s="201"/>
    </row>
    <row r="80" spans="1:7" s="164" customFormat="1">
      <c r="A80" s="208"/>
      <c r="B80" s="209"/>
      <c r="C80" s="209"/>
      <c r="D80" s="210"/>
      <c r="E80" s="210"/>
      <c r="F80" s="211"/>
    </row>
    <row r="81" spans="1:6" s="164" customFormat="1">
      <c r="A81" s="208"/>
      <c r="B81" s="223">
        <f>B78-A.1!E53-A.1!F53</f>
        <v>-200000</v>
      </c>
      <c r="C81" s="210"/>
      <c r="D81" s="210"/>
      <c r="E81" s="210"/>
      <c r="F81" s="211"/>
    </row>
    <row r="82" spans="1:6" s="164" customFormat="1" ht="15.75" thickBot="1">
      <c r="A82" s="208"/>
      <c r="B82" s="209"/>
      <c r="C82" s="210"/>
      <c r="D82" s="210"/>
      <c r="E82" s="210"/>
      <c r="F82" s="211"/>
    </row>
    <row r="83" spans="1:6" ht="15.75" thickBot="1">
      <c r="A83" s="500" t="s">
        <v>1059</v>
      </c>
      <c r="B83" s="500"/>
      <c r="C83" s="500"/>
      <c r="D83" s="500"/>
      <c r="E83" s="500"/>
      <c r="F83" s="500"/>
    </row>
    <row r="84" spans="1:6" s="87" customFormat="1" ht="12">
      <c r="A84" s="84"/>
      <c r="B84" s="85"/>
      <c r="C84" s="85"/>
      <c r="D84" s="86"/>
      <c r="E84" s="86"/>
      <c r="F84" s="202"/>
    </row>
    <row r="85" spans="1:6" s="87" customFormat="1" ht="12">
      <c r="A85" s="84"/>
      <c r="B85" s="85"/>
      <c r="C85" s="85"/>
      <c r="D85" s="86"/>
      <c r="E85" s="86"/>
      <c r="F85" s="202"/>
    </row>
    <row r="86" spans="1:6" s="87" customFormat="1" ht="12">
      <c r="A86" s="84"/>
      <c r="B86" s="85"/>
      <c r="C86" s="85"/>
      <c r="D86" s="86"/>
      <c r="E86" s="86"/>
      <c r="F86" s="202"/>
    </row>
    <row r="87" spans="1:6" ht="15.75" thickBot="1">
      <c r="A87" s="78"/>
      <c r="B87" s="79"/>
      <c r="C87" s="80"/>
      <c r="D87" s="80"/>
      <c r="E87" s="80"/>
      <c r="F87" s="201"/>
    </row>
    <row r="88" spans="1:6">
      <c r="A88" s="536" t="s">
        <v>915</v>
      </c>
      <c r="B88" s="505"/>
      <c r="C88" s="537"/>
      <c r="D88" s="505" t="s">
        <v>916</v>
      </c>
      <c r="E88" s="505"/>
      <c r="F88" s="506"/>
    </row>
    <row r="89" spans="1:6">
      <c r="A89" s="495" t="s">
        <v>917</v>
      </c>
      <c r="B89" s="496"/>
      <c r="C89" s="497"/>
      <c r="D89" s="496" t="s">
        <v>1043</v>
      </c>
      <c r="E89" s="496"/>
      <c r="F89" s="499"/>
    </row>
    <row r="90" spans="1:6" ht="15.75" thickBot="1">
      <c r="A90" s="480" t="s">
        <v>919</v>
      </c>
      <c r="B90" s="481"/>
      <c r="C90" s="482"/>
      <c r="D90" s="481" t="s">
        <v>920</v>
      </c>
      <c r="E90" s="481"/>
      <c r="F90" s="484"/>
    </row>
    <row r="91" spans="1:6">
      <c r="A91" s="475" t="s">
        <v>921</v>
      </c>
      <c r="B91" s="476"/>
      <c r="C91" s="476"/>
      <c r="D91" s="528" t="s">
        <v>922</v>
      </c>
      <c r="E91" s="528"/>
      <c r="F91" s="529"/>
    </row>
    <row r="92" spans="1:6">
      <c r="A92" s="446" t="s">
        <v>923</v>
      </c>
      <c r="B92" s="447"/>
      <c r="C92" s="448"/>
      <c r="D92" s="526" t="s">
        <v>924</v>
      </c>
      <c r="E92" s="526"/>
      <c r="F92" s="527"/>
    </row>
    <row r="93" spans="1:6">
      <c r="A93" s="449"/>
      <c r="B93" s="450"/>
      <c r="C93" s="451"/>
      <c r="D93" s="526"/>
      <c r="E93" s="526"/>
      <c r="F93" s="527"/>
    </row>
    <row r="94" spans="1:6">
      <c r="A94" s="446" t="s">
        <v>919</v>
      </c>
      <c r="B94" s="447"/>
      <c r="C94" s="448"/>
      <c r="D94" s="526" t="s">
        <v>925</v>
      </c>
      <c r="E94" s="526"/>
      <c r="F94" s="527"/>
    </row>
    <row r="95" spans="1:6" ht="15.75" thickBot="1">
      <c r="A95" s="458"/>
      <c r="B95" s="459"/>
      <c r="C95" s="460"/>
      <c r="D95" s="530"/>
      <c r="E95" s="530"/>
      <c r="F95" s="531"/>
    </row>
    <row r="96" spans="1:6">
      <c r="A96" s="464" t="s">
        <v>1044</v>
      </c>
      <c r="B96" s="465"/>
      <c r="C96" s="465"/>
      <c r="D96" s="465"/>
      <c r="E96" s="465"/>
      <c r="F96" s="466"/>
    </row>
    <row r="97" spans="1:6">
      <c r="A97" s="467" t="s">
        <v>1045</v>
      </c>
      <c r="B97" s="468"/>
      <c r="C97" s="468"/>
      <c r="D97" s="526" t="s">
        <v>924</v>
      </c>
      <c r="E97" s="526"/>
      <c r="F97" s="527"/>
    </row>
    <row r="98" spans="1:6" ht="15.75" thickBot="1">
      <c r="A98" s="443" t="s">
        <v>925</v>
      </c>
      <c r="B98" s="444"/>
      <c r="C98" s="444"/>
      <c r="D98" s="444"/>
      <c r="E98" s="444"/>
      <c r="F98" s="445"/>
    </row>
  </sheetData>
  <mergeCells count="29">
    <mergeCell ref="A1:E1"/>
    <mergeCell ref="A2:E2"/>
    <mergeCell ref="A4:E4"/>
    <mergeCell ref="A5:D5"/>
    <mergeCell ref="E5:F5"/>
    <mergeCell ref="A89:C89"/>
    <mergeCell ref="D89:F89"/>
    <mergeCell ref="A10:A12"/>
    <mergeCell ref="F6:F8"/>
    <mergeCell ref="A83:F83"/>
    <mergeCell ref="A88:C88"/>
    <mergeCell ref="D88:F88"/>
    <mergeCell ref="A6:A8"/>
    <mergeCell ref="B6:B8"/>
    <mergeCell ref="C6:C8"/>
    <mergeCell ref="D6:D8"/>
    <mergeCell ref="E6:E8"/>
    <mergeCell ref="A97:C97"/>
    <mergeCell ref="D97:F97"/>
    <mergeCell ref="A98:F98"/>
    <mergeCell ref="A90:C90"/>
    <mergeCell ref="D90:F90"/>
    <mergeCell ref="A91:C91"/>
    <mergeCell ref="D91:F91"/>
    <mergeCell ref="A92:C93"/>
    <mergeCell ref="D92:F93"/>
    <mergeCell ref="A94:C95"/>
    <mergeCell ref="D94:F95"/>
    <mergeCell ref="A96:F96"/>
  </mergeCells>
  <phoneticPr fontId="3" type="noConversion"/>
  <pageMargins left="0.511811024" right="0.511811024" top="0.78740157499999996" bottom="0.78740157499999996" header="0.31496062000000002" footer="0.31496062000000002"/>
</worksheet>
</file>

<file path=xl/worksheets/sheet31.xml><?xml version="1.0" encoding="utf-8"?>
<worksheet xmlns="http://schemas.openxmlformats.org/spreadsheetml/2006/main" xmlns:r="http://schemas.openxmlformats.org/officeDocument/2006/relationships">
  <dimension ref="A1:F51"/>
  <sheetViews>
    <sheetView workbookViewId="0">
      <selection activeCell="A17" sqref="A17"/>
    </sheetView>
  </sheetViews>
  <sheetFormatPr defaultRowHeight="15"/>
  <cols>
    <col min="1" max="5" width="28.7109375" customWidth="1"/>
    <col min="6" max="6" width="19.85546875" customWidth="1"/>
  </cols>
  <sheetData>
    <row r="1" spans="1:6" ht="23.25">
      <c r="A1" s="520" t="s">
        <v>900</v>
      </c>
      <c r="B1" s="520"/>
      <c r="C1" s="520"/>
      <c r="D1" s="520"/>
      <c r="E1" s="520"/>
    </row>
    <row r="2" spans="1:6" ht="21">
      <c r="A2" s="521" t="s">
        <v>901</v>
      </c>
      <c r="B2" s="521"/>
      <c r="C2" s="521"/>
      <c r="D2" s="521"/>
      <c r="E2" s="521"/>
    </row>
    <row r="3" spans="1:6" ht="13.5" customHeight="1"/>
    <row r="4" spans="1:6" ht="16.5" customHeight="1">
      <c r="A4" s="522" t="s">
        <v>1095</v>
      </c>
      <c r="B4" s="522"/>
      <c r="C4" s="522"/>
      <c r="D4" s="522"/>
      <c r="E4" s="522"/>
    </row>
    <row r="5" spans="1:6" ht="16.5" customHeight="1" thickBot="1">
      <c r="A5" s="265"/>
      <c r="B5" s="265"/>
      <c r="C5" s="265"/>
      <c r="D5" s="265"/>
      <c r="E5" s="265"/>
    </row>
    <row r="6" spans="1:6" ht="22.5" customHeight="1" thickBot="1">
      <c r="A6" s="523" t="s">
        <v>1096</v>
      </c>
      <c r="B6" s="524"/>
      <c r="C6" s="524"/>
      <c r="D6" s="524"/>
      <c r="E6" s="524" t="s">
        <v>1077</v>
      </c>
      <c r="F6" s="525"/>
    </row>
    <row r="7" spans="1:6" ht="22.5" customHeight="1">
      <c r="A7" s="538" t="s">
        <v>903</v>
      </c>
      <c r="B7" s="516" t="s">
        <v>1097</v>
      </c>
      <c r="C7" s="516" t="s">
        <v>1098</v>
      </c>
      <c r="D7" s="516" t="s">
        <v>1099</v>
      </c>
      <c r="E7" s="541" t="s">
        <v>1030</v>
      </c>
      <c r="F7" s="533" t="s">
        <v>1031</v>
      </c>
    </row>
    <row r="8" spans="1:6" ht="15" customHeight="1">
      <c r="A8" s="539"/>
      <c r="B8" s="517"/>
      <c r="C8" s="517"/>
      <c r="D8" s="517"/>
      <c r="E8" s="542"/>
      <c r="F8" s="534"/>
    </row>
    <row r="9" spans="1:6" ht="13.5" customHeight="1" thickBot="1">
      <c r="A9" s="540"/>
      <c r="B9" s="518"/>
      <c r="C9" s="518"/>
      <c r="D9" s="518"/>
      <c r="E9" s="543"/>
      <c r="F9" s="535"/>
    </row>
    <row r="10" spans="1:6" s="272" customFormat="1" ht="13.5" hidden="1" customHeight="1">
      <c r="A10" s="519" t="str">
        <f>A.1!A17</f>
        <v>6761, de 02/02/2022</v>
      </c>
      <c r="B10" s="266">
        <v>366710.13</v>
      </c>
      <c r="C10" s="270" t="s">
        <v>44</v>
      </c>
      <c r="D10" s="270" t="s">
        <v>45</v>
      </c>
      <c r="E10" s="216" t="s">
        <v>1057</v>
      </c>
      <c r="F10" s="271" t="s">
        <v>1035</v>
      </c>
    </row>
    <row r="11" spans="1:6" s="272" customFormat="1" ht="13.5" hidden="1" customHeight="1">
      <c r="A11" s="473"/>
      <c r="B11" s="194">
        <v>191935</v>
      </c>
      <c r="C11" s="273" t="s">
        <v>48</v>
      </c>
      <c r="D11" s="281" t="s">
        <v>46</v>
      </c>
      <c r="E11" s="216" t="s">
        <v>178</v>
      </c>
      <c r="F11" s="274" t="s">
        <v>1035</v>
      </c>
    </row>
    <row r="12" spans="1:6" s="272" customFormat="1" ht="13.5" hidden="1" customHeight="1">
      <c r="A12" s="474"/>
      <c r="B12" s="194">
        <v>198611</v>
      </c>
      <c r="C12" s="273" t="s">
        <v>48</v>
      </c>
      <c r="D12" s="281" t="s">
        <v>47</v>
      </c>
      <c r="E12" s="216" t="s">
        <v>178</v>
      </c>
      <c r="F12" s="274" t="s">
        <v>1035</v>
      </c>
    </row>
    <row r="13" spans="1:6" s="272" customFormat="1" ht="13.5" customHeight="1">
      <c r="A13" s="217" t="str">
        <f>'RELAÇÃO DECRETOS'!A20</f>
        <v>6794, de 16/03/2022</v>
      </c>
      <c r="B13" s="194">
        <f>'6794'!G7</f>
        <v>200000</v>
      </c>
      <c r="C13" s="273" t="s">
        <v>34</v>
      </c>
      <c r="D13" s="273" t="s">
        <v>35</v>
      </c>
      <c r="E13" s="216" t="s">
        <v>1057</v>
      </c>
      <c r="F13" s="274" t="s">
        <v>1035</v>
      </c>
    </row>
    <row r="14" spans="1:6" s="272" customFormat="1" ht="13.5" customHeight="1">
      <c r="A14" s="217"/>
      <c r="B14" s="194"/>
      <c r="C14" s="273"/>
      <c r="D14" s="273"/>
      <c r="E14" s="273"/>
      <c r="F14" s="274"/>
    </row>
    <row r="15" spans="1:6" s="272" customFormat="1" ht="13.5" customHeight="1">
      <c r="A15" s="217"/>
      <c r="B15" s="194"/>
      <c r="C15" s="273"/>
      <c r="D15" s="273"/>
      <c r="E15" s="273"/>
      <c r="F15" s="274"/>
    </row>
    <row r="16" spans="1:6" s="272" customFormat="1" ht="13.5" customHeight="1">
      <c r="A16" s="217"/>
      <c r="B16" s="194"/>
      <c r="C16" s="273"/>
      <c r="D16" s="273"/>
      <c r="E16" s="273"/>
      <c r="F16" s="274"/>
    </row>
    <row r="17" spans="1:6" s="272" customFormat="1" ht="13.5" customHeight="1">
      <c r="A17" s="217"/>
      <c r="B17" s="194"/>
      <c r="C17" s="273"/>
      <c r="D17" s="273"/>
      <c r="E17" s="273"/>
      <c r="F17" s="274"/>
    </row>
    <row r="18" spans="1:6" s="272" customFormat="1" ht="13.5" customHeight="1">
      <c r="A18" s="217"/>
      <c r="B18" s="194"/>
      <c r="C18" s="273"/>
      <c r="D18" s="273"/>
      <c r="E18" s="273"/>
      <c r="F18" s="274"/>
    </row>
    <row r="19" spans="1:6" s="272" customFormat="1" ht="13.5" customHeight="1">
      <c r="A19" s="217"/>
      <c r="B19" s="194"/>
      <c r="C19" s="273"/>
      <c r="D19" s="273"/>
      <c r="E19" s="273"/>
      <c r="F19" s="274"/>
    </row>
    <row r="20" spans="1:6" s="272" customFormat="1" ht="13.5" customHeight="1">
      <c r="A20" s="217"/>
      <c r="B20" s="194"/>
      <c r="C20" s="273"/>
      <c r="D20" s="273"/>
      <c r="E20" s="273"/>
      <c r="F20" s="274"/>
    </row>
    <row r="21" spans="1:6" s="272" customFormat="1" ht="13.5" customHeight="1">
      <c r="A21" s="217"/>
      <c r="B21" s="194"/>
      <c r="C21" s="273"/>
      <c r="D21" s="273"/>
      <c r="E21" s="273"/>
      <c r="F21" s="274"/>
    </row>
    <row r="22" spans="1:6" s="272" customFormat="1" ht="13.5" customHeight="1">
      <c r="A22" s="217"/>
      <c r="B22" s="194"/>
      <c r="C22" s="273"/>
      <c r="D22" s="273"/>
      <c r="E22" s="273"/>
      <c r="F22" s="274"/>
    </row>
    <row r="23" spans="1:6" s="272" customFormat="1" ht="13.5" customHeight="1">
      <c r="A23" s="217"/>
      <c r="B23" s="194"/>
      <c r="C23" s="273"/>
      <c r="D23" s="273"/>
      <c r="E23" s="273"/>
      <c r="F23" s="274"/>
    </row>
    <row r="24" spans="1:6" s="272" customFormat="1" ht="13.5" customHeight="1">
      <c r="A24" s="188"/>
      <c r="B24" s="190"/>
      <c r="C24" s="267"/>
      <c r="D24" s="267"/>
      <c r="E24" s="267"/>
      <c r="F24" s="189"/>
    </row>
    <row r="25" spans="1:6" s="272" customFormat="1" ht="13.5" customHeight="1">
      <c r="A25" s="188"/>
      <c r="B25" s="190"/>
      <c r="C25" s="267"/>
      <c r="D25" s="267"/>
      <c r="E25" s="267"/>
      <c r="F25" s="189"/>
    </row>
    <row r="26" spans="1:6" s="272" customFormat="1" ht="13.5" customHeight="1">
      <c r="A26" s="188"/>
      <c r="B26" s="190"/>
      <c r="C26" s="267"/>
      <c r="D26" s="267"/>
      <c r="E26" s="267"/>
      <c r="F26" s="189"/>
    </row>
    <row r="27" spans="1:6" s="272" customFormat="1" ht="13.5" customHeight="1">
      <c r="A27" s="188"/>
      <c r="B27" s="190"/>
      <c r="C27" s="267"/>
      <c r="D27" s="267"/>
      <c r="E27" s="267"/>
      <c r="F27" s="189"/>
    </row>
    <row r="28" spans="1:6" s="272" customFormat="1" ht="13.5" customHeight="1">
      <c r="A28" s="188"/>
      <c r="B28" s="190"/>
      <c r="C28" s="267"/>
      <c r="D28" s="267"/>
      <c r="E28" s="267"/>
      <c r="F28" s="189"/>
    </row>
    <row r="29" spans="1:6" s="272" customFormat="1" ht="13.5" customHeight="1">
      <c r="A29" s="188"/>
      <c r="B29" s="190"/>
      <c r="C29" s="267"/>
      <c r="D29" s="267"/>
      <c r="E29" s="267"/>
      <c r="F29" s="189"/>
    </row>
    <row r="30" spans="1:6" s="275" customFormat="1" ht="12.75">
      <c r="A30" s="188"/>
      <c r="B30" s="190"/>
      <c r="C30" s="267"/>
      <c r="D30" s="267"/>
      <c r="E30" s="267"/>
      <c r="F30" s="189"/>
    </row>
    <row r="31" spans="1:6" s="277" customFormat="1" ht="13.5" customHeight="1">
      <c r="A31" s="188"/>
      <c r="B31" s="190"/>
      <c r="C31" s="267"/>
      <c r="D31" s="267"/>
      <c r="E31" s="267"/>
      <c r="F31" s="276"/>
    </row>
    <row r="32" spans="1:6" ht="18" customHeight="1" thickBot="1">
      <c r="A32" s="195" t="s">
        <v>62</v>
      </c>
      <c r="B32" s="268">
        <f>SUM(B10:B31)</f>
        <v>957256.13</v>
      </c>
      <c r="C32" s="221"/>
      <c r="D32" s="221"/>
      <c r="E32" s="221"/>
      <c r="F32" s="269"/>
    </row>
    <row r="33" spans="1:6" ht="15.75" thickBot="1">
      <c r="A33" s="78" t="s">
        <v>1039</v>
      </c>
      <c r="B33" s="79" t="s">
        <v>1100</v>
      </c>
      <c r="C33" s="79" t="s">
        <v>1041</v>
      </c>
      <c r="D33" s="80"/>
      <c r="E33" s="80"/>
      <c r="F33" s="201"/>
    </row>
    <row r="34" spans="1:6" ht="15.75" hidden="1" thickBot="1">
      <c r="A34" s="78"/>
      <c r="B34" s="79"/>
      <c r="C34" s="80"/>
      <c r="D34" s="80"/>
      <c r="E34" s="80"/>
      <c r="F34" s="201"/>
    </row>
    <row r="35" spans="1:6" ht="15.75" hidden="1" thickBot="1">
      <c r="A35" s="78"/>
      <c r="B35" s="79"/>
      <c r="C35" s="80"/>
      <c r="D35" s="80"/>
      <c r="E35" s="80"/>
      <c r="F35" s="201"/>
    </row>
    <row r="36" spans="1:6" ht="32.25" customHeight="1" thickBot="1">
      <c r="A36" s="546"/>
      <c r="B36" s="546"/>
      <c r="C36" s="546"/>
      <c r="D36" s="546"/>
      <c r="E36" s="546"/>
      <c r="F36" s="546"/>
    </row>
    <row r="37" spans="1:6" s="87" customFormat="1" ht="15" hidden="1" customHeight="1">
      <c r="A37" s="84"/>
      <c r="B37" s="85"/>
      <c r="C37" s="85"/>
      <c r="D37" s="86"/>
      <c r="E37" s="86"/>
      <c r="F37" s="202"/>
    </row>
    <row r="38" spans="1:6" s="87" customFormat="1" ht="15" hidden="1" customHeight="1">
      <c r="A38" s="84"/>
      <c r="B38" s="85"/>
      <c r="C38" s="85"/>
      <c r="D38" s="86"/>
      <c r="E38" s="86"/>
      <c r="F38" s="202"/>
    </row>
    <row r="39" spans="1:6" s="87" customFormat="1" ht="15" hidden="1" customHeight="1">
      <c r="A39" s="84"/>
      <c r="B39" s="85"/>
      <c r="C39" s="85"/>
      <c r="D39" s="86"/>
      <c r="E39" s="86"/>
      <c r="F39" s="202"/>
    </row>
    <row r="40" spans="1:6" ht="17.25" hidden="1" customHeight="1">
      <c r="A40" s="78"/>
      <c r="B40" s="79"/>
      <c r="C40" s="80"/>
      <c r="D40" s="80"/>
      <c r="E40" s="80"/>
      <c r="F40" s="201"/>
    </row>
    <row r="41" spans="1:6" ht="20.100000000000001" customHeight="1">
      <c r="A41" s="547" t="s">
        <v>915</v>
      </c>
      <c r="B41" s="548"/>
      <c r="C41" s="549"/>
      <c r="D41" s="450" t="s">
        <v>1101</v>
      </c>
      <c r="E41" s="450"/>
      <c r="F41" s="550"/>
    </row>
    <row r="42" spans="1:6" ht="20.100000000000001" customHeight="1">
      <c r="A42" s="495" t="s">
        <v>1102</v>
      </c>
      <c r="B42" s="496"/>
      <c r="C42" s="497"/>
      <c r="D42" s="496" t="s">
        <v>1103</v>
      </c>
      <c r="E42" s="496"/>
      <c r="F42" s="499"/>
    </row>
    <row r="43" spans="1:6" ht="20.100000000000001" customHeight="1" thickBot="1">
      <c r="A43" s="480" t="s">
        <v>1104</v>
      </c>
      <c r="B43" s="481"/>
      <c r="C43" s="482"/>
      <c r="D43" s="481" t="s">
        <v>920</v>
      </c>
      <c r="E43" s="481"/>
      <c r="F43" s="484"/>
    </row>
    <row r="44" spans="1:6" ht="20.100000000000001" customHeight="1">
      <c r="A44" s="475" t="s">
        <v>921</v>
      </c>
      <c r="B44" s="476"/>
      <c r="C44" s="476"/>
      <c r="D44" s="528" t="s">
        <v>0</v>
      </c>
      <c r="E44" s="528"/>
      <c r="F44" s="529"/>
    </row>
    <row r="45" spans="1:6" ht="9.9499999999999993" customHeight="1">
      <c r="A45" s="446" t="s">
        <v>1</v>
      </c>
      <c r="B45" s="447"/>
      <c r="C45" s="448"/>
      <c r="D45" s="526" t="s">
        <v>1103</v>
      </c>
      <c r="E45" s="526"/>
      <c r="F45" s="527"/>
    </row>
    <row r="46" spans="1:6" ht="9.9499999999999993" customHeight="1">
      <c r="A46" s="449"/>
      <c r="B46" s="450"/>
      <c r="C46" s="451"/>
      <c r="D46" s="526"/>
      <c r="E46" s="526"/>
      <c r="F46" s="527"/>
    </row>
    <row r="47" spans="1:6" ht="9.9499999999999993" customHeight="1">
      <c r="A47" s="446" t="s">
        <v>2</v>
      </c>
      <c r="B47" s="447"/>
      <c r="C47" s="448"/>
      <c r="D47" s="526" t="s">
        <v>925</v>
      </c>
      <c r="E47" s="526"/>
      <c r="F47" s="527"/>
    </row>
    <row r="48" spans="1:6" ht="9.9499999999999993" customHeight="1" thickBot="1">
      <c r="A48" s="458"/>
      <c r="B48" s="459"/>
      <c r="C48" s="460"/>
      <c r="D48" s="530"/>
      <c r="E48" s="530"/>
      <c r="F48" s="531"/>
    </row>
    <row r="49" spans="1:6" ht="20.100000000000001" customHeight="1">
      <c r="A49" s="464" t="s">
        <v>1044</v>
      </c>
      <c r="B49" s="465"/>
      <c r="C49" s="465"/>
      <c r="D49" s="465"/>
      <c r="E49" s="465"/>
      <c r="F49" s="466"/>
    </row>
    <row r="50" spans="1:6" ht="20.100000000000001" customHeight="1">
      <c r="A50" s="467" t="s">
        <v>3</v>
      </c>
      <c r="B50" s="468"/>
      <c r="C50" s="468"/>
      <c r="D50" s="526" t="s">
        <v>1103</v>
      </c>
      <c r="E50" s="526"/>
      <c r="F50" s="527"/>
    </row>
    <row r="51" spans="1:6" ht="20.100000000000001" customHeight="1" thickBot="1">
      <c r="A51" s="443" t="s">
        <v>925</v>
      </c>
      <c r="B51" s="444"/>
      <c r="C51" s="444"/>
      <c r="D51" s="444"/>
      <c r="E51" s="444"/>
      <c r="F51" s="445"/>
    </row>
  </sheetData>
  <mergeCells count="29">
    <mergeCell ref="A51:F51"/>
    <mergeCell ref="A43:C43"/>
    <mergeCell ref="D43:F43"/>
    <mergeCell ref="A44:C44"/>
    <mergeCell ref="D44:F44"/>
    <mergeCell ref="A45:C46"/>
    <mergeCell ref="D45:F46"/>
    <mergeCell ref="A47:C48"/>
    <mergeCell ref="D47:F48"/>
    <mergeCell ref="A49:F49"/>
    <mergeCell ref="A42:C42"/>
    <mergeCell ref="D42:F42"/>
    <mergeCell ref="A50:C50"/>
    <mergeCell ref="D50:F50"/>
    <mergeCell ref="A36:F36"/>
    <mergeCell ref="A41:C41"/>
    <mergeCell ref="D41:F41"/>
    <mergeCell ref="A10:A12"/>
    <mergeCell ref="F7:F9"/>
    <mergeCell ref="A1:E1"/>
    <mergeCell ref="A2:E2"/>
    <mergeCell ref="A4:E4"/>
    <mergeCell ref="A6:D6"/>
    <mergeCell ref="E6:F6"/>
    <mergeCell ref="A7:A9"/>
    <mergeCell ref="B7:B9"/>
    <mergeCell ref="C7:C9"/>
    <mergeCell ref="D7:D9"/>
    <mergeCell ref="E7:E9"/>
  </mergeCells>
  <phoneticPr fontId="3" type="noConversion"/>
  <pageMargins left="0.511811024" right="0.511811024" top="0.78740157499999996" bottom="0.78740157499999996" header="0.31496062000000002" footer="0.31496062000000002"/>
  <pageSetup paperSize="9" orientation="portrait" horizontalDpi="4294967292" r:id="rId1"/>
</worksheet>
</file>

<file path=xl/worksheets/sheet32.xml><?xml version="1.0" encoding="utf-8"?>
<worksheet xmlns="http://schemas.openxmlformats.org/spreadsheetml/2006/main" xmlns:r="http://schemas.openxmlformats.org/officeDocument/2006/relationships">
  <dimension ref="A1:C530"/>
  <sheetViews>
    <sheetView topLeftCell="A267" workbookViewId="0">
      <selection activeCell="I311" sqref="I311:I312"/>
    </sheetView>
  </sheetViews>
  <sheetFormatPr defaultRowHeight="15"/>
  <cols>
    <col min="1" max="1" width="8.140625" style="51" customWidth="1"/>
    <col min="2" max="2" width="42.140625" style="51" customWidth="1"/>
  </cols>
  <sheetData>
    <row r="1" spans="1:2">
      <c r="A1" s="49">
        <v>0</v>
      </c>
      <c r="B1" s="50" t="s">
        <v>638</v>
      </c>
    </row>
    <row r="2" spans="1:2">
      <c r="A2" s="49">
        <v>1</v>
      </c>
      <c r="B2" s="50" t="s">
        <v>638</v>
      </c>
    </row>
    <row r="3" spans="1:2">
      <c r="A3" s="49">
        <v>2</v>
      </c>
      <c r="B3" s="50" t="s">
        <v>639</v>
      </c>
    </row>
    <row r="4" spans="1:2">
      <c r="A4" s="49">
        <v>3</v>
      </c>
      <c r="B4" s="50" t="s">
        <v>640</v>
      </c>
    </row>
    <row r="5" spans="1:2">
      <c r="A5" s="49">
        <v>4</v>
      </c>
      <c r="B5" s="50" t="s">
        <v>641</v>
      </c>
    </row>
    <row r="6" spans="1:2">
      <c r="A6" s="49">
        <v>5</v>
      </c>
      <c r="B6" s="50" t="s">
        <v>642</v>
      </c>
    </row>
    <row r="7" spans="1:2">
      <c r="A7" s="49">
        <v>10</v>
      </c>
      <c r="B7" s="50" t="s">
        <v>643</v>
      </c>
    </row>
    <row r="8" spans="1:2">
      <c r="A8" s="49">
        <v>11</v>
      </c>
      <c r="B8" s="50" t="s">
        <v>644</v>
      </c>
    </row>
    <row r="9" spans="1:2">
      <c r="A9" s="49">
        <v>12</v>
      </c>
      <c r="B9" s="50" t="s">
        <v>645</v>
      </c>
    </row>
    <row r="10" spans="1:2">
      <c r="A10" s="49">
        <v>13</v>
      </c>
      <c r="B10" s="50" t="s">
        <v>646</v>
      </c>
    </row>
    <row r="11" spans="1:2">
      <c r="A11" s="49">
        <v>14</v>
      </c>
      <c r="B11" s="50" t="s">
        <v>647</v>
      </c>
    </row>
    <row r="12" spans="1:2">
      <c r="A12" s="49">
        <v>15</v>
      </c>
      <c r="B12" s="50" t="s">
        <v>648</v>
      </c>
    </row>
    <row r="13" spans="1:2">
      <c r="A13" s="49">
        <v>16</v>
      </c>
      <c r="B13" s="50" t="s">
        <v>649</v>
      </c>
    </row>
    <row r="14" spans="1:2">
      <c r="A14" s="49">
        <v>18</v>
      </c>
      <c r="B14" s="50" t="s">
        <v>650</v>
      </c>
    </row>
    <row r="15" spans="1:2">
      <c r="A15" s="49">
        <v>19</v>
      </c>
      <c r="B15" s="50" t="s">
        <v>651</v>
      </c>
    </row>
    <row r="16" spans="1:2">
      <c r="A16" s="49">
        <v>20</v>
      </c>
      <c r="B16" s="50" t="s">
        <v>652</v>
      </c>
    </row>
    <row r="17" spans="1:2">
      <c r="A17" s="49">
        <v>21</v>
      </c>
      <c r="B17" s="50" t="s">
        <v>653</v>
      </c>
    </row>
    <row r="18" spans="1:2">
      <c r="A18" s="49">
        <v>22</v>
      </c>
      <c r="B18" s="50" t="s">
        <v>654</v>
      </c>
    </row>
    <row r="19" spans="1:2">
      <c r="A19" s="49">
        <v>24</v>
      </c>
      <c r="B19" s="50" t="s">
        <v>655</v>
      </c>
    </row>
    <row r="20" spans="1:2">
      <c r="A20" s="49">
        <v>25</v>
      </c>
      <c r="B20" s="50" t="s">
        <v>656</v>
      </c>
    </row>
    <row r="21" spans="1:2">
      <c r="A21" s="49">
        <v>28</v>
      </c>
      <c r="B21" s="50" t="s">
        <v>657</v>
      </c>
    </row>
    <row r="22" spans="1:2">
      <c r="A22" s="49">
        <v>29</v>
      </c>
      <c r="B22" s="50" t="s">
        <v>658</v>
      </c>
    </row>
    <row r="23" spans="1:2">
      <c r="A23" s="49">
        <v>30</v>
      </c>
      <c r="B23" s="50" t="s">
        <v>659</v>
      </c>
    </row>
    <row r="24" spans="1:2">
      <c r="A24" s="49">
        <v>31</v>
      </c>
      <c r="B24" s="50" t="s">
        <v>660</v>
      </c>
    </row>
    <row r="25" spans="1:2">
      <c r="A25" s="49">
        <v>32</v>
      </c>
      <c r="B25" s="50" t="s">
        <v>661</v>
      </c>
    </row>
    <row r="26" spans="1:2">
      <c r="A26" s="49">
        <v>33</v>
      </c>
      <c r="B26" s="50" t="s">
        <v>662</v>
      </c>
    </row>
    <row r="27" spans="1:2">
      <c r="A27" s="49">
        <v>34</v>
      </c>
      <c r="B27" s="50" t="s">
        <v>663</v>
      </c>
    </row>
    <row r="28" spans="1:2">
      <c r="A28" s="49">
        <v>35</v>
      </c>
      <c r="B28" s="50" t="s">
        <v>664</v>
      </c>
    </row>
    <row r="29" spans="1:2">
      <c r="A29" s="49">
        <v>36</v>
      </c>
      <c r="B29" s="50" t="s">
        <v>665</v>
      </c>
    </row>
    <row r="30" spans="1:2">
      <c r="A30" s="49">
        <v>37</v>
      </c>
      <c r="B30" s="50" t="s">
        <v>666</v>
      </c>
    </row>
    <row r="31" spans="1:2">
      <c r="A31" s="49">
        <v>38</v>
      </c>
      <c r="B31" s="50" t="s">
        <v>667</v>
      </c>
    </row>
    <row r="32" spans="1:2">
      <c r="A32" s="49">
        <v>39</v>
      </c>
      <c r="B32" s="50" t="s">
        <v>668</v>
      </c>
    </row>
    <row r="33" spans="1:2">
      <c r="A33" s="49">
        <v>40</v>
      </c>
      <c r="B33" s="50" t="s">
        <v>669</v>
      </c>
    </row>
    <row r="34" spans="1:2">
      <c r="A34" s="49">
        <v>41</v>
      </c>
      <c r="B34" s="50" t="s">
        <v>670</v>
      </c>
    </row>
    <row r="35" spans="1:2">
      <c r="A35" s="49">
        <v>42</v>
      </c>
      <c r="B35" s="50" t="s">
        <v>671</v>
      </c>
    </row>
    <row r="36" spans="1:2">
      <c r="A36" s="49">
        <v>43</v>
      </c>
      <c r="B36" s="50" t="s">
        <v>672</v>
      </c>
    </row>
    <row r="37" spans="1:2">
      <c r="A37" s="49">
        <v>44</v>
      </c>
      <c r="B37" s="50" t="s">
        <v>673</v>
      </c>
    </row>
    <row r="38" spans="1:2">
      <c r="A38" s="49">
        <v>45</v>
      </c>
      <c r="B38" s="50" t="s">
        <v>674</v>
      </c>
    </row>
    <row r="39" spans="1:2">
      <c r="A39" s="49">
        <v>46</v>
      </c>
      <c r="B39" s="50" t="s">
        <v>675</v>
      </c>
    </row>
    <row r="40" spans="1:2">
      <c r="A40" s="49">
        <v>47</v>
      </c>
      <c r="B40" s="50" t="s">
        <v>676</v>
      </c>
    </row>
    <row r="41" spans="1:2">
      <c r="A41" s="49">
        <v>48</v>
      </c>
      <c r="B41" s="50" t="s">
        <v>677</v>
      </c>
    </row>
    <row r="42" spans="1:2">
      <c r="A42" s="49">
        <v>50</v>
      </c>
      <c r="B42" s="50" t="s">
        <v>678</v>
      </c>
    </row>
    <row r="43" spans="1:2">
      <c r="A43" s="49">
        <v>51</v>
      </c>
      <c r="B43" s="50" t="s">
        <v>679</v>
      </c>
    </row>
    <row r="44" spans="1:2">
      <c r="A44" s="49">
        <v>52</v>
      </c>
      <c r="B44" s="50" t="s">
        <v>680</v>
      </c>
    </row>
    <row r="45" spans="1:2">
      <c r="A45" s="49">
        <v>53</v>
      </c>
      <c r="B45" s="50" t="s">
        <v>681</v>
      </c>
    </row>
    <row r="46" spans="1:2">
      <c r="A46" s="49">
        <v>54</v>
      </c>
      <c r="B46" s="50" t="s">
        <v>682</v>
      </c>
    </row>
    <row r="47" spans="1:2">
      <c r="A47" s="49">
        <v>55</v>
      </c>
      <c r="B47" s="50" t="s">
        <v>683</v>
      </c>
    </row>
    <row r="48" spans="1:2">
      <c r="A48" s="49">
        <v>56</v>
      </c>
      <c r="B48" s="50" t="s">
        <v>684</v>
      </c>
    </row>
    <row r="49" spans="1:2">
      <c r="A49" s="49">
        <v>57</v>
      </c>
      <c r="B49" s="50" t="s">
        <v>685</v>
      </c>
    </row>
    <row r="50" spans="1:2">
      <c r="A50" s="49">
        <v>58</v>
      </c>
      <c r="B50" s="50" t="s">
        <v>686</v>
      </c>
    </row>
    <row r="51" spans="1:2">
      <c r="A51" s="49">
        <v>59</v>
      </c>
      <c r="B51" s="50" t="s">
        <v>687</v>
      </c>
    </row>
    <row r="52" spans="1:2">
      <c r="A52" s="49">
        <v>60</v>
      </c>
      <c r="B52" s="50" t="s">
        <v>688</v>
      </c>
    </row>
    <row r="53" spans="1:2">
      <c r="A53" s="49">
        <v>61</v>
      </c>
      <c r="B53" s="50" t="s">
        <v>689</v>
      </c>
    </row>
    <row r="54" spans="1:2">
      <c r="A54" s="49">
        <v>62</v>
      </c>
      <c r="B54" s="50" t="s">
        <v>690</v>
      </c>
    </row>
    <row r="55" spans="1:2">
      <c r="A55" s="49">
        <v>63</v>
      </c>
      <c r="B55" s="50" t="s">
        <v>691</v>
      </c>
    </row>
    <row r="56" spans="1:2">
      <c r="A56" s="49">
        <v>64</v>
      </c>
      <c r="B56" s="50" t="s">
        <v>692</v>
      </c>
    </row>
    <row r="57" spans="1:2">
      <c r="A57" s="49">
        <v>65</v>
      </c>
      <c r="B57" s="50" t="s">
        <v>693</v>
      </c>
    </row>
    <row r="58" spans="1:2">
      <c r="A58" s="49">
        <v>66</v>
      </c>
      <c r="B58" s="50" t="s">
        <v>694</v>
      </c>
    </row>
    <row r="59" spans="1:2">
      <c r="A59" s="49">
        <v>67</v>
      </c>
      <c r="B59" s="50" t="s">
        <v>695</v>
      </c>
    </row>
    <row r="60" spans="1:2">
      <c r="A60" s="49">
        <v>68</v>
      </c>
      <c r="B60" s="50" t="s">
        <v>696</v>
      </c>
    </row>
    <row r="61" spans="1:2">
      <c r="A61" s="49">
        <v>69</v>
      </c>
      <c r="B61" s="50" t="s">
        <v>697</v>
      </c>
    </row>
    <row r="62" spans="1:2">
      <c r="A62" s="49">
        <v>99</v>
      </c>
      <c r="B62" s="50" t="s">
        <v>698</v>
      </c>
    </row>
    <row r="63" spans="1:2">
      <c r="A63" s="49">
        <v>100</v>
      </c>
      <c r="B63" s="50" t="s">
        <v>699</v>
      </c>
    </row>
    <row r="64" spans="1:2">
      <c r="A64" s="49">
        <v>101</v>
      </c>
      <c r="B64" s="50" t="s">
        <v>638</v>
      </c>
    </row>
    <row r="65" spans="1:2">
      <c r="A65" s="49">
        <v>102</v>
      </c>
      <c r="B65" s="50" t="s">
        <v>700</v>
      </c>
    </row>
    <row r="66" spans="1:2">
      <c r="A66" s="49">
        <v>103</v>
      </c>
      <c r="B66" s="50" t="s">
        <v>701</v>
      </c>
    </row>
    <row r="67" spans="1:2">
      <c r="A67" s="49">
        <v>104</v>
      </c>
      <c r="B67" s="50" t="s">
        <v>702</v>
      </c>
    </row>
    <row r="68" spans="1:2">
      <c r="A68" s="49">
        <v>105</v>
      </c>
      <c r="B68" s="50" t="s">
        <v>703</v>
      </c>
    </row>
    <row r="69" spans="1:2">
      <c r="A69" s="49">
        <v>106</v>
      </c>
      <c r="B69" s="50" t="s">
        <v>704</v>
      </c>
    </row>
    <row r="70" spans="1:2">
      <c r="A70" s="49">
        <v>107</v>
      </c>
      <c r="B70" s="50" t="s">
        <v>705</v>
      </c>
    </row>
    <row r="71" spans="1:2">
      <c r="A71" s="49">
        <v>108</v>
      </c>
      <c r="B71" s="50" t="s">
        <v>706</v>
      </c>
    </row>
    <row r="72" spans="1:2">
      <c r="A72" s="49">
        <v>109</v>
      </c>
      <c r="B72" s="50" t="s">
        <v>707</v>
      </c>
    </row>
    <row r="73" spans="1:2">
      <c r="A73" s="49">
        <v>110</v>
      </c>
      <c r="B73" s="50" t="s">
        <v>708</v>
      </c>
    </row>
    <row r="74" spans="1:2">
      <c r="A74" s="49">
        <v>111</v>
      </c>
      <c r="B74" s="50" t="s">
        <v>709</v>
      </c>
    </row>
    <row r="75" spans="1:2">
      <c r="A75" s="49">
        <v>112</v>
      </c>
      <c r="B75" s="50" t="s">
        <v>710</v>
      </c>
    </row>
    <row r="76" spans="1:2">
      <c r="A76" s="49">
        <v>113</v>
      </c>
      <c r="B76" s="50" t="s">
        <v>711</v>
      </c>
    </row>
    <row r="77" spans="1:2">
      <c r="A77" s="49">
        <v>114</v>
      </c>
      <c r="B77" s="50" t="s">
        <v>712</v>
      </c>
    </row>
    <row r="78" spans="1:2">
      <c r="A78" s="49">
        <v>115</v>
      </c>
      <c r="B78" s="50" t="s">
        <v>713</v>
      </c>
    </row>
    <row r="79" spans="1:2">
      <c r="A79" s="49">
        <v>116</v>
      </c>
      <c r="B79" s="50" t="s">
        <v>714</v>
      </c>
    </row>
    <row r="80" spans="1:2">
      <c r="A80" s="49">
        <v>117</v>
      </c>
      <c r="B80" s="50" t="s">
        <v>715</v>
      </c>
    </row>
    <row r="81" spans="1:2">
      <c r="A81" s="49">
        <v>118</v>
      </c>
      <c r="B81" s="50" t="s">
        <v>716</v>
      </c>
    </row>
    <row r="82" spans="1:2">
      <c r="A82" s="49">
        <v>119</v>
      </c>
      <c r="B82" s="50" t="s">
        <v>717</v>
      </c>
    </row>
    <row r="83" spans="1:2">
      <c r="A83" s="49">
        <v>120</v>
      </c>
      <c r="B83" s="50" t="s">
        <v>718</v>
      </c>
    </row>
    <row r="84" spans="1:2">
      <c r="A84" s="49">
        <v>121</v>
      </c>
      <c r="B84" s="50" t="s">
        <v>719</v>
      </c>
    </row>
    <row r="85" spans="1:2">
      <c r="A85" s="49">
        <v>122</v>
      </c>
      <c r="B85" s="50" t="s">
        <v>720</v>
      </c>
    </row>
    <row r="86" spans="1:2">
      <c r="A86" s="49">
        <v>123</v>
      </c>
      <c r="B86" s="50" t="s">
        <v>720</v>
      </c>
    </row>
    <row r="87" spans="1:2">
      <c r="A87" s="49">
        <v>124</v>
      </c>
      <c r="B87" s="50" t="s">
        <v>721</v>
      </c>
    </row>
    <row r="88" spans="1:2">
      <c r="A88" s="49">
        <v>125</v>
      </c>
      <c r="B88" s="50" t="s">
        <v>722</v>
      </c>
    </row>
    <row r="89" spans="1:2">
      <c r="A89" s="49">
        <v>126</v>
      </c>
      <c r="B89" s="50" t="s">
        <v>723</v>
      </c>
    </row>
    <row r="90" spans="1:2">
      <c r="A90" s="49">
        <v>127</v>
      </c>
      <c r="B90" s="50" t="s">
        <v>724</v>
      </c>
    </row>
    <row r="91" spans="1:2">
      <c r="A91" s="49">
        <v>128</v>
      </c>
      <c r="B91" s="50" t="s">
        <v>725</v>
      </c>
    </row>
    <row r="92" spans="1:2">
      <c r="A92" s="49">
        <v>129</v>
      </c>
      <c r="B92" s="50" t="s">
        <v>726</v>
      </c>
    </row>
    <row r="93" spans="1:2">
      <c r="A93" s="49">
        <v>130</v>
      </c>
      <c r="B93" s="50" t="s">
        <v>727</v>
      </c>
    </row>
    <row r="94" spans="1:2">
      <c r="A94" s="49">
        <v>131</v>
      </c>
      <c r="B94" s="50" t="s">
        <v>728</v>
      </c>
    </row>
    <row r="95" spans="1:2">
      <c r="A95" s="49">
        <v>142</v>
      </c>
      <c r="B95" s="50" t="s">
        <v>638</v>
      </c>
    </row>
    <row r="96" spans="1:2">
      <c r="A96" s="49">
        <v>144</v>
      </c>
      <c r="B96" s="50" t="s">
        <v>638</v>
      </c>
    </row>
    <row r="97" spans="1:2">
      <c r="A97" s="49">
        <v>145</v>
      </c>
      <c r="B97" s="50" t="s">
        <v>638</v>
      </c>
    </row>
    <row r="98" spans="1:2">
      <c r="A98" s="49">
        <v>146</v>
      </c>
      <c r="B98" s="50" t="s">
        <v>638</v>
      </c>
    </row>
    <row r="99" spans="1:2">
      <c r="A99" s="49">
        <v>147</v>
      </c>
      <c r="B99" s="50" t="s">
        <v>638</v>
      </c>
    </row>
    <row r="100" spans="1:2">
      <c r="A100" s="49">
        <v>148</v>
      </c>
      <c r="B100" s="50" t="s">
        <v>638</v>
      </c>
    </row>
    <row r="101" spans="1:2">
      <c r="A101" s="49">
        <v>149</v>
      </c>
      <c r="B101" s="50" t="s">
        <v>638</v>
      </c>
    </row>
    <row r="102" spans="1:2">
      <c r="A102" s="49">
        <v>150</v>
      </c>
      <c r="B102" s="50" t="s">
        <v>729</v>
      </c>
    </row>
    <row r="103" spans="1:2">
      <c r="A103" s="49">
        <v>151</v>
      </c>
      <c r="B103" s="50" t="s">
        <v>638</v>
      </c>
    </row>
    <row r="104" spans="1:2">
      <c r="A104" s="49">
        <v>152</v>
      </c>
      <c r="B104" s="50" t="s">
        <v>638</v>
      </c>
    </row>
    <row r="105" spans="1:2">
      <c r="A105" s="49">
        <v>153</v>
      </c>
      <c r="B105" s="50" t="s">
        <v>638</v>
      </c>
    </row>
    <row r="106" spans="1:2">
      <c r="A106" s="49">
        <v>154</v>
      </c>
      <c r="B106" s="50" t="s">
        <v>638</v>
      </c>
    </row>
    <row r="107" spans="1:2">
      <c r="A107" s="49">
        <v>155</v>
      </c>
      <c r="B107" s="50" t="s">
        <v>730</v>
      </c>
    </row>
    <row r="108" spans="1:2">
      <c r="A108" s="49">
        <v>156</v>
      </c>
      <c r="B108" s="50" t="s">
        <v>731</v>
      </c>
    </row>
    <row r="109" spans="1:2">
      <c r="A109" s="49">
        <v>157</v>
      </c>
      <c r="B109" s="50" t="s">
        <v>732</v>
      </c>
    </row>
    <row r="110" spans="1:2">
      <c r="A110" s="49">
        <v>158</v>
      </c>
      <c r="B110" s="50" t="s">
        <v>733</v>
      </c>
    </row>
    <row r="111" spans="1:2">
      <c r="A111" s="49">
        <v>159</v>
      </c>
      <c r="B111" s="50" t="s">
        <v>734</v>
      </c>
    </row>
    <row r="112" spans="1:2">
      <c r="A112" s="49">
        <v>160</v>
      </c>
      <c r="B112" s="50" t="s">
        <v>735</v>
      </c>
    </row>
    <row r="113" spans="1:2">
      <c r="A113" s="49">
        <v>161</v>
      </c>
      <c r="B113" s="50" t="s">
        <v>736</v>
      </c>
    </row>
    <row r="114" spans="1:2">
      <c r="A114" s="49">
        <v>162</v>
      </c>
      <c r="B114" s="50" t="s">
        <v>737</v>
      </c>
    </row>
    <row r="115" spans="1:2">
      <c r="A115" s="49">
        <v>169</v>
      </c>
      <c r="B115" s="50" t="s">
        <v>738</v>
      </c>
    </row>
    <row r="116" spans="1:2">
      <c r="A116" s="49">
        <v>170</v>
      </c>
      <c r="B116" s="50" t="s">
        <v>739</v>
      </c>
    </row>
    <row r="117" spans="1:2">
      <c r="A117" s="49">
        <v>171</v>
      </c>
      <c r="B117" s="50" t="s">
        <v>740</v>
      </c>
    </row>
    <row r="118" spans="1:2">
      <c r="A118" s="49">
        <v>172</v>
      </c>
      <c r="B118" s="50" t="s">
        <v>741</v>
      </c>
    </row>
    <row r="119" spans="1:2">
      <c r="A119" s="49">
        <v>173</v>
      </c>
      <c r="B119" s="50" t="s">
        <v>742</v>
      </c>
    </row>
    <row r="120" spans="1:2">
      <c r="A120" s="49">
        <v>174</v>
      </c>
      <c r="B120" s="50" t="s">
        <v>743</v>
      </c>
    </row>
    <row r="121" spans="1:2">
      <c r="A121" s="49">
        <v>175</v>
      </c>
      <c r="B121" s="50" t="s">
        <v>744</v>
      </c>
    </row>
    <row r="122" spans="1:2">
      <c r="A122" s="49">
        <v>176</v>
      </c>
      <c r="B122" s="50" t="s">
        <v>740</v>
      </c>
    </row>
    <row r="123" spans="1:2">
      <c r="A123" s="49">
        <v>177</v>
      </c>
      <c r="B123" s="50" t="s">
        <v>741</v>
      </c>
    </row>
    <row r="124" spans="1:2">
      <c r="A124" s="49">
        <v>178</v>
      </c>
      <c r="B124" s="50" t="s">
        <v>742</v>
      </c>
    </row>
    <row r="125" spans="1:2">
      <c r="A125" s="49">
        <v>179</v>
      </c>
      <c r="B125" s="50" t="s">
        <v>745</v>
      </c>
    </row>
    <row r="126" spans="1:2">
      <c r="A126" s="49">
        <v>180</v>
      </c>
      <c r="B126" s="50" t="s">
        <v>744</v>
      </c>
    </row>
    <row r="127" spans="1:2">
      <c r="A127" s="49">
        <v>181</v>
      </c>
      <c r="B127" s="50" t="s">
        <v>746</v>
      </c>
    </row>
    <row r="128" spans="1:2">
      <c r="A128" s="49">
        <v>182</v>
      </c>
      <c r="B128" s="50" t="s">
        <v>746</v>
      </c>
    </row>
    <row r="129" spans="1:2">
      <c r="A129" s="49">
        <v>183</v>
      </c>
      <c r="B129" s="50" t="s">
        <v>746</v>
      </c>
    </row>
    <row r="130" spans="1:2">
      <c r="A130" s="49">
        <v>184</v>
      </c>
      <c r="B130" s="50" t="s">
        <v>747</v>
      </c>
    </row>
    <row r="131" spans="1:2">
      <c r="A131" s="49">
        <v>185</v>
      </c>
      <c r="B131" s="50" t="s">
        <v>748</v>
      </c>
    </row>
    <row r="132" spans="1:2">
      <c r="A132" s="49">
        <v>186</v>
      </c>
      <c r="B132" s="50" t="s">
        <v>749</v>
      </c>
    </row>
    <row r="133" spans="1:2">
      <c r="A133" s="49">
        <v>187</v>
      </c>
      <c r="B133" s="50" t="s">
        <v>750</v>
      </c>
    </row>
    <row r="134" spans="1:2">
      <c r="A134" s="49">
        <v>191</v>
      </c>
      <c r="B134" s="50" t="s">
        <v>751</v>
      </c>
    </row>
    <row r="135" spans="1:2">
      <c r="A135" s="49">
        <v>193</v>
      </c>
      <c r="B135" s="50" t="s">
        <v>638</v>
      </c>
    </row>
    <row r="136" spans="1:2">
      <c r="A136" s="49">
        <v>200</v>
      </c>
      <c r="B136" s="50" t="s">
        <v>752</v>
      </c>
    </row>
    <row r="137" spans="1:2">
      <c r="A137" s="49">
        <v>204</v>
      </c>
      <c r="B137" s="50" t="s">
        <v>753</v>
      </c>
    </row>
    <row r="138" spans="1:2">
      <c r="A138" s="49">
        <v>216</v>
      </c>
      <c r="B138" s="50" t="s">
        <v>754</v>
      </c>
    </row>
    <row r="139" spans="1:2">
      <c r="A139" s="49">
        <v>220</v>
      </c>
      <c r="B139" s="50" t="s">
        <v>755</v>
      </c>
    </row>
    <row r="140" spans="1:2">
      <c r="A140" s="49">
        <v>221</v>
      </c>
      <c r="B140" s="50" t="s">
        <v>756</v>
      </c>
    </row>
    <row r="141" spans="1:2">
      <c r="A141" s="49">
        <v>250</v>
      </c>
      <c r="B141" s="50" t="s">
        <v>757</v>
      </c>
    </row>
    <row r="142" spans="1:2">
      <c r="A142" s="49">
        <v>262</v>
      </c>
      <c r="B142" s="50" t="s">
        <v>638</v>
      </c>
    </row>
    <row r="143" spans="1:2">
      <c r="A143" s="49">
        <v>269</v>
      </c>
      <c r="B143" s="50" t="s">
        <v>738</v>
      </c>
    </row>
    <row r="144" spans="1:2">
      <c r="A144" s="49">
        <v>270</v>
      </c>
      <c r="B144" s="50" t="s">
        <v>739</v>
      </c>
    </row>
    <row r="145" spans="1:2">
      <c r="A145" s="49">
        <v>271</v>
      </c>
      <c r="B145" s="50" t="s">
        <v>740</v>
      </c>
    </row>
    <row r="146" spans="1:2">
      <c r="A146" s="49">
        <v>272</v>
      </c>
      <c r="B146" s="50" t="s">
        <v>741</v>
      </c>
    </row>
    <row r="147" spans="1:2">
      <c r="A147" s="49">
        <v>273</v>
      </c>
      <c r="B147" s="50" t="s">
        <v>742</v>
      </c>
    </row>
    <row r="148" spans="1:2">
      <c r="A148" s="49">
        <v>274</v>
      </c>
      <c r="B148" s="50" t="s">
        <v>743</v>
      </c>
    </row>
    <row r="149" spans="1:2">
      <c r="A149" s="49">
        <v>275</v>
      </c>
      <c r="B149" s="50" t="s">
        <v>744</v>
      </c>
    </row>
    <row r="150" spans="1:2">
      <c r="A150" s="49">
        <v>276</v>
      </c>
      <c r="B150" s="50" t="s">
        <v>740</v>
      </c>
    </row>
    <row r="151" spans="1:2">
      <c r="A151" s="49">
        <v>277</v>
      </c>
      <c r="B151" s="50" t="s">
        <v>741</v>
      </c>
    </row>
    <row r="152" spans="1:2">
      <c r="A152" s="49">
        <v>278</v>
      </c>
      <c r="B152" s="50" t="s">
        <v>742</v>
      </c>
    </row>
    <row r="153" spans="1:2">
      <c r="A153" s="49">
        <v>279</v>
      </c>
      <c r="B153" s="50" t="s">
        <v>745</v>
      </c>
    </row>
    <row r="154" spans="1:2">
      <c r="A154" s="49">
        <v>280</v>
      </c>
      <c r="B154" s="50" t="s">
        <v>744</v>
      </c>
    </row>
    <row r="155" spans="1:2">
      <c r="A155" s="49">
        <v>281</v>
      </c>
      <c r="B155" s="50" t="s">
        <v>746</v>
      </c>
    </row>
    <row r="156" spans="1:2">
      <c r="A156" s="49">
        <v>282</v>
      </c>
      <c r="B156" s="50" t="s">
        <v>746</v>
      </c>
    </row>
    <row r="157" spans="1:2">
      <c r="A157" s="49">
        <v>283</v>
      </c>
      <c r="B157" s="50" t="s">
        <v>746</v>
      </c>
    </row>
    <row r="158" spans="1:2">
      <c r="A158" s="49">
        <v>284</v>
      </c>
      <c r="B158" s="50" t="s">
        <v>747</v>
      </c>
    </row>
    <row r="159" spans="1:2">
      <c r="A159" s="49">
        <v>285</v>
      </c>
      <c r="B159" s="50" t="s">
        <v>748</v>
      </c>
    </row>
    <row r="160" spans="1:2">
      <c r="A160" s="49">
        <v>286</v>
      </c>
      <c r="B160" s="50" t="s">
        <v>749</v>
      </c>
    </row>
    <row r="161" spans="1:2">
      <c r="A161" s="49">
        <v>287</v>
      </c>
      <c r="B161" s="50" t="s">
        <v>750</v>
      </c>
    </row>
    <row r="162" spans="1:2">
      <c r="A162" s="49">
        <v>300</v>
      </c>
      <c r="B162" s="50" t="s">
        <v>758</v>
      </c>
    </row>
    <row r="163" spans="1:2">
      <c r="A163" s="49">
        <v>400</v>
      </c>
      <c r="B163" s="50" t="s">
        <v>759</v>
      </c>
    </row>
    <row r="164" spans="1:2">
      <c r="A164" s="49">
        <v>401</v>
      </c>
      <c r="B164" s="50" t="s">
        <v>760</v>
      </c>
    </row>
    <row r="165" spans="1:2">
      <c r="A165" s="49">
        <v>402</v>
      </c>
      <c r="B165" s="50" t="s">
        <v>761</v>
      </c>
    </row>
    <row r="166" spans="1:2">
      <c r="A166" s="49">
        <v>500</v>
      </c>
      <c r="B166" s="50" t="s">
        <v>762</v>
      </c>
    </row>
    <row r="167" spans="1:2">
      <c r="A167" s="49">
        <v>600</v>
      </c>
      <c r="B167" s="50" t="s">
        <v>763</v>
      </c>
    </row>
    <row r="168" spans="1:2">
      <c r="A168" s="49">
        <v>601</v>
      </c>
      <c r="B168" s="50" t="s">
        <v>764</v>
      </c>
    </row>
    <row r="169" spans="1:2">
      <c r="A169" s="49">
        <v>602</v>
      </c>
      <c r="B169" s="50" t="s">
        <v>765</v>
      </c>
    </row>
    <row r="170" spans="1:2">
      <c r="A170" s="49">
        <v>700</v>
      </c>
      <c r="B170" s="50" t="s">
        <v>766</v>
      </c>
    </row>
    <row r="171" spans="1:2">
      <c r="A171" s="49">
        <v>800</v>
      </c>
      <c r="B171" s="50" t="s">
        <v>767</v>
      </c>
    </row>
    <row r="172" spans="1:2">
      <c r="A172" s="49">
        <v>801</v>
      </c>
      <c r="B172" s="50" t="s">
        <v>768</v>
      </c>
    </row>
    <row r="173" spans="1:2">
      <c r="A173" s="49">
        <v>802</v>
      </c>
      <c r="B173" s="50" t="s">
        <v>769</v>
      </c>
    </row>
    <row r="174" spans="1:2">
      <c r="A174" s="49">
        <v>803</v>
      </c>
      <c r="B174" s="50" t="s">
        <v>770</v>
      </c>
    </row>
    <row r="175" spans="1:2">
      <c r="A175" s="49">
        <v>804</v>
      </c>
      <c r="B175" s="50" t="s">
        <v>771</v>
      </c>
    </row>
    <row r="176" spans="1:2">
      <c r="A176" s="49">
        <v>805</v>
      </c>
      <c r="B176" s="50" t="s">
        <v>772</v>
      </c>
    </row>
    <row r="177" spans="1:2">
      <c r="A177" s="49">
        <v>806</v>
      </c>
      <c r="B177" s="50" t="s">
        <v>773</v>
      </c>
    </row>
    <row r="178" spans="1:2">
      <c r="A178" s="49">
        <v>807</v>
      </c>
      <c r="B178" s="50" t="s">
        <v>774</v>
      </c>
    </row>
    <row r="179" spans="1:2">
      <c r="A179" s="49">
        <v>808</v>
      </c>
      <c r="B179" s="50" t="s">
        <v>775</v>
      </c>
    </row>
    <row r="180" spans="1:2">
      <c r="A180" s="49">
        <v>809</v>
      </c>
      <c r="B180" s="50" t="s">
        <v>776</v>
      </c>
    </row>
    <row r="181" spans="1:2">
      <c r="A181" s="49">
        <v>810</v>
      </c>
      <c r="B181" s="50" t="s">
        <v>777</v>
      </c>
    </row>
    <row r="182" spans="1:2">
      <c r="A182" s="49">
        <v>811</v>
      </c>
      <c r="B182" s="50" t="s">
        <v>778</v>
      </c>
    </row>
    <row r="183" spans="1:2">
      <c r="A183" s="49">
        <v>812</v>
      </c>
      <c r="B183" s="50" t="s">
        <v>779</v>
      </c>
    </row>
    <row r="184" spans="1:2">
      <c r="A184" s="49">
        <v>813</v>
      </c>
      <c r="B184" s="50" t="s">
        <v>780</v>
      </c>
    </row>
    <row r="185" spans="1:2">
      <c r="A185" s="49">
        <v>814</v>
      </c>
      <c r="B185" s="50" t="s">
        <v>781</v>
      </c>
    </row>
    <row r="186" spans="1:2">
      <c r="A186" s="49">
        <v>815</v>
      </c>
      <c r="B186" s="50" t="s">
        <v>782</v>
      </c>
    </row>
    <row r="187" spans="1:2">
      <c r="A187" s="49">
        <v>816</v>
      </c>
      <c r="B187" s="50" t="s">
        <v>783</v>
      </c>
    </row>
    <row r="188" spans="1:2">
      <c r="A188" s="49">
        <v>817</v>
      </c>
      <c r="B188" s="50" t="s">
        <v>784</v>
      </c>
    </row>
    <row r="189" spans="1:2">
      <c r="A189" s="49">
        <v>818</v>
      </c>
      <c r="B189" s="50" t="s">
        <v>785</v>
      </c>
    </row>
    <row r="190" spans="1:2">
      <c r="A190" s="49">
        <v>819</v>
      </c>
      <c r="B190" s="50" t="s">
        <v>786</v>
      </c>
    </row>
    <row r="191" spans="1:2">
      <c r="A191" s="49">
        <v>820</v>
      </c>
      <c r="B191" s="50" t="s">
        <v>787</v>
      </c>
    </row>
    <row r="192" spans="1:2">
      <c r="A192" s="49">
        <v>821</v>
      </c>
      <c r="B192" s="50" t="s">
        <v>788</v>
      </c>
    </row>
    <row r="193" spans="1:2">
      <c r="A193" s="49">
        <v>822</v>
      </c>
      <c r="B193" s="50" t="s">
        <v>789</v>
      </c>
    </row>
    <row r="194" spans="1:2">
      <c r="A194" s="49">
        <v>823</v>
      </c>
      <c r="B194" s="50" t="s">
        <v>790</v>
      </c>
    </row>
    <row r="195" spans="1:2">
      <c r="A195" s="49">
        <v>824</v>
      </c>
      <c r="B195" s="50" t="s">
        <v>791</v>
      </c>
    </row>
    <row r="196" spans="1:2">
      <c r="A196" s="49">
        <v>825</v>
      </c>
      <c r="B196" s="50" t="s">
        <v>792</v>
      </c>
    </row>
    <row r="197" spans="1:2">
      <c r="A197" s="49">
        <v>826</v>
      </c>
      <c r="B197" s="50" t="s">
        <v>793</v>
      </c>
    </row>
    <row r="198" spans="1:2">
      <c r="A198" s="49">
        <v>827</v>
      </c>
      <c r="B198" s="50" t="s">
        <v>794</v>
      </c>
    </row>
    <row r="199" spans="1:2">
      <c r="A199" s="49">
        <v>828</v>
      </c>
      <c r="B199" s="50" t="s">
        <v>795</v>
      </c>
    </row>
    <row r="200" spans="1:2">
      <c r="A200" s="49">
        <v>829</v>
      </c>
      <c r="B200" s="50" t="s">
        <v>796</v>
      </c>
    </row>
    <row r="201" spans="1:2">
      <c r="A201" s="49">
        <v>830</v>
      </c>
      <c r="B201" s="50" t="s">
        <v>797</v>
      </c>
    </row>
    <row r="202" spans="1:2">
      <c r="A202" s="49">
        <v>831</v>
      </c>
      <c r="B202" s="50" t="s">
        <v>798</v>
      </c>
    </row>
    <row r="203" spans="1:2">
      <c r="A203" s="49">
        <v>832</v>
      </c>
      <c r="B203" s="50" t="s">
        <v>799</v>
      </c>
    </row>
    <row r="204" spans="1:2">
      <c r="A204" s="49">
        <v>833</v>
      </c>
      <c r="B204" s="50" t="s">
        <v>800</v>
      </c>
    </row>
    <row r="205" spans="1:2">
      <c r="A205" s="49">
        <v>834</v>
      </c>
      <c r="B205" s="50" t="s">
        <v>801</v>
      </c>
    </row>
    <row r="206" spans="1:2">
      <c r="A206" s="49">
        <v>835</v>
      </c>
      <c r="B206" s="50" t="s">
        <v>802</v>
      </c>
    </row>
    <row r="207" spans="1:2">
      <c r="A207" s="49">
        <v>836</v>
      </c>
      <c r="B207" s="50" t="s">
        <v>803</v>
      </c>
    </row>
    <row r="208" spans="1:2">
      <c r="A208" s="49">
        <v>858</v>
      </c>
      <c r="B208" s="50" t="s">
        <v>804</v>
      </c>
    </row>
    <row r="209" spans="1:2">
      <c r="A209" s="49">
        <v>859</v>
      </c>
      <c r="B209" s="50" t="s">
        <v>805</v>
      </c>
    </row>
    <row r="210" spans="1:2">
      <c r="A210" s="49">
        <v>860</v>
      </c>
      <c r="B210" s="50" t="s">
        <v>806</v>
      </c>
    </row>
    <row r="211" spans="1:2">
      <c r="A211" s="49">
        <v>861</v>
      </c>
      <c r="B211" s="50" t="s">
        <v>807</v>
      </c>
    </row>
    <row r="212" spans="1:2">
      <c r="A212" s="49">
        <v>862</v>
      </c>
      <c r="B212" s="50" t="s">
        <v>808</v>
      </c>
    </row>
    <row r="213" spans="1:2">
      <c r="A213" s="49">
        <v>863</v>
      </c>
      <c r="B213" s="50" t="s">
        <v>809</v>
      </c>
    </row>
    <row r="214" spans="1:2">
      <c r="A214" s="49">
        <v>864</v>
      </c>
      <c r="B214" s="50" t="s">
        <v>810</v>
      </c>
    </row>
    <row r="215" spans="1:2">
      <c r="A215" s="49">
        <v>865</v>
      </c>
      <c r="B215" s="50" t="s">
        <v>811</v>
      </c>
    </row>
    <row r="216" spans="1:2">
      <c r="A216" s="49">
        <v>866</v>
      </c>
      <c r="B216" s="50" t="s">
        <v>812</v>
      </c>
    </row>
    <row r="217" spans="1:2">
      <c r="A217" s="49">
        <v>867</v>
      </c>
      <c r="B217" s="50" t="s">
        <v>813</v>
      </c>
    </row>
    <row r="218" spans="1:2">
      <c r="A218" s="49">
        <v>868</v>
      </c>
      <c r="B218" s="50" t="s">
        <v>814</v>
      </c>
    </row>
    <row r="219" spans="1:2">
      <c r="A219" s="49">
        <v>869</v>
      </c>
      <c r="B219" s="50" t="s">
        <v>815</v>
      </c>
    </row>
    <row r="220" spans="1:2">
      <c r="A220" s="49">
        <v>870</v>
      </c>
      <c r="B220" s="50" t="s">
        <v>816</v>
      </c>
    </row>
    <row r="221" spans="1:2">
      <c r="A221" s="49">
        <v>871</v>
      </c>
      <c r="B221" s="50" t="s">
        <v>817</v>
      </c>
    </row>
    <row r="222" spans="1:2">
      <c r="A222" s="49">
        <v>900</v>
      </c>
      <c r="B222" s="50" t="s">
        <v>818</v>
      </c>
    </row>
    <row r="223" spans="1:2">
      <c r="A223" s="49">
        <v>901</v>
      </c>
      <c r="B223" s="50" t="s">
        <v>819</v>
      </c>
    </row>
    <row r="224" spans="1:2">
      <c r="A224" s="49">
        <v>902</v>
      </c>
      <c r="B224" s="50" t="s">
        <v>820</v>
      </c>
    </row>
    <row r="225" spans="1:2">
      <c r="A225" s="49">
        <v>909</v>
      </c>
      <c r="B225" s="50" t="s">
        <v>821</v>
      </c>
    </row>
    <row r="226" spans="1:2">
      <c r="A226" s="49">
        <v>910</v>
      </c>
      <c r="B226" s="50" t="s">
        <v>822</v>
      </c>
    </row>
    <row r="227" spans="1:2">
      <c r="A227" s="49">
        <v>911</v>
      </c>
      <c r="B227" s="50" t="s">
        <v>823</v>
      </c>
    </row>
    <row r="228" spans="1:2">
      <c r="A228" s="49">
        <v>912</v>
      </c>
      <c r="B228" s="50" t="s">
        <v>824</v>
      </c>
    </row>
    <row r="229" spans="1:2">
      <c r="A229" s="49">
        <v>913</v>
      </c>
      <c r="B229" s="50" t="s">
        <v>825</v>
      </c>
    </row>
    <row r="230" spans="1:2" s="301" customFormat="1">
      <c r="A230" s="299">
        <v>932</v>
      </c>
      <c r="B230" s="300" t="s">
        <v>31</v>
      </c>
    </row>
    <row r="231" spans="1:2" s="179" customFormat="1">
      <c r="A231" s="178">
        <v>933</v>
      </c>
      <c r="B231" s="180" t="s">
        <v>1017</v>
      </c>
    </row>
    <row r="232" spans="1:2" s="179" customFormat="1">
      <c r="A232" s="178">
        <v>934</v>
      </c>
      <c r="B232" s="180" t="s">
        <v>1014</v>
      </c>
    </row>
    <row r="233" spans="1:2" s="179" customFormat="1">
      <c r="A233" s="178">
        <v>935</v>
      </c>
      <c r="B233" s="180" t="s">
        <v>1015</v>
      </c>
    </row>
    <row r="234" spans="1:2" s="179" customFormat="1">
      <c r="A234" s="178">
        <v>936</v>
      </c>
      <c r="B234" s="180" t="s">
        <v>1013</v>
      </c>
    </row>
    <row r="235" spans="1:2">
      <c r="A235" s="49">
        <v>937</v>
      </c>
      <c r="B235" s="50" t="s">
        <v>826</v>
      </c>
    </row>
    <row r="236" spans="1:2">
      <c r="A236" s="49">
        <v>938</v>
      </c>
      <c r="B236" s="50" t="s">
        <v>827</v>
      </c>
    </row>
    <row r="237" spans="1:2">
      <c r="A237" s="49">
        <v>939</v>
      </c>
      <c r="B237" s="50" t="s">
        <v>828</v>
      </c>
    </row>
    <row r="238" spans="1:2">
      <c r="A238" s="49">
        <v>940</v>
      </c>
      <c r="B238" s="50" t="s">
        <v>829</v>
      </c>
    </row>
    <row r="239" spans="1:2">
      <c r="A239" s="49">
        <v>941</v>
      </c>
      <c r="B239" s="50" t="s">
        <v>830</v>
      </c>
    </row>
    <row r="240" spans="1:2">
      <c r="A240" s="49">
        <v>942</v>
      </c>
      <c r="B240" s="50" t="s">
        <v>831</v>
      </c>
    </row>
    <row r="241" spans="1:2">
      <c r="A241" s="49">
        <v>943</v>
      </c>
      <c r="B241" s="50" t="s">
        <v>832</v>
      </c>
    </row>
    <row r="242" spans="1:2">
      <c r="A242" s="49">
        <v>944</v>
      </c>
      <c r="B242" s="50" t="s">
        <v>833</v>
      </c>
    </row>
    <row r="243" spans="1:2">
      <c r="A243" s="49">
        <v>945</v>
      </c>
      <c r="B243" s="50" t="s">
        <v>834</v>
      </c>
    </row>
    <row r="244" spans="1:2">
      <c r="A244" s="49">
        <v>946</v>
      </c>
      <c r="B244" s="50" t="s">
        <v>835</v>
      </c>
    </row>
    <row r="245" spans="1:2">
      <c r="A245" s="49">
        <v>947</v>
      </c>
      <c r="B245" s="50" t="s">
        <v>836</v>
      </c>
    </row>
    <row r="246" spans="1:2">
      <c r="A246" s="49">
        <v>948</v>
      </c>
      <c r="B246" s="50" t="s">
        <v>837</v>
      </c>
    </row>
    <row r="247" spans="1:2">
      <c r="A247" s="49">
        <v>949</v>
      </c>
      <c r="B247" s="50" t="s">
        <v>838</v>
      </c>
    </row>
    <row r="248" spans="1:2">
      <c r="A248" s="49">
        <v>950</v>
      </c>
      <c r="B248" s="50" t="s">
        <v>839</v>
      </c>
    </row>
    <row r="249" spans="1:2">
      <c r="A249" s="49">
        <v>951</v>
      </c>
      <c r="B249" s="50" t="s">
        <v>840</v>
      </c>
    </row>
    <row r="250" spans="1:2">
      <c r="A250" s="49">
        <v>952</v>
      </c>
      <c r="B250" s="50" t="s">
        <v>841</v>
      </c>
    </row>
    <row r="251" spans="1:2">
      <c r="A251" s="49">
        <v>953</v>
      </c>
      <c r="B251" s="50" t="s">
        <v>842</v>
      </c>
    </row>
    <row r="252" spans="1:2">
      <c r="A252" s="49">
        <v>954</v>
      </c>
      <c r="B252" s="50" t="s">
        <v>843</v>
      </c>
    </row>
    <row r="253" spans="1:2">
      <c r="A253" s="49">
        <v>955</v>
      </c>
      <c r="B253" s="50" t="s">
        <v>844</v>
      </c>
    </row>
    <row r="254" spans="1:2">
      <c r="A254" s="49">
        <v>956</v>
      </c>
      <c r="B254" s="50" t="s">
        <v>845</v>
      </c>
    </row>
    <row r="255" spans="1:2">
      <c r="A255" s="49">
        <v>957</v>
      </c>
      <c r="B255" s="50" t="s">
        <v>846</v>
      </c>
    </row>
    <row r="256" spans="1:2">
      <c r="A256" s="49">
        <v>958</v>
      </c>
      <c r="B256" s="50" t="s">
        <v>847</v>
      </c>
    </row>
    <row r="257" spans="1:2">
      <c r="A257" s="49">
        <v>959</v>
      </c>
      <c r="B257" s="50" t="s">
        <v>848</v>
      </c>
    </row>
    <row r="258" spans="1:2">
      <c r="A258" s="49">
        <v>960</v>
      </c>
      <c r="B258" s="50" t="s">
        <v>849</v>
      </c>
    </row>
    <row r="259" spans="1:2">
      <c r="A259" s="49">
        <v>961</v>
      </c>
      <c r="B259" s="50" t="s">
        <v>850</v>
      </c>
    </row>
    <row r="260" spans="1:2">
      <c r="A260" s="49">
        <v>962</v>
      </c>
      <c r="B260" s="50" t="s">
        <v>851</v>
      </c>
    </row>
    <row r="261" spans="1:2">
      <c r="A261" s="49">
        <v>963</v>
      </c>
      <c r="B261" s="50" t="s">
        <v>852</v>
      </c>
    </row>
    <row r="262" spans="1:2">
      <c r="A262" s="49">
        <v>964</v>
      </c>
      <c r="B262" s="50" t="s">
        <v>853</v>
      </c>
    </row>
    <row r="263" spans="1:2">
      <c r="A263" s="49">
        <v>965</v>
      </c>
      <c r="B263" s="50" t="s">
        <v>854</v>
      </c>
    </row>
    <row r="264" spans="1:2">
      <c r="A264" s="49">
        <v>966</v>
      </c>
      <c r="B264" s="50" t="s">
        <v>855</v>
      </c>
    </row>
    <row r="265" spans="1:2">
      <c r="A265" s="49">
        <v>967</v>
      </c>
      <c r="B265" s="50" t="s">
        <v>856</v>
      </c>
    </row>
    <row r="266" spans="1:2">
      <c r="A266" s="49">
        <v>968</v>
      </c>
      <c r="B266" s="50" t="s">
        <v>857</v>
      </c>
    </row>
    <row r="267" spans="1:2">
      <c r="A267" s="49">
        <v>969</v>
      </c>
      <c r="B267" s="50" t="s">
        <v>858</v>
      </c>
    </row>
    <row r="268" spans="1:2">
      <c r="A268" s="49">
        <v>970</v>
      </c>
      <c r="B268" s="50" t="s">
        <v>859</v>
      </c>
    </row>
    <row r="269" spans="1:2">
      <c r="A269" s="49">
        <v>971</v>
      </c>
      <c r="B269" s="50" t="s">
        <v>860</v>
      </c>
    </row>
    <row r="270" spans="1:2">
      <c r="A270" s="49">
        <v>972</v>
      </c>
      <c r="B270" s="50" t="s">
        <v>861</v>
      </c>
    </row>
    <row r="271" spans="1:2">
      <c r="A271" s="49">
        <v>973</v>
      </c>
      <c r="B271" s="50" t="s">
        <v>862</v>
      </c>
    </row>
    <row r="272" spans="1:2">
      <c r="A272" s="49">
        <v>974</v>
      </c>
      <c r="B272" s="50" t="s">
        <v>863</v>
      </c>
    </row>
    <row r="273" spans="1:2">
      <c r="A273" s="49">
        <v>975</v>
      </c>
      <c r="B273" s="50" t="s">
        <v>864</v>
      </c>
    </row>
    <row r="274" spans="1:2">
      <c r="A274" s="49">
        <v>976</v>
      </c>
      <c r="B274" s="50" t="s">
        <v>865</v>
      </c>
    </row>
    <row r="275" spans="1:2">
      <c r="A275" s="49">
        <v>977</v>
      </c>
      <c r="B275" s="50" t="s">
        <v>866</v>
      </c>
    </row>
    <row r="276" spans="1:2">
      <c r="A276" s="49">
        <v>978</v>
      </c>
      <c r="B276" s="50" t="s">
        <v>867</v>
      </c>
    </row>
    <row r="277" spans="1:2">
      <c r="A277" s="49">
        <v>979</v>
      </c>
      <c r="B277" s="50" t="s">
        <v>868</v>
      </c>
    </row>
    <row r="278" spans="1:2">
      <c r="A278" s="49">
        <v>980</v>
      </c>
      <c r="B278" s="50" t="s">
        <v>869</v>
      </c>
    </row>
    <row r="279" spans="1:2">
      <c r="A279" s="49">
        <v>981</v>
      </c>
      <c r="B279" s="50" t="s">
        <v>870</v>
      </c>
    </row>
    <row r="280" spans="1:2">
      <c r="A280" s="49">
        <v>982</v>
      </c>
      <c r="B280" s="50" t="s">
        <v>871</v>
      </c>
    </row>
    <row r="281" spans="1:2">
      <c r="A281" s="49">
        <v>983</v>
      </c>
      <c r="B281" s="50" t="s">
        <v>872</v>
      </c>
    </row>
    <row r="282" spans="1:2">
      <c r="A282" s="49">
        <v>984</v>
      </c>
      <c r="B282" s="50" t="s">
        <v>873</v>
      </c>
    </row>
    <row r="283" spans="1:2">
      <c r="A283" s="49">
        <v>985</v>
      </c>
      <c r="B283" s="50" t="s">
        <v>874</v>
      </c>
    </row>
    <row r="284" spans="1:2">
      <c r="A284" s="49">
        <v>986</v>
      </c>
      <c r="B284" s="50" t="s">
        <v>875</v>
      </c>
    </row>
    <row r="285" spans="1:2">
      <c r="A285" s="49">
        <v>987</v>
      </c>
      <c r="B285" s="50" t="s">
        <v>876</v>
      </c>
    </row>
    <row r="286" spans="1:2">
      <c r="A286" s="49">
        <v>988</v>
      </c>
      <c r="B286" s="50" t="s">
        <v>877</v>
      </c>
    </row>
    <row r="287" spans="1:2">
      <c r="A287" s="49">
        <v>989</v>
      </c>
      <c r="B287" s="50" t="s">
        <v>878</v>
      </c>
    </row>
    <row r="288" spans="1:2">
      <c r="A288" s="49">
        <v>990</v>
      </c>
      <c r="B288" s="50" t="s">
        <v>879</v>
      </c>
    </row>
    <row r="289" spans="1:2">
      <c r="A289" s="49">
        <v>991</v>
      </c>
      <c r="B289" s="50" t="s">
        <v>880</v>
      </c>
    </row>
    <row r="290" spans="1:2">
      <c r="A290" s="49">
        <v>992</v>
      </c>
      <c r="B290" s="50" t="s">
        <v>881</v>
      </c>
    </row>
    <row r="291" spans="1:2">
      <c r="A291" s="49">
        <v>993</v>
      </c>
      <c r="B291" s="50" t="s">
        <v>882</v>
      </c>
    </row>
    <row r="292" spans="1:2">
      <c r="A292" s="49">
        <v>994</v>
      </c>
      <c r="B292" s="52" t="s">
        <v>894</v>
      </c>
    </row>
    <row r="293" spans="1:2">
      <c r="A293" s="49">
        <v>995</v>
      </c>
      <c r="B293" s="52" t="s">
        <v>895</v>
      </c>
    </row>
    <row r="294" spans="1:2">
      <c r="A294" s="49">
        <v>996</v>
      </c>
      <c r="B294" s="52" t="s">
        <v>896</v>
      </c>
    </row>
    <row r="295" spans="1:2">
      <c r="A295" s="49">
        <v>997</v>
      </c>
      <c r="B295" s="52" t="s">
        <v>897</v>
      </c>
    </row>
    <row r="296" spans="1:2">
      <c r="A296" s="49">
        <v>998</v>
      </c>
      <c r="B296" s="52" t="s">
        <v>898</v>
      </c>
    </row>
    <row r="297" spans="1:2">
      <c r="A297" s="49">
        <v>3005</v>
      </c>
      <c r="B297" s="52" t="s">
        <v>1007</v>
      </c>
    </row>
    <row r="298" spans="1:2">
      <c r="A298" s="49">
        <v>3019</v>
      </c>
      <c r="B298" s="52" t="s">
        <v>995</v>
      </c>
    </row>
    <row r="299" spans="1:2">
      <c r="A299" s="49">
        <v>3046</v>
      </c>
      <c r="B299" s="52" t="s">
        <v>1008</v>
      </c>
    </row>
    <row r="300" spans="1:2">
      <c r="A300" s="49">
        <v>3047</v>
      </c>
      <c r="B300" s="52" t="s">
        <v>1009</v>
      </c>
    </row>
    <row r="301" spans="1:2">
      <c r="A301" s="49">
        <v>3060</v>
      </c>
      <c r="B301" s="52" t="s">
        <v>19</v>
      </c>
    </row>
    <row r="302" spans="1:2">
      <c r="A302" s="49">
        <v>3130</v>
      </c>
      <c r="B302" s="52" t="s">
        <v>1135</v>
      </c>
    </row>
    <row r="303" spans="1:2">
      <c r="A303" s="49">
        <v>3835</v>
      </c>
      <c r="B303" s="52" t="s">
        <v>951</v>
      </c>
    </row>
    <row r="304" spans="1:2">
      <c r="A304" s="49">
        <v>3836</v>
      </c>
      <c r="B304" s="52" t="s">
        <v>38</v>
      </c>
    </row>
    <row r="305" spans="1:2">
      <c r="A305" s="129">
        <v>3858</v>
      </c>
      <c r="B305" s="52" t="s">
        <v>952</v>
      </c>
    </row>
    <row r="306" spans="1:2">
      <c r="A306" s="126">
        <v>3859</v>
      </c>
      <c r="B306" s="52" t="s">
        <v>964</v>
      </c>
    </row>
    <row r="307" spans="1:2">
      <c r="A307" s="126">
        <v>3860</v>
      </c>
      <c r="B307" s="52" t="s">
        <v>953</v>
      </c>
    </row>
    <row r="308" spans="1:2">
      <c r="A308" s="126">
        <v>3861</v>
      </c>
      <c r="B308" s="52" t="s">
        <v>954</v>
      </c>
    </row>
    <row r="309" spans="1:2">
      <c r="A309" s="126">
        <v>3862</v>
      </c>
      <c r="B309" s="52" t="s">
        <v>955</v>
      </c>
    </row>
    <row r="310" spans="1:2">
      <c r="A310" s="126">
        <v>3865</v>
      </c>
      <c r="B310" s="52" t="s">
        <v>956</v>
      </c>
    </row>
    <row r="311" spans="1:2">
      <c r="A311" s="126">
        <v>3900</v>
      </c>
      <c r="B311" s="52" t="s">
        <v>957</v>
      </c>
    </row>
    <row r="312" spans="1:2">
      <c r="A312" s="126">
        <v>3901</v>
      </c>
      <c r="B312" s="52" t="s">
        <v>958</v>
      </c>
    </row>
    <row r="313" spans="1:2">
      <c r="A313" s="126">
        <v>3909</v>
      </c>
      <c r="B313" s="50" t="s">
        <v>960</v>
      </c>
    </row>
    <row r="314" spans="1:2">
      <c r="A314" s="126">
        <v>3910</v>
      </c>
      <c r="B314" s="50" t="s">
        <v>959</v>
      </c>
    </row>
    <row r="315" spans="1:2">
      <c r="A315" s="126">
        <v>3937</v>
      </c>
      <c r="B315" s="50" t="s">
        <v>961</v>
      </c>
    </row>
    <row r="316" spans="1:2">
      <c r="A316" s="126">
        <v>3966</v>
      </c>
      <c r="B316" s="50" t="s">
        <v>7</v>
      </c>
    </row>
    <row r="317" spans="1:2">
      <c r="A317" s="126">
        <v>3970</v>
      </c>
      <c r="B317" s="52" t="s">
        <v>8</v>
      </c>
    </row>
    <row r="318" spans="1:2">
      <c r="A318" s="126">
        <v>3976</v>
      </c>
      <c r="B318" s="52" t="s">
        <v>997</v>
      </c>
    </row>
    <row r="319" spans="1:2">
      <c r="A319" s="126">
        <v>3977</v>
      </c>
      <c r="B319" s="52" t="s">
        <v>9</v>
      </c>
    </row>
    <row r="320" spans="1:2">
      <c r="A320" s="126">
        <v>3978</v>
      </c>
      <c r="B320" s="50" t="s">
        <v>993</v>
      </c>
    </row>
    <row r="321" spans="1:3">
      <c r="A321" s="126">
        <v>3982</v>
      </c>
      <c r="B321" s="50" t="s">
        <v>994</v>
      </c>
    </row>
    <row r="322" spans="1:3">
      <c r="A322" s="126">
        <v>3983</v>
      </c>
      <c r="B322" s="50" t="s">
        <v>10</v>
      </c>
    </row>
    <row r="323" spans="1:3">
      <c r="A323" s="126">
        <v>3984</v>
      </c>
      <c r="B323" s="50" t="s">
        <v>18</v>
      </c>
    </row>
    <row r="324" spans="1:3">
      <c r="A324" s="49">
        <v>3991</v>
      </c>
      <c r="B324" s="52" t="s">
        <v>966</v>
      </c>
      <c r="C324" t="s">
        <v>80</v>
      </c>
    </row>
    <row r="325" spans="1:3">
      <c r="A325" s="49">
        <v>3992</v>
      </c>
      <c r="B325" s="52" t="s">
        <v>1136</v>
      </c>
    </row>
    <row r="326" spans="1:3">
      <c r="A326" s="49">
        <v>3993</v>
      </c>
      <c r="B326" s="52" t="s">
        <v>11</v>
      </c>
    </row>
    <row r="327" spans="1:3">
      <c r="A327" s="49">
        <v>3994</v>
      </c>
      <c r="B327" s="52" t="s">
        <v>998</v>
      </c>
    </row>
    <row r="328" spans="1:3">
      <c r="A328" s="126">
        <v>3995</v>
      </c>
      <c r="B328" s="52" t="s">
        <v>999</v>
      </c>
    </row>
    <row r="329" spans="1:3">
      <c r="A329" s="126">
        <v>3996</v>
      </c>
      <c r="B329" s="52" t="s">
        <v>1000</v>
      </c>
    </row>
    <row r="330" spans="1:3">
      <c r="A330" s="126">
        <v>3997</v>
      </c>
      <c r="B330" s="52" t="s">
        <v>1001</v>
      </c>
    </row>
    <row r="331" spans="1:3">
      <c r="A331"/>
      <c r="B331"/>
    </row>
    <row r="332" spans="1:3">
      <c r="A332"/>
      <c r="B332"/>
    </row>
    <row r="333" spans="1:3">
      <c r="A333"/>
      <c r="B333"/>
    </row>
    <row r="334" spans="1:3">
      <c r="A334"/>
      <c r="B334"/>
    </row>
    <row r="335" spans="1:3">
      <c r="A335"/>
      <c r="B335"/>
    </row>
    <row r="336" spans="1:3">
      <c r="A336"/>
      <c r="B336"/>
    </row>
    <row r="337" spans="1:2">
      <c r="A337"/>
      <c r="B337"/>
    </row>
    <row r="338" spans="1:2">
      <c r="A338"/>
      <c r="B338"/>
    </row>
    <row r="339" spans="1:2">
      <c r="A339"/>
      <c r="B339"/>
    </row>
    <row r="340" spans="1:2">
      <c r="A340"/>
      <c r="B340"/>
    </row>
    <row r="341" spans="1:2">
      <c r="A341"/>
      <c r="B341"/>
    </row>
    <row r="342" spans="1:2">
      <c r="A342"/>
      <c r="B342"/>
    </row>
    <row r="343" spans="1:2">
      <c r="A343"/>
      <c r="B343"/>
    </row>
    <row r="344" spans="1:2">
      <c r="A344"/>
      <c r="B344"/>
    </row>
    <row r="345" spans="1:2">
      <c r="A345"/>
      <c r="B345"/>
    </row>
    <row r="346" spans="1:2">
      <c r="A346"/>
      <c r="B346"/>
    </row>
    <row r="347" spans="1:2">
      <c r="A347"/>
      <c r="B347"/>
    </row>
    <row r="348" spans="1:2">
      <c r="A348"/>
      <c r="B348"/>
    </row>
    <row r="349" spans="1:2">
      <c r="A349"/>
      <c r="B349"/>
    </row>
    <row r="350" spans="1:2">
      <c r="A350"/>
      <c r="B350"/>
    </row>
    <row r="351" spans="1:2">
      <c r="A351"/>
      <c r="B351"/>
    </row>
    <row r="352" spans="1:2">
      <c r="A352"/>
      <c r="B352"/>
    </row>
    <row r="353" spans="1:2">
      <c r="A353"/>
      <c r="B353"/>
    </row>
    <row r="354" spans="1:2">
      <c r="A354"/>
      <c r="B354"/>
    </row>
    <row r="355" spans="1:2">
      <c r="A355"/>
      <c r="B355"/>
    </row>
    <row r="356" spans="1:2">
      <c r="A356"/>
      <c r="B356"/>
    </row>
    <row r="357" spans="1:2">
      <c r="A357"/>
      <c r="B357"/>
    </row>
    <row r="358" spans="1:2">
      <c r="A358"/>
      <c r="B358"/>
    </row>
    <row r="359" spans="1:2">
      <c r="A359"/>
      <c r="B359"/>
    </row>
    <row r="360" spans="1:2">
      <c r="A360"/>
      <c r="B360"/>
    </row>
    <row r="361" spans="1:2">
      <c r="A361"/>
      <c r="B361"/>
    </row>
    <row r="362" spans="1:2">
      <c r="A362"/>
      <c r="B362"/>
    </row>
    <row r="363" spans="1:2">
      <c r="A363"/>
      <c r="B363"/>
    </row>
    <row r="364" spans="1:2">
      <c r="A364"/>
      <c r="B364"/>
    </row>
    <row r="365" spans="1:2">
      <c r="A365"/>
      <c r="B365"/>
    </row>
    <row r="366" spans="1:2">
      <c r="A366"/>
      <c r="B366"/>
    </row>
    <row r="367" spans="1:2">
      <c r="A367"/>
      <c r="B367"/>
    </row>
    <row r="368" spans="1:2">
      <c r="A368"/>
      <c r="B368"/>
    </row>
    <row r="369" spans="1:2">
      <c r="A369"/>
      <c r="B369"/>
    </row>
    <row r="370" spans="1:2">
      <c r="A370"/>
      <c r="B370"/>
    </row>
    <row r="371" spans="1:2">
      <c r="A371"/>
      <c r="B371"/>
    </row>
    <row r="372" spans="1:2">
      <c r="A372"/>
      <c r="B372"/>
    </row>
    <row r="373" spans="1:2">
      <c r="A373"/>
      <c r="B373"/>
    </row>
    <row r="374" spans="1:2">
      <c r="A374"/>
      <c r="B374"/>
    </row>
    <row r="375" spans="1:2">
      <c r="A375"/>
      <c r="B375"/>
    </row>
    <row r="376" spans="1:2">
      <c r="A376"/>
      <c r="B376"/>
    </row>
    <row r="377" spans="1:2">
      <c r="A377"/>
      <c r="B377"/>
    </row>
    <row r="378" spans="1:2">
      <c r="A378"/>
      <c r="B378"/>
    </row>
    <row r="379" spans="1:2">
      <c r="A379"/>
      <c r="B379"/>
    </row>
    <row r="380" spans="1:2">
      <c r="A380"/>
      <c r="B380"/>
    </row>
    <row r="381" spans="1:2">
      <c r="A381"/>
      <c r="B381"/>
    </row>
    <row r="382" spans="1:2">
      <c r="A382"/>
      <c r="B382"/>
    </row>
    <row r="383" spans="1:2">
      <c r="A383"/>
      <c r="B383"/>
    </row>
    <row r="384" spans="1:2">
      <c r="A384"/>
      <c r="B384"/>
    </row>
    <row r="385" spans="1:2">
      <c r="A385"/>
      <c r="B385"/>
    </row>
    <row r="386" spans="1:2">
      <c r="A386"/>
      <c r="B386"/>
    </row>
    <row r="387" spans="1:2">
      <c r="A387"/>
      <c r="B387"/>
    </row>
    <row r="388" spans="1:2">
      <c r="A388"/>
      <c r="B388"/>
    </row>
    <row r="389" spans="1:2">
      <c r="A389"/>
      <c r="B389"/>
    </row>
    <row r="390" spans="1:2">
      <c r="A390"/>
      <c r="B390"/>
    </row>
    <row r="391" spans="1:2">
      <c r="A391"/>
      <c r="B391"/>
    </row>
    <row r="392" spans="1:2">
      <c r="A392"/>
      <c r="B392"/>
    </row>
    <row r="393" spans="1:2">
      <c r="A393"/>
      <c r="B393"/>
    </row>
    <row r="394" spans="1:2">
      <c r="A394"/>
      <c r="B394"/>
    </row>
    <row r="395" spans="1:2">
      <c r="A395"/>
      <c r="B395"/>
    </row>
    <row r="396" spans="1:2">
      <c r="A396"/>
      <c r="B396"/>
    </row>
    <row r="397" spans="1:2">
      <c r="A397"/>
      <c r="B397"/>
    </row>
    <row r="398" spans="1:2">
      <c r="A398"/>
      <c r="B398"/>
    </row>
    <row r="399" spans="1:2">
      <c r="A399"/>
      <c r="B399"/>
    </row>
    <row r="400" spans="1:2">
      <c r="A400"/>
      <c r="B400"/>
    </row>
    <row r="401" spans="1:2">
      <c r="A401"/>
      <c r="B401"/>
    </row>
    <row r="402" spans="1:2">
      <c r="A402"/>
      <c r="B402"/>
    </row>
    <row r="403" spans="1:2">
      <c r="A403"/>
      <c r="B403"/>
    </row>
    <row r="404" spans="1:2">
      <c r="A404"/>
      <c r="B404"/>
    </row>
    <row r="405" spans="1:2">
      <c r="A405"/>
      <c r="B405"/>
    </row>
    <row r="406" spans="1:2">
      <c r="A406"/>
      <c r="B406"/>
    </row>
    <row r="407" spans="1:2">
      <c r="A407"/>
      <c r="B407"/>
    </row>
    <row r="408" spans="1:2">
      <c r="A408"/>
      <c r="B408"/>
    </row>
    <row r="409" spans="1:2">
      <c r="A409"/>
      <c r="B409"/>
    </row>
    <row r="410" spans="1:2">
      <c r="A410"/>
      <c r="B410"/>
    </row>
    <row r="411" spans="1:2">
      <c r="A411"/>
      <c r="B411"/>
    </row>
    <row r="412" spans="1:2">
      <c r="A412"/>
      <c r="B412"/>
    </row>
    <row r="413" spans="1:2">
      <c r="A413"/>
      <c r="B413"/>
    </row>
    <row r="414" spans="1:2">
      <c r="A414"/>
      <c r="B414"/>
    </row>
    <row r="415" spans="1:2">
      <c r="A415"/>
      <c r="B415"/>
    </row>
    <row r="416" spans="1:2">
      <c r="A416"/>
      <c r="B416"/>
    </row>
    <row r="417" spans="1:2">
      <c r="A417"/>
      <c r="B417"/>
    </row>
    <row r="418" spans="1:2">
      <c r="A418"/>
      <c r="B418"/>
    </row>
    <row r="419" spans="1:2">
      <c r="A419"/>
      <c r="B419"/>
    </row>
    <row r="420" spans="1:2">
      <c r="A420"/>
      <c r="B420"/>
    </row>
    <row r="421" spans="1:2">
      <c r="A421"/>
      <c r="B421"/>
    </row>
    <row r="422" spans="1:2">
      <c r="A422"/>
      <c r="B422"/>
    </row>
    <row r="423" spans="1:2">
      <c r="A423"/>
      <c r="B423"/>
    </row>
    <row r="424" spans="1:2">
      <c r="A424"/>
      <c r="B424"/>
    </row>
    <row r="425" spans="1:2">
      <c r="A425"/>
      <c r="B425"/>
    </row>
    <row r="426" spans="1:2">
      <c r="A426"/>
      <c r="B426"/>
    </row>
    <row r="427" spans="1:2">
      <c r="A427"/>
      <c r="B427"/>
    </row>
    <row r="428" spans="1:2">
      <c r="A428"/>
      <c r="B428"/>
    </row>
    <row r="429" spans="1:2">
      <c r="A429"/>
      <c r="B429"/>
    </row>
    <row r="430" spans="1:2">
      <c r="A430"/>
      <c r="B430"/>
    </row>
    <row r="431" spans="1:2">
      <c r="A431"/>
      <c r="B431"/>
    </row>
    <row r="432" spans="1:2">
      <c r="A432"/>
      <c r="B432"/>
    </row>
    <row r="433" spans="1:2">
      <c r="A433"/>
      <c r="B433"/>
    </row>
    <row r="434" spans="1:2">
      <c r="A434"/>
      <c r="B434"/>
    </row>
    <row r="435" spans="1:2">
      <c r="A435"/>
      <c r="B435"/>
    </row>
    <row r="436" spans="1:2">
      <c r="A436"/>
      <c r="B436"/>
    </row>
    <row r="437" spans="1:2">
      <c r="A437"/>
      <c r="B437"/>
    </row>
    <row r="438" spans="1:2">
      <c r="A438"/>
      <c r="B438"/>
    </row>
    <row r="439" spans="1:2">
      <c r="A439"/>
      <c r="B439"/>
    </row>
    <row r="440" spans="1:2">
      <c r="A440"/>
      <c r="B440"/>
    </row>
    <row r="441" spans="1:2">
      <c r="A441"/>
      <c r="B441"/>
    </row>
    <row r="442" spans="1:2">
      <c r="A442"/>
      <c r="B442"/>
    </row>
    <row r="443" spans="1:2">
      <c r="A443"/>
      <c r="B443"/>
    </row>
    <row r="444" spans="1:2">
      <c r="A444"/>
      <c r="B444"/>
    </row>
    <row r="445" spans="1:2">
      <c r="A445"/>
      <c r="B445"/>
    </row>
    <row r="446" spans="1:2">
      <c r="A446"/>
      <c r="B446"/>
    </row>
    <row r="447" spans="1:2">
      <c r="A447"/>
      <c r="B447"/>
    </row>
    <row r="448" spans="1:2">
      <c r="A448"/>
      <c r="B448"/>
    </row>
    <row r="449" spans="1:2">
      <c r="A449"/>
      <c r="B449"/>
    </row>
    <row r="450" spans="1:2">
      <c r="A450"/>
      <c r="B450"/>
    </row>
    <row r="451" spans="1:2">
      <c r="A451"/>
      <c r="B451"/>
    </row>
    <row r="452" spans="1:2">
      <c r="A452"/>
      <c r="B452"/>
    </row>
    <row r="453" spans="1:2">
      <c r="A453"/>
      <c r="B453"/>
    </row>
    <row r="454" spans="1:2">
      <c r="A454"/>
      <c r="B454"/>
    </row>
    <row r="455" spans="1:2">
      <c r="A455"/>
      <c r="B455"/>
    </row>
    <row r="456" spans="1:2">
      <c r="A456"/>
      <c r="B456"/>
    </row>
    <row r="457" spans="1:2">
      <c r="A457"/>
      <c r="B457"/>
    </row>
    <row r="458" spans="1:2">
      <c r="A458"/>
      <c r="B458"/>
    </row>
    <row r="459" spans="1:2">
      <c r="A459"/>
      <c r="B459"/>
    </row>
    <row r="460" spans="1:2">
      <c r="A460"/>
      <c r="B460"/>
    </row>
    <row r="461" spans="1:2">
      <c r="A461"/>
      <c r="B461"/>
    </row>
    <row r="462" spans="1:2">
      <c r="A462"/>
      <c r="B462"/>
    </row>
    <row r="463" spans="1:2">
      <c r="A463"/>
      <c r="B463"/>
    </row>
    <row r="464" spans="1:2">
      <c r="A464"/>
      <c r="B464"/>
    </row>
    <row r="465" spans="1:2">
      <c r="A465"/>
      <c r="B465"/>
    </row>
    <row r="466" spans="1:2">
      <c r="A466"/>
      <c r="B466"/>
    </row>
    <row r="467" spans="1:2">
      <c r="A467"/>
      <c r="B467"/>
    </row>
    <row r="468" spans="1:2">
      <c r="A468"/>
      <c r="B468"/>
    </row>
    <row r="469" spans="1:2">
      <c r="A469"/>
      <c r="B469"/>
    </row>
    <row r="470" spans="1:2">
      <c r="A470"/>
      <c r="B470"/>
    </row>
    <row r="471" spans="1:2">
      <c r="A471"/>
      <c r="B471"/>
    </row>
    <row r="472" spans="1:2">
      <c r="A472"/>
      <c r="B472"/>
    </row>
    <row r="473" spans="1:2">
      <c r="A473"/>
      <c r="B473"/>
    </row>
    <row r="474" spans="1:2">
      <c r="A474"/>
      <c r="B474"/>
    </row>
    <row r="475" spans="1:2">
      <c r="A475"/>
      <c r="B475"/>
    </row>
    <row r="476" spans="1:2">
      <c r="A476"/>
      <c r="B476"/>
    </row>
    <row r="477" spans="1:2">
      <c r="A477"/>
      <c r="B477"/>
    </row>
    <row r="478" spans="1:2">
      <c r="A478"/>
      <c r="B478"/>
    </row>
    <row r="479" spans="1:2">
      <c r="A479"/>
      <c r="B479"/>
    </row>
    <row r="480" spans="1:2">
      <c r="A480"/>
      <c r="B480"/>
    </row>
    <row r="481" spans="1:2">
      <c r="A481"/>
      <c r="B481"/>
    </row>
    <row r="482" spans="1:2">
      <c r="A482"/>
      <c r="B482"/>
    </row>
    <row r="483" spans="1:2">
      <c r="A483"/>
      <c r="B483"/>
    </row>
    <row r="484" spans="1:2">
      <c r="A484"/>
      <c r="B484"/>
    </row>
    <row r="485" spans="1:2">
      <c r="A485"/>
      <c r="B485"/>
    </row>
    <row r="486" spans="1:2">
      <c r="A486"/>
      <c r="B486"/>
    </row>
    <row r="487" spans="1:2">
      <c r="A487"/>
      <c r="B487"/>
    </row>
    <row r="488" spans="1:2">
      <c r="A488"/>
      <c r="B488"/>
    </row>
    <row r="489" spans="1:2">
      <c r="A489"/>
      <c r="B489"/>
    </row>
    <row r="490" spans="1:2">
      <c r="A490"/>
      <c r="B490"/>
    </row>
    <row r="491" spans="1:2">
      <c r="A491"/>
      <c r="B491"/>
    </row>
    <row r="492" spans="1:2">
      <c r="A492"/>
      <c r="B492"/>
    </row>
    <row r="493" spans="1:2">
      <c r="A493"/>
      <c r="B493"/>
    </row>
    <row r="494" spans="1:2">
      <c r="A494"/>
      <c r="B494"/>
    </row>
    <row r="495" spans="1:2">
      <c r="A495"/>
      <c r="B495"/>
    </row>
    <row r="496" spans="1:2">
      <c r="A496"/>
      <c r="B496"/>
    </row>
    <row r="497" spans="1:2">
      <c r="A497"/>
      <c r="B497"/>
    </row>
    <row r="498" spans="1:2">
      <c r="A498"/>
      <c r="B498"/>
    </row>
    <row r="499" spans="1:2">
      <c r="A499"/>
      <c r="B499"/>
    </row>
    <row r="500" spans="1:2">
      <c r="A500"/>
      <c r="B500"/>
    </row>
    <row r="501" spans="1:2">
      <c r="A501"/>
      <c r="B501"/>
    </row>
    <row r="502" spans="1:2">
      <c r="A502"/>
      <c r="B502"/>
    </row>
    <row r="503" spans="1:2">
      <c r="A503"/>
      <c r="B503"/>
    </row>
    <row r="504" spans="1:2">
      <c r="A504"/>
      <c r="B504"/>
    </row>
    <row r="505" spans="1:2">
      <c r="A505"/>
      <c r="B505"/>
    </row>
    <row r="506" spans="1:2">
      <c r="A506"/>
      <c r="B506"/>
    </row>
    <row r="507" spans="1:2">
      <c r="A507"/>
      <c r="B507"/>
    </row>
    <row r="508" spans="1:2">
      <c r="A508"/>
      <c r="B508"/>
    </row>
    <row r="509" spans="1:2">
      <c r="A509"/>
      <c r="B509"/>
    </row>
    <row r="510" spans="1:2">
      <c r="A510"/>
      <c r="B510"/>
    </row>
    <row r="511" spans="1:2">
      <c r="A511"/>
      <c r="B511"/>
    </row>
    <row r="512" spans="1:2">
      <c r="A512"/>
      <c r="B512"/>
    </row>
    <row r="513" spans="1:2">
      <c r="A513"/>
      <c r="B513"/>
    </row>
    <row r="514" spans="1:2">
      <c r="A514"/>
      <c r="B514"/>
    </row>
    <row r="515" spans="1:2">
      <c r="A515"/>
      <c r="B515"/>
    </row>
    <row r="516" spans="1:2">
      <c r="A516"/>
      <c r="B516"/>
    </row>
    <row r="517" spans="1:2">
      <c r="A517"/>
      <c r="B517"/>
    </row>
    <row r="518" spans="1:2">
      <c r="A518"/>
      <c r="B518"/>
    </row>
    <row r="519" spans="1:2">
      <c r="A519"/>
      <c r="B519"/>
    </row>
    <row r="520" spans="1:2">
      <c r="A520"/>
      <c r="B520"/>
    </row>
    <row r="521" spans="1:2">
      <c r="A521"/>
      <c r="B521"/>
    </row>
    <row r="522" spans="1:2">
      <c r="A522"/>
      <c r="B522"/>
    </row>
    <row r="523" spans="1:2">
      <c r="A523"/>
      <c r="B523"/>
    </row>
    <row r="524" spans="1:2">
      <c r="A524"/>
      <c r="B524"/>
    </row>
    <row r="525" spans="1:2">
      <c r="A525"/>
      <c r="B525"/>
    </row>
    <row r="526" spans="1:2">
      <c r="A526"/>
      <c r="B526"/>
    </row>
    <row r="527" spans="1:2">
      <c r="A527"/>
      <c r="B527"/>
    </row>
    <row r="528" spans="1:2">
      <c r="A528"/>
      <c r="B528"/>
    </row>
    <row r="529" spans="1:2">
      <c r="A529"/>
      <c r="B529"/>
    </row>
    <row r="530" spans="1:2">
      <c r="A530"/>
      <c r="B530"/>
    </row>
  </sheetData>
  <phoneticPr fontId="3" type="noConversion"/>
  <pageMargins left="0.511811024" right="0.511811024" top="0.78740157499999996" bottom="0.78740157499999996" header="0.31496062000000002" footer="0.31496062000000002"/>
</worksheet>
</file>

<file path=xl/worksheets/sheet33.xml><?xml version="1.0" encoding="utf-8"?>
<worksheet xmlns="http://schemas.openxmlformats.org/spreadsheetml/2006/main" xmlns:r="http://schemas.openxmlformats.org/officeDocument/2006/relationships">
  <dimension ref="A1:H1708"/>
  <sheetViews>
    <sheetView topLeftCell="A1665" workbookViewId="0">
      <pane xSplit="1" topLeftCell="B1" activePane="topRight" state="frozen"/>
      <selection pane="topRight" activeCell="F1686" sqref="F1686"/>
    </sheetView>
  </sheetViews>
  <sheetFormatPr defaultRowHeight="13.5" customHeight="1"/>
  <cols>
    <col min="1" max="1" width="6.28515625" customWidth="1"/>
    <col min="2" max="2" width="22.5703125" style="42" customWidth="1"/>
    <col min="3" max="3" width="11.5703125" style="42" customWidth="1"/>
    <col min="4" max="4" width="51.42578125" style="42" customWidth="1"/>
    <col min="5" max="5" width="5.7109375" style="121" customWidth="1"/>
    <col min="6" max="6" width="30.7109375" style="42" customWidth="1"/>
  </cols>
  <sheetData>
    <row r="1" spans="1:6" s="245" customFormat="1" ht="13.5" customHeight="1">
      <c r="A1" s="245">
        <v>1</v>
      </c>
      <c r="B1" s="246" t="s">
        <v>206</v>
      </c>
      <c r="C1" s="247" t="s">
        <v>82</v>
      </c>
      <c r="D1" s="247" t="s">
        <v>76</v>
      </c>
      <c r="E1" s="248">
        <v>0</v>
      </c>
      <c r="F1" s="249" t="s">
        <v>83</v>
      </c>
    </row>
    <row r="2" spans="1:6" s="245" customFormat="1" ht="13.5" customHeight="1">
      <c r="A2" s="245">
        <v>2</v>
      </c>
      <c r="B2" s="246" t="s">
        <v>206</v>
      </c>
      <c r="C2" s="247" t="s">
        <v>84</v>
      </c>
      <c r="D2" s="247" t="s">
        <v>79</v>
      </c>
      <c r="E2" s="248">
        <v>0</v>
      </c>
      <c r="F2" s="249" t="s">
        <v>83</v>
      </c>
    </row>
    <row r="3" spans="1:6" s="245" customFormat="1" ht="13.5" customHeight="1">
      <c r="A3" s="245">
        <v>3</v>
      </c>
      <c r="B3" s="246" t="s">
        <v>207</v>
      </c>
      <c r="C3" s="247" t="s">
        <v>85</v>
      </c>
      <c r="D3" s="247" t="s">
        <v>86</v>
      </c>
      <c r="E3" s="248">
        <v>0</v>
      </c>
      <c r="F3" s="249" t="s">
        <v>83</v>
      </c>
    </row>
    <row r="4" spans="1:6" s="245" customFormat="1" ht="13.5" customHeight="1">
      <c r="A4" s="245">
        <v>4</v>
      </c>
      <c r="B4" s="246" t="s">
        <v>207</v>
      </c>
      <c r="C4" s="247" t="s">
        <v>87</v>
      </c>
      <c r="D4" s="247" t="s">
        <v>88</v>
      </c>
      <c r="E4" s="248">
        <v>0</v>
      </c>
      <c r="F4" s="249" t="s">
        <v>83</v>
      </c>
    </row>
    <row r="5" spans="1:6" s="245" customFormat="1" ht="13.5" customHeight="1">
      <c r="A5" s="245">
        <v>5</v>
      </c>
      <c r="B5" s="246" t="s">
        <v>207</v>
      </c>
      <c r="C5" s="247" t="s">
        <v>90</v>
      </c>
      <c r="D5" s="247" t="s">
        <v>91</v>
      </c>
      <c r="E5" s="248">
        <v>0</v>
      </c>
      <c r="F5" s="249" t="s">
        <v>83</v>
      </c>
    </row>
    <row r="6" spans="1:6" s="245" customFormat="1" ht="13.5" customHeight="1">
      <c r="A6" s="245">
        <v>6</v>
      </c>
      <c r="B6" s="246" t="s">
        <v>207</v>
      </c>
      <c r="C6" s="247" t="s">
        <v>92</v>
      </c>
      <c r="D6" s="247" t="s">
        <v>75</v>
      </c>
      <c r="E6" s="248">
        <v>0</v>
      </c>
      <c r="F6" s="249" t="s">
        <v>83</v>
      </c>
    </row>
    <row r="7" spans="1:6" s="245" customFormat="1" ht="13.5" customHeight="1">
      <c r="A7" s="245">
        <v>7</v>
      </c>
      <c r="B7" s="246" t="s">
        <v>207</v>
      </c>
      <c r="C7" s="247" t="s">
        <v>93</v>
      </c>
      <c r="D7" s="247" t="s">
        <v>94</v>
      </c>
      <c r="E7" s="248">
        <v>0</v>
      </c>
      <c r="F7" s="249" t="s">
        <v>83</v>
      </c>
    </row>
    <row r="8" spans="1:6" s="245" customFormat="1" ht="13.5" customHeight="1">
      <c r="A8" s="245">
        <v>8</v>
      </c>
      <c r="B8" s="246" t="s">
        <v>207</v>
      </c>
      <c r="C8" s="247" t="s">
        <v>95</v>
      </c>
      <c r="D8" s="247" t="s">
        <v>96</v>
      </c>
      <c r="E8" s="248">
        <v>0</v>
      </c>
      <c r="F8" s="249" t="s">
        <v>83</v>
      </c>
    </row>
    <row r="9" spans="1:6" s="245" customFormat="1" ht="13.5" customHeight="1">
      <c r="A9" s="245">
        <v>9</v>
      </c>
      <c r="B9" s="246" t="s">
        <v>207</v>
      </c>
      <c r="C9" s="247" t="s">
        <v>97</v>
      </c>
      <c r="D9" s="247" t="s">
        <v>98</v>
      </c>
      <c r="E9" s="248">
        <v>0</v>
      </c>
      <c r="F9" s="249" t="s">
        <v>83</v>
      </c>
    </row>
    <row r="10" spans="1:6" s="245" customFormat="1" ht="13.5" customHeight="1">
      <c r="A10" s="245">
        <v>10</v>
      </c>
      <c r="B10" s="246" t="s">
        <v>208</v>
      </c>
      <c r="C10" s="247" t="s">
        <v>99</v>
      </c>
      <c r="D10" s="247" t="s">
        <v>100</v>
      </c>
      <c r="E10" s="248">
        <v>0</v>
      </c>
      <c r="F10" s="249" t="s">
        <v>83</v>
      </c>
    </row>
    <row r="11" spans="1:6" s="245" customFormat="1" ht="13.5" customHeight="1">
      <c r="A11" s="245">
        <v>11</v>
      </c>
      <c r="B11" s="246" t="s">
        <v>208</v>
      </c>
      <c r="C11" s="247" t="s">
        <v>101</v>
      </c>
      <c r="D11" s="247" t="s">
        <v>102</v>
      </c>
      <c r="E11" s="248">
        <v>0</v>
      </c>
      <c r="F11" s="249" t="s">
        <v>83</v>
      </c>
    </row>
    <row r="12" spans="1:6" s="245" customFormat="1" ht="13.5" customHeight="1">
      <c r="A12" s="245">
        <v>12</v>
      </c>
      <c r="B12" s="246" t="s">
        <v>208</v>
      </c>
      <c r="C12" s="247" t="s">
        <v>103</v>
      </c>
      <c r="D12" s="247" t="s">
        <v>73</v>
      </c>
      <c r="E12" s="248">
        <v>0</v>
      </c>
      <c r="F12" s="249" t="s">
        <v>83</v>
      </c>
    </row>
    <row r="13" spans="1:6" s="245" customFormat="1" ht="13.5" customHeight="1">
      <c r="A13" s="245">
        <v>13</v>
      </c>
      <c r="B13" s="246" t="s">
        <v>208</v>
      </c>
      <c r="C13" s="247" t="s">
        <v>104</v>
      </c>
      <c r="D13" s="247" t="s">
        <v>105</v>
      </c>
      <c r="E13" s="248">
        <v>0</v>
      </c>
      <c r="F13" s="249" t="s">
        <v>83</v>
      </c>
    </row>
    <row r="14" spans="1:6" s="245" customFormat="1" ht="13.5" customHeight="1">
      <c r="A14" s="245">
        <v>14</v>
      </c>
      <c r="B14" s="246" t="s">
        <v>208</v>
      </c>
      <c r="C14" s="247" t="s">
        <v>106</v>
      </c>
      <c r="D14" s="247" t="s">
        <v>107</v>
      </c>
      <c r="E14" s="248">
        <v>0</v>
      </c>
      <c r="F14" s="249" t="s">
        <v>83</v>
      </c>
    </row>
    <row r="15" spans="1:6" s="245" customFormat="1" ht="13.5" customHeight="1">
      <c r="A15" s="245">
        <v>15</v>
      </c>
      <c r="B15" s="246" t="s">
        <v>208</v>
      </c>
      <c r="C15" s="247" t="s">
        <v>108</v>
      </c>
      <c r="D15" s="247" t="s">
        <v>109</v>
      </c>
      <c r="E15" s="248">
        <v>0</v>
      </c>
      <c r="F15" s="249" t="s">
        <v>83</v>
      </c>
    </row>
    <row r="16" spans="1:6" s="245" customFormat="1" ht="13.5" customHeight="1">
      <c r="A16" s="245">
        <v>16</v>
      </c>
      <c r="B16" s="246" t="s">
        <v>208</v>
      </c>
      <c r="C16" s="247" t="s">
        <v>110</v>
      </c>
      <c r="D16" s="247" t="s">
        <v>111</v>
      </c>
      <c r="E16" s="248">
        <v>0</v>
      </c>
      <c r="F16" s="249" t="s">
        <v>83</v>
      </c>
    </row>
    <row r="17" spans="1:6" s="245" customFormat="1" ht="13.5" customHeight="1">
      <c r="A17" s="245">
        <v>17</v>
      </c>
      <c r="B17" s="246" t="s">
        <v>208</v>
      </c>
      <c r="C17" s="247" t="s">
        <v>112</v>
      </c>
      <c r="D17" s="247" t="s">
        <v>72</v>
      </c>
      <c r="E17" s="248">
        <v>0</v>
      </c>
      <c r="F17" s="249" t="s">
        <v>83</v>
      </c>
    </row>
    <row r="18" spans="1:6" s="245" customFormat="1" ht="13.5" customHeight="1">
      <c r="A18" s="245">
        <v>18</v>
      </c>
      <c r="B18" s="246" t="s">
        <v>208</v>
      </c>
      <c r="C18" s="247" t="s">
        <v>113</v>
      </c>
      <c r="D18" s="247" t="s">
        <v>75</v>
      </c>
      <c r="E18" s="248">
        <v>0</v>
      </c>
      <c r="F18" s="249" t="s">
        <v>83</v>
      </c>
    </row>
    <row r="19" spans="1:6" s="245" customFormat="1" ht="13.5" customHeight="1">
      <c r="A19" s="245">
        <v>19</v>
      </c>
      <c r="B19" s="246" t="s">
        <v>209</v>
      </c>
      <c r="C19" s="247" t="s">
        <v>103</v>
      </c>
      <c r="D19" s="247" t="s">
        <v>73</v>
      </c>
      <c r="E19" s="248">
        <v>806</v>
      </c>
      <c r="F19" s="250" t="s">
        <v>114</v>
      </c>
    </row>
    <row r="20" spans="1:6" s="245" customFormat="1" ht="13.5" customHeight="1">
      <c r="A20" s="245">
        <v>20</v>
      </c>
      <c r="B20" s="246" t="s">
        <v>209</v>
      </c>
      <c r="C20" s="247" t="s">
        <v>110</v>
      </c>
      <c r="D20" s="247" t="s">
        <v>111</v>
      </c>
      <c r="E20" s="248">
        <v>806</v>
      </c>
      <c r="F20" s="250" t="s">
        <v>114</v>
      </c>
    </row>
    <row r="21" spans="1:6" s="245" customFormat="1" ht="13.5" customHeight="1">
      <c r="A21" s="245">
        <v>21</v>
      </c>
      <c r="B21" s="246" t="s">
        <v>209</v>
      </c>
      <c r="C21" s="247" t="s">
        <v>112</v>
      </c>
      <c r="D21" s="247" t="s">
        <v>72</v>
      </c>
      <c r="E21" s="248">
        <v>806</v>
      </c>
      <c r="F21" s="250" t="s">
        <v>114</v>
      </c>
    </row>
    <row r="22" spans="1:6" s="245" customFormat="1" ht="13.5" customHeight="1">
      <c r="A22" s="245">
        <v>22</v>
      </c>
      <c r="B22" s="246" t="s">
        <v>210</v>
      </c>
      <c r="C22" s="247" t="s">
        <v>115</v>
      </c>
      <c r="D22" s="247" t="s">
        <v>116</v>
      </c>
      <c r="E22" s="248">
        <v>0</v>
      </c>
      <c r="F22" s="250" t="s">
        <v>114</v>
      </c>
    </row>
    <row r="23" spans="1:6" s="245" customFormat="1" ht="13.5" customHeight="1">
      <c r="A23" s="245">
        <v>23</v>
      </c>
      <c r="B23" s="246" t="s">
        <v>210</v>
      </c>
      <c r="C23" s="247" t="s">
        <v>85</v>
      </c>
      <c r="D23" s="247" t="s">
        <v>86</v>
      </c>
      <c r="E23" s="248">
        <v>0</v>
      </c>
      <c r="F23" s="250" t="s">
        <v>114</v>
      </c>
    </row>
    <row r="24" spans="1:6" s="245" customFormat="1" ht="13.5" customHeight="1">
      <c r="A24" s="245">
        <v>24</v>
      </c>
      <c r="B24" s="246" t="s">
        <v>210</v>
      </c>
      <c r="C24" s="247" t="s">
        <v>90</v>
      </c>
      <c r="D24" s="247" t="s">
        <v>91</v>
      </c>
      <c r="E24" s="248">
        <v>0</v>
      </c>
      <c r="F24" s="250" t="s">
        <v>114</v>
      </c>
    </row>
    <row r="25" spans="1:6" s="245" customFormat="1" ht="13.5" customHeight="1">
      <c r="A25" s="245">
        <v>25</v>
      </c>
      <c r="B25" s="246" t="s">
        <v>210</v>
      </c>
      <c r="C25" s="247" t="s">
        <v>92</v>
      </c>
      <c r="D25" s="247" t="s">
        <v>75</v>
      </c>
      <c r="E25" s="248">
        <v>0</v>
      </c>
      <c r="F25" s="250" t="s">
        <v>114</v>
      </c>
    </row>
    <row r="26" spans="1:6" s="245" customFormat="1" ht="13.5" customHeight="1">
      <c r="A26" s="245">
        <v>26</v>
      </c>
      <c r="B26" s="246" t="s">
        <v>210</v>
      </c>
      <c r="C26" s="247" t="s">
        <v>99</v>
      </c>
      <c r="D26" s="247" t="s">
        <v>100</v>
      </c>
      <c r="E26" s="248">
        <v>0</v>
      </c>
      <c r="F26" s="250" t="s">
        <v>114</v>
      </c>
    </row>
    <row r="27" spans="1:6" s="245" customFormat="1" ht="13.5" customHeight="1">
      <c r="A27" s="245">
        <v>27</v>
      </c>
      <c r="B27" s="246" t="s">
        <v>211</v>
      </c>
      <c r="C27" s="247" t="s">
        <v>101</v>
      </c>
      <c r="D27" s="247" t="s">
        <v>102</v>
      </c>
      <c r="E27" s="248">
        <v>0</v>
      </c>
      <c r="F27" s="250" t="s">
        <v>114</v>
      </c>
    </row>
    <row r="28" spans="1:6" s="245" customFormat="1" ht="13.5" customHeight="1">
      <c r="A28" s="245">
        <v>28</v>
      </c>
      <c r="B28" s="246" t="s">
        <v>211</v>
      </c>
      <c r="C28" s="247" t="s">
        <v>103</v>
      </c>
      <c r="D28" s="247" t="s">
        <v>73</v>
      </c>
      <c r="E28" s="248">
        <v>806</v>
      </c>
      <c r="F28" s="250" t="s">
        <v>114</v>
      </c>
    </row>
    <row r="29" spans="1:6" s="245" customFormat="1" ht="13.5" customHeight="1">
      <c r="A29" s="245">
        <v>29</v>
      </c>
      <c r="B29" s="246" t="s">
        <v>211</v>
      </c>
      <c r="C29" s="247" t="s">
        <v>106</v>
      </c>
      <c r="D29" s="247" t="s">
        <v>107</v>
      </c>
      <c r="E29" s="248">
        <v>806</v>
      </c>
      <c r="F29" s="250" t="s">
        <v>114</v>
      </c>
    </row>
    <row r="30" spans="1:6" s="245" customFormat="1" ht="13.5" customHeight="1">
      <c r="A30" s="245">
        <v>30</v>
      </c>
      <c r="B30" s="246" t="s">
        <v>211</v>
      </c>
      <c r="C30" s="247" t="s">
        <v>110</v>
      </c>
      <c r="D30" s="247" t="s">
        <v>111</v>
      </c>
      <c r="E30" s="248">
        <v>806</v>
      </c>
      <c r="F30" s="250" t="s">
        <v>114</v>
      </c>
    </row>
    <row r="31" spans="1:6" s="245" customFormat="1" ht="13.5" customHeight="1">
      <c r="A31" s="245">
        <v>31</v>
      </c>
      <c r="B31" s="246" t="s">
        <v>211</v>
      </c>
      <c r="C31" s="247" t="s">
        <v>112</v>
      </c>
      <c r="D31" s="247" t="s">
        <v>72</v>
      </c>
      <c r="E31" s="248">
        <v>806</v>
      </c>
      <c r="F31" s="250" t="s">
        <v>114</v>
      </c>
    </row>
    <row r="32" spans="1:6" s="245" customFormat="1" ht="13.5" customHeight="1">
      <c r="A32" s="245">
        <v>34</v>
      </c>
      <c r="B32" s="246" t="s">
        <v>211</v>
      </c>
      <c r="C32" s="247" t="s">
        <v>117</v>
      </c>
      <c r="D32" s="247" t="s">
        <v>118</v>
      </c>
      <c r="E32" s="248">
        <v>806</v>
      </c>
      <c r="F32" s="250" t="s">
        <v>114</v>
      </c>
    </row>
    <row r="33" spans="1:6" s="245" customFormat="1" ht="13.5" customHeight="1">
      <c r="A33" s="245">
        <v>33</v>
      </c>
      <c r="B33" s="246" t="s">
        <v>212</v>
      </c>
      <c r="C33" s="247" t="s">
        <v>103</v>
      </c>
      <c r="D33" s="247" t="s">
        <v>73</v>
      </c>
      <c r="E33" s="248">
        <v>806</v>
      </c>
      <c r="F33" s="250" t="s">
        <v>114</v>
      </c>
    </row>
    <row r="34" spans="1:6" s="245" customFormat="1" ht="13.5" customHeight="1">
      <c r="A34" s="245">
        <v>32</v>
      </c>
      <c r="B34" s="246" t="s">
        <v>212</v>
      </c>
      <c r="C34" s="247" t="s">
        <v>112</v>
      </c>
      <c r="D34" s="247" t="s">
        <v>72</v>
      </c>
      <c r="E34" s="248">
        <v>806</v>
      </c>
      <c r="F34" s="250" t="s">
        <v>114</v>
      </c>
    </row>
    <row r="35" spans="1:6" s="245" customFormat="1" ht="13.5" customHeight="1">
      <c r="A35" s="245">
        <v>35</v>
      </c>
      <c r="B35" s="246" t="s">
        <v>212</v>
      </c>
      <c r="C35" s="247" t="s">
        <v>84</v>
      </c>
      <c r="D35" s="247" t="s">
        <v>79</v>
      </c>
      <c r="E35" s="248">
        <v>806</v>
      </c>
      <c r="F35" s="250" t="s">
        <v>114</v>
      </c>
    </row>
    <row r="36" spans="1:6" s="245" customFormat="1" ht="13.5" customHeight="1">
      <c r="A36" s="245">
        <v>36</v>
      </c>
      <c r="B36" s="246" t="s">
        <v>213</v>
      </c>
      <c r="C36" s="247" t="s">
        <v>82</v>
      </c>
      <c r="D36" s="247" t="s">
        <v>76</v>
      </c>
      <c r="E36" s="248">
        <v>806</v>
      </c>
      <c r="F36" s="250" t="s">
        <v>114</v>
      </c>
    </row>
    <row r="37" spans="1:6" s="245" customFormat="1" ht="13.5" customHeight="1">
      <c r="A37" s="245">
        <v>37</v>
      </c>
      <c r="B37" s="246" t="s">
        <v>213</v>
      </c>
      <c r="C37" s="247" t="s">
        <v>84</v>
      </c>
      <c r="D37" s="247" t="s">
        <v>79</v>
      </c>
      <c r="E37" s="248">
        <v>806</v>
      </c>
      <c r="F37" s="250" t="s">
        <v>114</v>
      </c>
    </row>
    <row r="38" spans="1:6" s="245" customFormat="1" ht="13.5" customHeight="1">
      <c r="A38" s="245">
        <v>38</v>
      </c>
      <c r="B38" s="246" t="s">
        <v>214</v>
      </c>
      <c r="C38" s="247" t="s">
        <v>103</v>
      </c>
      <c r="D38" s="247" t="s">
        <v>73</v>
      </c>
      <c r="E38" s="248">
        <v>0</v>
      </c>
      <c r="F38" s="250" t="s">
        <v>114</v>
      </c>
    </row>
    <row r="39" spans="1:6" s="245" customFormat="1" ht="13.5" customHeight="1">
      <c r="A39" s="245">
        <v>39</v>
      </c>
      <c r="B39" s="246" t="s">
        <v>214</v>
      </c>
      <c r="C39" s="247" t="s">
        <v>112</v>
      </c>
      <c r="D39" s="247" t="s">
        <v>72</v>
      </c>
      <c r="E39" s="248">
        <v>0</v>
      </c>
      <c r="F39" s="250" t="s">
        <v>114</v>
      </c>
    </row>
    <row r="40" spans="1:6" s="245" customFormat="1" ht="13.5" customHeight="1">
      <c r="A40" s="245">
        <v>40</v>
      </c>
      <c r="B40" s="246" t="s">
        <v>215</v>
      </c>
      <c r="C40" s="247" t="s">
        <v>103</v>
      </c>
      <c r="D40" s="247" t="s">
        <v>73</v>
      </c>
      <c r="E40" s="248">
        <v>0</v>
      </c>
      <c r="F40" s="250" t="s">
        <v>114</v>
      </c>
    </row>
    <row r="41" spans="1:6" s="245" customFormat="1" ht="13.5" customHeight="1">
      <c r="A41" s="245">
        <v>41</v>
      </c>
      <c r="B41" s="246" t="s">
        <v>215</v>
      </c>
      <c r="C41" s="247" t="s">
        <v>112</v>
      </c>
      <c r="D41" s="247" t="s">
        <v>72</v>
      </c>
      <c r="E41" s="248">
        <v>0</v>
      </c>
      <c r="F41" s="250" t="s">
        <v>114</v>
      </c>
    </row>
    <row r="42" spans="1:6" s="245" customFormat="1" ht="13.5" customHeight="1">
      <c r="A42" s="245">
        <v>42</v>
      </c>
      <c r="B42" s="246" t="s">
        <v>216</v>
      </c>
      <c r="C42" s="247" t="s">
        <v>103</v>
      </c>
      <c r="D42" s="247" t="s">
        <v>73</v>
      </c>
      <c r="E42" s="248">
        <v>806</v>
      </c>
      <c r="F42" s="250" t="s">
        <v>114</v>
      </c>
    </row>
    <row r="43" spans="1:6" s="245" customFormat="1" ht="13.5" customHeight="1">
      <c r="A43" s="245">
        <v>43</v>
      </c>
      <c r="B43" s="246" t="s">
        <v>216</v>
      </c>
      <c r="C43" s="247" t="s">
        <v>110</v>
      </c>
      <c r="D43" s="247" t="s">
        <v>111</v>
      </c>
      <c r="E43" s="248">
        <v>806</v>
      </c>
      <c r="F43" s="250" t="s">
        <v>114</v>
      </c>
    </row>
    <row r="44" spans="1:6" s="245" customFormat="1" ht="13.5" customHeight="1">
      <c r="A44" s="245">
        <v>44</v>
      </c>
      <c r="B44" s="246" t="s">
        <v>216</v>
      </c>
      <c r="C44" s="247" t="s">
        <v>112</v>
      </c>
      <c r="D44" s="247" t="s">
        <v>72</v>
      </c>
      <c r="E44" s="248">
        <v>806</v>
      </c>
      <c r="F44" s="250" t="s">
        <v>114</v>
      </c>
    </row>
    <row r="45" spans="1:6" s="245" customFormat="1" ht="13.5" customHeight="1">
      <c r="A45" s="245">
        <v>45</v>
      </c>
      <c r="B45" s="246" t="s">
        <v>216</v>
      </c>
      <c r="C45" s="247" t="s">
        <v>84</v>
      </c>
      <c r="D45" s="247" t="s">
        <v>79</v>
      </c>
      <c r="E45" s="248">
        <v>806</v>
      </c>
      <c r="F45" s="250" t="s">
        <v>114</v>
      </c>
    </row>
    <row r="46" spans="1:6" s="245" customFormat="1" ht="13.5" customHeight="1">
      <c r="A46" s="245">
        <v>46</v>
      </c>
      <c r="B46" s="246" t="s">
        <v>217</v>
      </c>
      <c r="C46" s="247" t="s">
        <v>103</v>
      </c>
      <c r="D46" s="247" t="s">
        <v>73</v>
      </c>
      <c r="E46" s="248">
        <v>806</v>
      </c>
      <c r="F46" s="250" t="s">
        <v>114</v>
      </c>
    </row>
    <row r="47" spans="1:6" s="245" customFormat="1" ht="13.5" customHeight="1">
      <c r="A47" s="245">
        <v>47</v>
      </c>
      <c r="B47" s="246" t="s">
        <v>217</v>
      </c>
      <c r="C47" s="247" t="s">
        <v>112</v>
      </c>
      <c r="D47" s="247" t="s">
        <v>72</v>
      </c>
      <c r="E47" s="248">
        <v>806</v>
      </c>
      <c r="F47" s="250" t="s">
        <v>114</v>
      </c>
    </row>
    <row r="48" spans="1:6" s="245" customFormat="1" ht="13.5" customHeight="1">
      <c r="A48" s="245">
        <v>48</v>
      </c>
      <c r="B48" s="246" t="s">
        <v>218</v>
      </c>
      <c r="C48" s="247" t="s">
        <v>85</v>
      </c>
      <c r="D48" s="247" t="s">
        <v>86</v>
      </c>
      <c r="E48" s="248">
        <v>0</v>
      </c>
      <c r="F48" s="250" t="s">
        <v>122</v>
      </c>
    </row>
    <row r="49" spans="1:6" s="245" customFormat="1" ht="13.5" customHeight="1">
      <c r="A49" s="245">
        <v>49</v>
      </c>
      <c r="B49" s="246" t="s">
        <v>218</v>
      </c>
      <c r="C49" s="247" t="s">
        <v>90</v>
      </c>
      <c r="D49" s="247" t="s">
        <v>91</v>
      </c>
      <c r="E49" s="248">
        <v>0</v>
      </c>
      <c r="F49" s="250" t="s">
        <v>122</v>
      </c>
    </row>
    <row r="50" spans="1:6" s="245" customFormat="1" ht="13.5" customHeight="1">
      <c r="A50" s="245">
        <v>50</v>
      </c>
      <c r="B50" s="246" t="s">
        <v>218</v>
      </c>
      <c r="C50" s="247" t="s">
        <v>92</v>
      </c>
      <c r="D50" s="247" t="s">
        <v>75</v>
      </c>
      <c r="E50" s="248">
        <v>0</v>
      </c>
      <c r="F50" s="250" t="s">
        <v>122</v>
      </c>
    </row>
    <row r="51" spans="1:6" s="245" customFormat="1" ht="13.5" customHeight="1">
      <c r="A51" s="245">
        <v>51</v>
      </c>
      <c r="B51" s="246" t="s">
        <v>218</v>
      </c>
      <c r="C51" s="247" t="s">
        <v>99</v>
      </c>
      <c r="D51" s="247" t="s">
        <v>100</v>
      </c>
      <c r="E51" s="248">
        <v>0</v>
      </c>
      <c r="F51" s="250" t="s">
        <v>122</v>
      </c>
    </row>
    <row r="52" spans="1:6" s="245" customFormat="1" ht="13.5" customHeight="1">
      <c r="A52" s="245">
        <v>52</v>
      </c>
      <c r="B52" s="246" t="s">
        <v>219</v>
      </c>
      <c r="C52" s="247" t="s">
        <v>103</v>
      </c>
      <c r="D52" s="247" t="s">
        <v>73</v>
      </c>
      <c r="E52" s="248">
        <v>806</v>
      </c>
      <c r="F52" s="250" t="s">
        <v>122</v>
      </c>
    </row>
    <row r="53" spans="1:6" s="245" customFormat="1" ht="13.5" customHeight="1">
      <c r="A53" s="245">
        <v>53</v>
      </c>
      <c r="B53" s="246" t="s">
        <v>219</v>
      </c>
      <c r="C53" s="247" t="s">
        <v>108</v>
      </c>
      <c r="D53" s="247" t="s">
        <v>109</v>
      </c>
      <c r="E53" s="248">
        <v>806</v>
      </c>
      <c r="F53" s="250" t="s">
        <v>122</v>
      </c>
    </row>
    <row r="54" spans="1:6" s="245" customFormat="1" ht="13.5" customHeight="1">
      <c r="A54" s="245">
        <v>54</v>
      </c>
      <c r="B54" s="246" t="s">
        <v>219</v>
      </c>
      <c r="C54" s="247" t="s">
        <v>110</v>
      </c>
      <c r="D54" s="247" t="s">
        <v>111</v>
      </c>
      <c r="E54" s="248">
        <v>806</v>
      </c>
      <c r="F54" s="250" t="s">
        <v>122</v>
      </c>
    </row>
    <row r="55" spans="1:6" s="245" customFormat="1" ht="13.5" customHeight="1">
      <c r="A55" s="245">
        <v>55</v>
      </c>
      <c r="B55" s="246" t="s">
        <v>219</v>
      </c>
      <c r="C55" s="247" t="s">
        <v>112</v>
      </c>
      <c r="D55" s="247" t="s">
        <v>72</v>
      </c>
      <c r="E55" s="248">
        <v>806</v>
      </c>
      <c r="F55" s="250" t="s">
        <v>122</v>
      </c>
    </row>
    <row r="56" spans="1:6" s="245" customFormat="1" ht="13.5" customHeight="1">
      <c r="A56" s="245">
        <v>56</v>
      </c>
      <c r="B56" s="246" t="s">
        <v>219</v>
      </c>
      <c r="C56" s="247" t="s">
        <v>84</v>
      </c>
      <c r="D56" s="247" t="s">
        <v>79</v>
      </c>
      <c r="E56" s="248">
        <v>806</v>
      </c>
      <c r="F56" s="250" t="s">
        <v>122</v>
      </c>
    </row>
    <row r="57" spans="1:6" s="245" customFormat="1" ht="13.5" customHeight="1">
      <c r="A57" s="245">
        <v>57</v>
      </c>
      <c r="B57" s="246" t="s">
        <v>220</v>
      </c>
      <c r="C57" s="247" t="s">
        <v>103</v>
      </c>
      <c r="D57" s="247" t="s">
        <v>73</v>
      </c>
      <c r="E57" s="248">
        <v>0</v>
      </c>
      <c r="F57" s="250" t="s">
        <v>122</v>
      </c>
    </row>
    <row r="58" spans="1:6" s="245" customFormat="1" ht="13.5" customHeight="1">
      <c r="A58" s="245">
        <v>58</v>
      </c>
      <c r="B58" s="246" t="s">
        <v>220</v>
      </c>
      <c r="C58" s="247" t="s">
        <v>112</v>
      </c>
      <c r="D58" s="247" t="s">
        <v>72</v>
      </c>
      <c r="E58" s="248">
        <v>0</v>
      </c>
      <c r="F58" s="250" t="s">
        <v>122</v>
      </c>
    </row>
    <row r="59" spans="1:6" s="245" customFormat="1" ht="13.5" customHeight="1">
      <c r="A59" s="245">
        <v>59</v>
      </c>
      <c r="B59" s="246" t="s">
        <v>221</v>
      </c>
      <c r="C59" s="247" t="s">
        <v>103</v>
      </c>
      <c r="D59" s="247" t="s">
        <v>73</v>
      </c>
      <c r="E59" s="248">
        <v>0</v>
      </c>
      <c r="F59" s="250" t="s">
        <v>122</v>
      </c>
    </row>
    <row r="60" spans="1:6" s="245" customFormat="1" ht="13.5" customHeight="1">
      <c r="A60" s="245">
        <v>60</v>
      </c>
      <c r="B60" s="246" t="s">
        <v>221</v>
      </c>
      <c r="C60" s="247" t="s">
        <v>112</v>
      </c>
      <c r="D60" s="247" t="s">
        <v>72</v>
      </c>
      <c r="E60" s="248">
        <v>0</v>
      </c>
      <c r="F60" s="250" t="s">
        <v>122</v>
      </c>
    </row>
    <row r="61" spans="1:6" s="245" customFormat="1" ht="13.5" customHeight="1">
      <c r="A61" s="245">
        <v>61</v>
      </c>
      <c r="B61" s="246" t="s">
        <v>221</v>
      </c>
      <c r="C61" s="247" t="s">
        <v>84</v>
      </c>
      <c r="D61" s="247" t="s">
        <v>79</v>
      </c>
      <c r="E61" s="248">
        <v>0</v>
      </c>
      <c r="F61" s="250" t="s">
        <v>122</v>
      </c>
    </row>
    <row r="62" spans="1:6" s="245" customFormat="1" ht="13.5" customHeight="1">
      <c r="A62" s="245">
        <v>62</v>
      </c>
      <c r="B62" s="246" t="s">
        <v>222</v>
      </c>
      <c r="C62" s="247" t="s">
        <v>103</v>
      </c>
      <c r="D62" s="247" t="s">
        <v>73</v>
      </c>
      <c r="E62" s="248">
        <v>0</v>
      </c>
      <c r="F62" s="250" t="s">
        <v>122</v>
      </c>
    </row>
    <row r="63" spans="1:6" s="245" customFormat="1" ht="13.5" customHeight="1">
      <c r="A63" s="245">
        <v>63</v>
      </c>
      <c r="B63" s="246" t="s">
        <v>223</v>
      </c>
      <c r="C63" s="247" t="s">
        <v>103</v>
      </c>
      <c r="D63" s="247" t="s">
        <v>73</v>
      </c>
      <c r="E63" s="248">
        <v>0</v>
      </c>
      <c r="F63" s="250" t="s">
        <v>122</v>
      </c>
    </row>
    <row r="64" spans="1:6" s="245" customFormat="1" ht="13.5" customHeight="1">
      <c r="A64" s="245">
        <v>64</v>
      </c>
      <c r="B64" s="246" t="s">
        <v>223</v>
      </c>
      <c r="C64" s="247" t="s">
        <v>112</v>
      </c>
      <c r="D64" s="247" t="s">
        <v>72</v>
      </c>
      <c r="E64" s="248">
        <v>0</v>
      </c>
      <c r="F64" s="250" t="s">
        <v>122</v>
      </c>
    </row>
    <row r="65" spans="1:6" s="245" customFormat="1" ht="13.5" customHeight="1">
      <c r="A65" s="245">
        <v>65</v>
      </c>
      <c r="B65" s="246" t="s">
        <v>222</v>
      </c>
      <c r="C65" s="247" t="s">
        <v>112</v>
      </c>
      <c r="D65" s="247" t="s">
        <v>72</v>
      </c>
      <c r="E65" s="248">
        <v>0</v>
      </c>
      <c r="F65" s="250" t="s">
        <v>122</v>
      </c>
    </row>
    <row r="66" spans="1:6" s="245" customFormat="1" ht="13.5" customHeight="1">
      <c r="A66" s="245">
        <v>66</v>
      </c>
      <c r="B66" s="246" t="s">
        <v>222</v>
      </c>
      <c r="C66" s="247" t="s">
        <v>84</v>
      </c>
      <c r="D66" s="247" t="s">
        <v>79</v>
      </c>
      <c r="E66" s="248">
        <v>0</v>
      </c>
      <c r="F66" s="250" t="s">
        <v>122</v>
      </c>
    </row>
    <row r="67" spans="1:6" s="245" customFormat="1" ht="13.5" customHeight="1">
      <c r="A67" s="245">
        <v>67</v>
      </c>
      <c r="B67" s="246" t="s">
        <v>223</v>
      </c>
      <c r="C67" s="247" t="s">
        <v>84</v>
      </c>
      <c r="D67" s="247" t="s">
        <v>79</v>
      </c>
      <c r="E67" s="248">
        <v>0</v>
      </c>
      <c r="F67" s="250" t="s">
        <v>122</v>
      </c>
    </row>
    <row r="68" spans="1:6" s="245" customFormat="1" ht="13.5" customHeight="1">
      <c r="A68" s="245">
        <v>68</v>
      </c>
      <c r="B68" s="246" t="s">
        <v>224</v>
      </c>
      <c r="C68" s="247" t="s">
        <v>103</v>
      </c>
      <c r="D68" s="247" t="s">
        <v>73</v>
      </c>
      <c r="E68" s="248">
        <v>0</v>
      </c>
      <c r="F68" s="250" t="s">
        <v>122</v>
      </c>
    </row>
    <row r="69" spans="1:6" s="245" customFormat="1" ht="13.5" customHeight="1">
      <c r="A69" s="245">
        <v>69</v>
      </c>
      <c r="B69" s="246" t="s">
        <v>224</v>
      </c>
      <c r="C69" s="247" t="s">
        <v>112</v>
      </c>
      <c r="D69" s="247" t="s">
        <v>72</v>
      </c>
      <c r="E69" s="248">
        <v>0</v>
      </c>
      <c r="F69" s="250" t="s">
        <v>122</v>
      </c>
    </row>
    <row r="70" spans="1:6" s="245" customFormat="1" ht="13.5" customHeight="1">
      <c r="A70" s="245">
        <v>70</v>
      </c>
      <c r="B70" s="246" t="s">
        <v>224</v>
      </c>
      <c r="C70" s="247" t="s">
        <v>84</v>
      </c>
      <c r="D70" s="247" t="s">
        <v>79</v>
      </c>
      <c r="E70" s="248">
        <v>0</v>
      </c>
      <c r="F70" s="250" t="s">
        <v>122</v>
      </c>
    </row>
    <row r="71" spans="1:6" s="245" customFormat="1" ht="13.5" customHeight="1">
      <c r="A71" s="245">
        <v>71</v>
      </c>
      <c r="B71" s="246" t="s">
        <v>225</v>
      </c>
      <c r="C71" s="247" t="s">
        <v>123</v>
      </c>
      <c r="D71" s="247" t="s">
        <v>124</v>
      </c>
      <c r="E71" s="248">
        <v>0</v>
      </c>
      <c r="F71" s="249" t="s">
        <v>125</v>
      </c>
    </row>
    <row r="72" spans="1:6" s="245" customFormat="1" ht="13.5" customHeight="1">
      <c r="A72" s="245">
        <v>72</v>
      </c>
      <c r="B72" s="246" t="s">
        <v>225</v>
      </c>
      <c r="C72" s="247" t="s">
        <v>126</v>
      </c>
      <c r="D72" s="247" t="s">
        <v>124</v>
      </c>
      <c r="E72" s="248">
        <v>0</v>
      </c>
      <c r="F72" s="249" t="s">
        <v>125</v>
      </c>
    </row>
    <row r="73" spans="1:6" s="245" customFormat="1" ht="13.5" customHeight="1">
      <c r="A73" s="245">
        <v>73</v>
      </c>
      <c r="B73" s="246" t="s">
        <v>226</v>
      </c>
      <c r="C73" s="247" t="s">
        <v>115</v>
      </c>
      <c r="D73" s="247" t="s">
        <v>116</v>
      </c>
      <c r="E73" s="248">
        <v>0</v>
      </c>
      <c r="F73" s="249" t="s">
        <v>125</v>
      </c>
    </row>
    <row r="74" spans="1:6" s="245" customFormat="1" ht="13.5" customHeight="1">
      <c r="A74" s="245">
        <v>74</v>
      </c>
      <c r="B74" s="246" t="s">
        <v>226</v>
      </c>
      <c r="C74" s="247" t="s">
        <v>85</v>
      </c>
      <c r="D74" s="247" t="s">
        <v>86</v>
      </c>
      <c r="E74" s="248">
        <v>0</v>
      </c>
      <c r="F74" s="249" t="s">
        <v>125</v>
      </c>
    </row>
    <row r="75" spans="1:6" s="245" customFormat="1" ht="13.5" customHeight="1">
      <c r="A75" s="245">
        <v>75</v>
      </c>
      <c r="B75" s="246" t="s">
        <v>226</v>
      </c>
      <c r="C75" s="247" t="s">
        <v>90</v>
      </c>
      <c r="D75" s="247" t="s">
        <v>91</v>
      </c>
      <c r="E75" s="248">
        <v>0</v>
      </c>
      <c r="F75" s="249" t="s">
        <v>125</v>
      </c>
    </row>
    <row r="76" spans="1:6" s="245" customFormat="1" ht="13.5" customHeight="1">
      <c r="A76" s="245">
        <v>76</v>
      </c>
      <c r="B76" s="246" t="s">
        <v>226</v>
      </c>
      <c r="C76" s="247" t="s">
        <v>92</v>
      </c>
      <c r="D76" s="247" t="s">
        <v>75</v>
      </c>
      <c r="E76" s="248">
        <v>0</v>
      </c>
      <c r="F76" s="249" t="s">
        <v>125</v>
      </c>
    </row>
    <row r="77" spans="1:6" s="245" customFormat="1" ht="13.5" customHeight="1">
      <c r="A77" s="245">
        <v>77</v>
      </c>
      <c r="B77" s="246" t="s">
        <v>226</v>
      </c>
      <c r="C77" s="247" t="s">
        <v>99</v>
      </c>
      <c r="D77" s="247" t="s">
        <v>100</v>
      </c>
      <c r="E77" s="248">
        <v>0</v>
      </c>
      <c r="F77" s="249" t="s">
        <v>125</v>
      </c>
    </row>
    <row r="78" spans="1:6" s="245" customFormat="1" ht="13.5" customHeight="1">
      <c r="A78" s="245">
        <v>78</v>
      </c>
      <c r="B78" s="246" t="s">
        <v>227</v>
      </c>
      <c r="C78" s="247" t="s">
        <v>103</v>
      </c>
      <c r="D78" s="247" t="s">
        <v>73</v>
      </c>
      <c r="E78" s="248">
        <v>806</v>
      </c>
      <c r="F78" s="249" t="s">
        <v>125</v>
      </c>
    </row>
    <row r="79" spans="1:6" s="245" customFormat="1" ht="13.5" customHeight="1">
      <c r="A79" s="245">
        <v>79</v>
      </c>
      <c r="B79" s="246" t="s">
        <v>227</v>
      </c>
      <c r="C79" s="247" t="s">
        <v>112</v>
      </c>
      <c r="D79" s="247" t="s">
        <v>72</v>
      </c>
      <c r="E79" s="248">
        <v>806</v>
      </c>
      <c r="F79" s="249" t="s">
        <v>125</v>
      </c>
    </row>
    <row r="80" spans="1:6" s="245" customFormat="1" ht="13.5" customHeight="1">
      <c r="A80" s="245">
        <v>80</v>
      </c>
      <c r="B80" s="246" t="s">
        <v>227</v>
      </c>
      <c r="C80" s="247" t="s">
        <v>113</v>
      </c>
      <c r="D80" s="247" t="s">
        <v>75</v>
      </c>
      <c r="E80" s="248">
        <v>0</v>
      </c>
      <c r="F80" s="249" t="s">
        <v>125</v>
      </c>
    </row>
    <row r="81" spans="1:6" s="245" customFormat="1" ht="13.5" customHeight="1">
      <c r="A81" s="245">
        <v>81</v>
      </c>
      <c r="B81" s="246" t="s">
        <v>227</v>
      </c>
      <c r="C81" s="247" t="s">
        <v>127</v>
      </c>
      <c r="D81" s="247" t="s">
        <v>128</v>
      </c>
      <c r="E81" s="248">
        <v>0</v>
      </c>
      <c r="F81" s="249" t="s">
        <v>125</v>
      </c>
    </row>
    <row r="82" spans="1:6" s="245" customFormat="1" ht="13.5" customHeight="1">
      <c r="A82" s="245">
        <v>82</v>
      </c>
      <c r="B82" s="246" t="s">
        <v>228</v>
      </c>
      <c r="C82" s="247" t="s">
        <v>82</v>
      </c>
      <c r="D82" s="247" t="s">
        <v>76</v>
      </c>
      <c r="E82" s="248">
        <v>806</v>
      </c>
      <c r="F82" s="249" t="s">
        <v>125</v>
      </c>
    </row>
    <row r="83" spans="1:6" s="245" customFormat="1" ht="13.5" customHeight="1">
      <c r="A83" s="245">
        <v>83</v>
      </c>
      <c r="B83" s="246" t="s">
        <v>228</v>
      </c>
      <c r="C83" s="247" t="s">
        <v>84</v>
      </c>
      <c r="D83" s="247" t="s">
        <v>79</v>
      </c>
      <c r="E83" s="248">
        <v>806</v>
      </c>
      <c r="F83" s="249" t="s">
        <v>125</v>
      </c>
    </row>
    <row r="84" spans="1:6" s="245" customFormat="1" ht="13.5" customHeight="1">
      <c r="A84" s="245">
        <v>84</v>
      </c>
      <c r="B84" s="246" t="s">
        <v>229</v>
      </c>
      <c r="C84" s="247" t="s">
        <v>115</v>
      </c>
      <c r="D84" s="247" t="s">
        <v>116</v>
      </c>
      <c r="E84" s="248">
        <v>806</v>
      </c>
      <c r="F84" s="249" t="s">
        <v>129</v>
      </c>
    </row>
    <row r="85" spans="1:6" s="245" customFormat="1" ht="13.5" customHeight="1">
      <c r="A85" s="245">
        <v>85</v>
      </c>
      <c r="B85" s="246" t="s">
        <v>229</v>
      </c>
      <c r="C85" s="247" t="s">
        <v>85</v>
      </c>
      <c r="D85" s="247" t="s">
        <v>86</v>
      </c>
      <c r="E85" s="248">
        <v>0</v>
      </c>
      <c r="F85" s="249" t="s">
        <v>129</v>
      </c>
    </row>
    <row r="86" spans="1:6" s="245" customFormat="1" ht="13.5" customHeight="1">
      <c r="A86" s="245">
        <v>86</v>
      </c>
      <c r="B86" s="246" t="s">
        <v>229</v>
      </c>
      <c r="C86" s="247" t="s">
        <v>87</v>
      </c>
      <c r="D86" s="247" t="s">
        <v>88</v>
      </c>
      <c r="E86" s="248">
        <v>0</v>
      </c>
      <c r="F86" s="249" t="s">
        <v>129</v>
      </c>
    </row>
    <row r="87" spans="1:6" s="245" customFormat="1" ht="13.5" customHeight="1">
      <c r="A87" s="245">
        <v>87</v>
      </c>
      <c r="B87" s="246" t="s">
        <v>229</v>
      </c>
      <c r="C87" s="247" t="s">
        <v>90</v>
      </c>
      <c r="D87" s="247" t="s">
        <v>91</v>
      </c>
      <c r="E87" s="248">
        <v>0</v>
      </c>
      <c r="F87" s="249" t="s">
        <v>129</v>
      </c>
    </row>
    <row r="88" spans="1:6" s="245" customFormat="1" ht="13.5" customHeight="1">
      <c r="A88" s="245">
        <v>88</v>
      </c>
      <c r="B88" s="246" t="s">
        <v>229</v>
      </c>
      <c r="C88" s="247" t="s">
        <v>92</v>
      </c>
      <c r="D88" s="247" t="s">
        <v>75</v>
      </c>
      <c r="E88" s="248">
        <v>0</v>
      </c>
      <c r="F88" s="249" t="s">
        <v>129</v>
      </c>
    </row>
    <row r="89" spans="1:6" s="245" customFormat="1" ht="13.5" customHeight="1">
      <c r="A89" s="245">
        <v>89</v>
      </c>
      <c r="B89" s="246" t="s">
        <v>229</v>
      </c>
      <c r="C89" s="247" t="s">
        <v>93</v>
      </c>
      <c r="D89" s="247" t="s">
        <v>94</v>
      </c>
      <c r="E89" s="248">
        <v>0</v>
      </c>
      <c r="F89" s="249" t="s">
        <v>129</v>
      </c>
    </row>
    <row r="90" spans="1:6" s="245" customFormat="1" ht="13.5" customHeight="1">
      <c r="A90" s="245">
        <v>90</v>
      </c>
      <c r="B90" s="246" t="s">
        <v>229</v>
      </c>
      <c r="C90" s="247" t="s">
        <v>130</v>
      </c>
      <c r="D90" s="247" t="s">
        <v>131</v>
      </c>
      <c r="E90" s="248">
        <v>0</v>
      </c>
      <c r="F90" s="249" t="s">
        <v>129</v>
      </c>
    </row>
    <row r="91" spans="1:6" s="245" customFormat="1" ht="13.5" customHeight="1">
      <c r="A91" s="245">
        <v>91</v>
      </c>
      <c r="B91" s="246" t="s">
        <v>229</v>
      </c>
      <c r="C91" s="247" t="s">
        <v>95</v>
      </c>
      <c r="D91" s="247" t="s">
        <v>96</v>
      </c>
      <c r="E91" s="248">
        <v>0</v>
      </c>
      <c r="F91" s="249" t="s">
        <v>129</v>
      </c>
    </row>
    <row r="92" spans="1:6" s="245" customFormat="1" ht="13.5" customHeight="1">
      <c r="A92" s="245">
        <v>92</v>
      </c>
      <c r="B92" s="246" t="s">
        <v>229</v>
      </c>
      <c r="C92" s="247" t="s">
        <v>97</v>
      </c>
      <c r="D92" s="247" t="s">
        <v>98</v>
      </c>
      <c r="E92" s="248">
        <v>0</v>
      </c>
      <c r="F92" s="249" t="s">
        <v>129</v>
      </c>
    </row>
    <row r="93" spans="1:6" s="245" customFormat="1" ht="13.5" customHeight="1">
      <c r="A93" s="245">
        <v>93</v>
      </c>
      <c r="B93" s="246" t="s">
        <v>229</v>
      </c>
      <c r="C93" s="247" t="s">
        <v>99</v>
      </c>
      <c r="D93" s="247" t="s">
        <v>100</v>
      </c>
      <c r="E93" s="248">
        <v>0</v>
      </c>
      <c r="F93" s="249" t="s">
        <v>129</v>
      </c>
    </row>
    <row r="94" spans="1:6" s="245" customFormat="1" ht="13.5" customHeight="1">
      <c r="A94" s="245">
        <v>94</v>
      </c>
      <c r="B94" s="246" t="s">
        <v>229</v>
      </c>
      <c r="C94" s="247" t="s">
        <v>132</v>
      </c>
      <c r="D94" s="247" t="s">
        <v>133</v>
      </c>
      <c r="E94" s="248">
        <v>0</v>
      </c>
      <c r="F94" s="249" t="s">
        <v>129</v>
      </c>
    </row>
    <row r="95" spans="1:6" s="245" customFormat="1" ht="13.5" customHeight="1">
      <c r="A95" s="245">
        <v>95</v>
      </c>
      <c r="B95" s="246" t="s">
        <v>230</v>
      </c>
      <c r="C95" s="247" t="s">
        <v>101</v>
      </c>
      <c r="D95" s="247" t="s">
        <v>102</v>
      </c>
      <c r="E95" s="248">
        <v>0</v>
      </c>
      <c r="F95" s="249" t="s">
        <v>129</v>
      </c>
    </row>
    <row r="96" spans="1:6" s="245" customFormat="1" ht="13.5" customHeight="1">
      <c r="A96" s="245">
        <v>96</v>
      </c>
      <c r="B96" s="246" t="s">
        <v>230</v>
      </c>
      <c r="C96" s="247" t="s">
        <v>103</v>
      </c>
      <c r="D96" s="247" t="s">
        <v>73</v>
      </c>
      <c r="E96" s="248">
        <v>806</v>
      </c>
      <c r="F96" s="249" t="s">
        <v>129</v>
      </c>
    </row>
    <row r="97" spans="1:6" s="245" customFormat="1" ht="13.5" customHeight="1">
      <c r="A97" s="245">
        <v>97</v>
      </c>
      <c r="B97" s="246" t="s">
        <v>230</v>
      </c>
      <c r="C97" s="247" t="s">
        <v>110</v>
      </c>
      <c r="D97" s="247" t="s">
        <v>111</v>
      </c>
      <c r="E97" s="248">
        <v>0</v>
      </c>
      <c r="F97" s="249" t="s">
        <v>129</v>
      </c>
    </row>
    <row r="98" spans="1:6" s="245" customFormat="1" ht="13.5" customHeight="1">
      <c r="A98" s="245">
        <v>98</v>
      </c>
      <c r="B98" s="246" t="s">
        <v>230</v>
      </c>
      <c r="C98" s="247" t="s">
        <v>112</v>
      </c>
      <c r="D98" s="247" t="s">
        <v>72</v>
      </c>
      <c r="E98" s="248">
        <v>806</v>
      </c>
      <c r="F98" s="249" t="s">
        <v>129</v>
      </c>
    </row>
    <row r="99" spans="1:6" s="245" customFormat="1" ht="13.5" customHeight="1">
      <c r="A99" s="245">
        <v>99</v>
      </c>
      <c r="B99" s="246" t="s">
        <v>230</v>
      </c>
      <c r="C99" s="247" t="s">
        <v>113</v>
      </c>
      <c r="D99" s="247" t="s">
        <v>75</v>
      </c>
      <c r="E99" s="248">
        <v>0</v>
      </c>
      <c r="F99" s="249" t="s">
        <v>129</v>
      </c>
    </row>
    <row r="100" spans="1:6" s="245" customFormat="1" ht="13.5" customHeight="1">
      <c r="A100" s="245">
        <v>100</v>
      </c>
      <c r="B100" s="246" t="s">
        <v>231</v>
      </c>
      <c r="C100" s="247" t="s">
        <v>82</v>
      </c>
      <c r="D100" s="247" t="s">
        <v>76</v>
      </c>
      <c r="E100" s="248">
        <v>0</v>
      </c>
      <c r="F100" s="249" t="s">
        <v>129</v>
      </c>
    </row>
    <row r="101" spans="1:6" s="245" customFormat="1" ht="13.5" customHeight="1">
      <c r="A101" s="245">
        <v>101</v>
      </c>
      <c r="B101" s="246" t="s">
        <v>231</v>
      </c>
      <c r="C101" s="247" t="s">
        <v>84</v>
      </c>
      <c r="D101" s="247" t="s">
        <v>79</v>
      </c>
      <c r="E101" s="248">
        <v>0</v>
      </c>
      <c r="F101" s="249" t="s">
        <v>129</v>
      </c>
    </row>
    <row r="102" spans="1:6" s="245" customFormat="1" ht="13.5" customHeight="1">
      <c r="A102" s="245">
        <v>102</v>
      </c>
      <c r="B102" s="246" t="s">
        <v>232</v>
      </c>
      <c r="C102" s="247" t="s">
        <v>103</v>
      </c>
      <c r="D102" s="247" t="s">
        <v>73</v>
      </c>
      <c r="E102" s="248">
        <v>0</v>
      </c>
      <c r="F102" s="249" t="s">
        <v>129</v>
      </c>
    </row>
    <row r="103" spans="1:6" s="245" customFormat="1" ht="13.5" customHeight="1">
      <c r="A103" s="245">
        <v>103</v>
      </c>
      <c r="B103" s="246" t="s">
        <v>232</v>
      </c>
      <c r="C103" s="247" t="s">
        <v>108</v>
      </c>
      <c r="D103" s="247" t="s">
        <v>109</v>
      </c>
      <c r="E103" s="248">
        <v>0</v>
      </c>
      <c r="F103" s="249" t="s">
        <v>129</v>
      </c>
    </row>
    <row r="104" spans="1:6" s="245" customFormat="1" ht="13.5" customHeight="1">
      <c r="A104" s="245">
        <v>104</v>
      </c>
      <c r="B104" s="246" t="s">
        <v>232</v>
      </c>
      <c r="C104" s="247" t="s">
        <v>110</v>
      </c>
      <c r="D104" s="247" t="s">
        <v>111</v>
      </c>
      <c r="E104" s="248">
        <v>0</v>
      </c>
      <c r="F104" s="249" t="s">
        <v>129</v>
      </c>
    </row>
    <row r="105" spans="1:6" s="245" customFormat="1" ht="13.5" customHeight="1">
      <c r="A105" s="245">
        <v>105</v>
      </c>
      <c r="B105" s="246" t="s">
        <v>232</v>
      </c>
      <c r="C105" s="247" t="s">
        <v>112</v>
      </c>
      <c r="D105" s="247" t="s">
        <v>72</v>
      </c>
      <c r="E105" s="248">
        <v>0</v>
      </c>
      <c r="F105" s="249" t="s">
        <v>129</v>
      </c>
    </row>
    <row r="106" spans="1:6" s="245" customFormat="1" ht="13.5" customHeight="1">
      <c r="A106" s="245">
        <v>106</v>
      </c>
      <c r="B106" s="246" t="s">
        <v>233</v>
      </c>
      <c r="C106" s="247" t="s">
        <v>103</v>
      </c>
      <c r="D106" s="247" t="s">
        <v>73</v>
      </c>
      <c r="E106" s="248">
        <v>806</v>
      </c>
      <c r="F106" s="249" t="s">
        <v>129</v>
      </c>
    </row>
    <row r="107" spans="1:6" s="245" customFormat="1" ht="13.5" customHeight="1">
      <c r="A107" s="245">
        <v>107</v>
      </c>
      <c r="B107" s="246" t="s">
        <v>233</v>
      </c>
      <c r="C107" s="247" t="s">
        <v>112</v>
      </c>
      <c r="D107" s="247" t="s">
        <v>72</v>
      </c>
      <c r="E107" s="248">
        <v>806</v>
      </c>
      <c r="F107" s="249" t="s">
        <v>129</v>
      </c>
    </row>
    <row r="108" spans="1:6" s="245" customFormat="1" ht="13.5" customHeight="1">
      <c r="A108" s="245">
        <v>108</v>
      </c>
      <c r="B108" s="246" t="s">
        <v>233</v>
      </c>
      <c r="C108" s="247" t="s">
        <v>113</v>
      </c>
      <c r="D108" s="247" t="s">
        <v>75</v>
      </c>
      <c r="E108" s="248">
        <v>806</v>
      </c>
      <c r="F108" s="249" t="s">
        <v>129</v>
      </c>
    </row>
    <row r="109" spans="1:6" s="245" customFormat="1" ht="13.5" customHeight="1">
      <c r="A109" s="245">
        <v>109</v>
      </c>
      <c r="B109" s="246" t="s">
        <v>234</v>
      </c>
      <c r="C109" s="247" t="s">
        <v>115</v>
      </c>
      <c r="D109" s="247" t="s">
        <v>116</v>
      </c>
      <c r="E109" s="248">
        <v>0</v>
      </c>
      <c r="F109" s="250" t="s">
        <v>71</v>
      </c>
    </row>
    <row r="110" spans="1:6" s="245" customFormat="1" ht="13.5" customHeight="1">
      <c r="A110" s="245">
        <v>110</v>
      </c>
      <c r="B110" s="246" t="s">
        <v>234</v>
      </c>
      <c r="C110" s="247" t="s">
        <v>85</v>
      </c>
      <c r="D110" s="247" t="s">
        <v>86</v>
      </c>
      <c r="E110" s="248">
        <v>0</v>
      </c>
      <c r="F110" s="250" t="s">
        <v>71</v>
      </c>
    </row>
    <row r="111" spans="1:6" s="245" customFormat="1" ht="13.5" customHeight="1">
      <c r="A111" s="245">
        <v>111</v>
      </c>
      <c r="B111" s="246" t="s">
        <v>234</v>
      </c>
      <c r="C111" s="247" t="s">
        <v>92</v>
      </c>
      <c r="D111" s="247" t="s">
        <v>75</v>
      </c>
      <c r="E111" s="248">
        <v>0</v>
      </c>
      <c r="F111" s="250" t="s">
        <v>71</v>
      </c>
    </row>
    <row r="112" spans="1:6" s="245" customFormat="1" ht="13.5" customHeight="1">
      <c r="A112" s="245">
        <v>112</v>
      </c>
      <c r="B112" s="246" t="s">
        <v>234</v>
      </c>
      <c r="C112" s="247" t="s">
        <v>99</v>
      </c>
      <c r="D112" s="247" t="s">
        <v>100</v>
      </c>
      <c r="E112" s="248">
        <v>0</v>
      </c>
      <c r="F112" s="250" t="s">
        <v>71</v>
      </c>
    </row>
    <row r="113" spans="1:6" s="245" customFormat="1" ht="13.5" customHeight="1">
      <c r="A113" s="245">
        <v>113</v>
      </c>
      <c r="B113" s="246" t="s">
        <v>235</v>
      </c>
      <c r="C113" s="247" t="s">
        <v>103</v>
      </c>
      <c r="D113" s="247" t="s">
        <v>73</v>
      </c>
      <c r="E113" s="248">
        <v>806</v>
      </c>
      <c r="F113" s="250" t="s">
        <v>71</v>
      </c>
    </row>
    <row r="114" spans="1:6" s="245" customFormat="1" ht="13.5" customHeight="1">
      <c r="A114" s="245">
        <v>114</v>
      </c>
      <c r="B114" s="246" t="s">
        <v>236</v>
      </c>
      <c r="C114" s="247" t="s">
        <v>103</v>
      </c>
      <c r="D114" s="247" t="s">
        <v>73</v>
      </c>
      <c r="E114" s="248">
        <v>0</v>
      </c>
      <c r="F114" s="250" t="s">
        <v>71</v>
      </c>
    </row>
    <row r="115" spans="1:6" s="245" customFormat="1" ht="13.5" customHeight="1">
      <c r="A115" s="245">
        <v>115</v>
      </c>
      <c r="B115" s="246" t="s">
        <v>235</v>
      </c>
      <c r="C115" s="247" t="s">
        <v>110</v>
      </c>
      <c r="D115" s="247" t="s">
        <v>111</v>
      </c>
      <c r="E115" s="248">
        <v>806</v>
      </c>
      <c r="F115" s="250" t="s">
        <v>71</v>
      </c>
    </row>
    <row r="116" spans="1:6" s="245" customFormat="1" ht="13.5" customHeight="1">
      <c r="A116" s="245">
        <v>116</v>
      </c>
      <c r="B116" s="246" t="s">
        <v>236</v>
      </c>
      <c r="C116" s="247" t="s">
        <v>112</v>
      </c>
      <c r="D116" s="247" t="s">
        <v>72</v>
      </c>
      <c r="E116" s="248">
        <v>0</v>
      </c>
      <c r="F116" s="250" t="s">
        <v>71</v>
      </c>
    </row>
    <row r="117" spans="1:6" s="245" customFormat="1" ht="13.5" customHeight="1">
      <c r="A117" s="245">
        <v>117</v>
      </c>
      <c r="B117" s="246" t="s">
        <v>235</v>
      </c>
      <c r="C117" s="247" t="s">
        <v>112</v>
      </c>
      <c r="D117" s="247" t="s">
        <v>72</v>
      </c>
      <c r="E117" s="248">
        <v>806</v>
      </c>
      <c r="F117" s="250" t="s">
        <v>71</v>
      </c>
    </row>
    <row r="118" spans="1:6" s="245" customFormat="1" ht="13.5" customHeight="1">
      <c r="A118" s="245">
        <v>118</v>
      </c>
      <c r="B118" s="246" t="s">
        <v>235</v>
      </c>
      <c r="C118" s="247" t="s">
        <v>84</v>
      </c>
      <c r="D118" s="247" t="s">
        <v>79</v>
      </c>
      <c r="E118" s="248">
        <v>806</v>
      </c>
      <c r="F118" s="250" t="s">
        <v>71</v>
      </c>
    </row>
    <row r="119" spans="1:6" s="245" customFormat="1" ht="13.5" customHeight="1">
      <c r="A119" s="245">
        <v>119</v>
      </c>
      <c r="B119" s="246" t="s">
        <v>237</v>
      </c>
      <c r="C119" s="247" t="s">
        <v>103</v>
      </c>
      <c r="D119" s="247" t="s">
        <v>73</v>
      </c>
      <c r="E119" s="248">
        <v>812</v>
      </c>
      <c r="F119" s="250" t="s">
        <v>71</v>
      </c>
    </row>
    <row r="120" spans="1:6" s="245" customFormat="1" ht="13.5" customHeight="1">
      <c r="A120" s="245">
        <v>120</v>
      </c>
      <c r="B120" s="246" t="s">
        <v>237</v>
      </c>
      <c r="C120" s="247" t="s">
        <v>112</v>
      </c>
      <c r="D120" s="247" t="s">
        <v>72</v>
      </c>
      <c r="E120" s="248">
        <v>812</v>
      </c>
      <c r="F120" s="250" t="s">
        <v>71</v>
      </c>
    </row>
    <row r="121" spans="1:6" s="245" customFormat="1" ht="13.5" customHeight="1">
      <c r="A121" s="245">
        <v>121</v>
      </c>
      <c r="B121" s="246" t="s">
        <v>237</v>
      </c>
      <c r="C121" s="247" t="s">
        <v>84</v>
      </c>
      <c r="D121" s="247" t="s">
        <v>79</v>
      </c>
      <c r="E121" s="248">
        <v>812</v>
      </c>
      <c r="F121" s="250" t="s">
        <v>71</v>
      </c>
    </row>
    <row r="122" spans="1:6" s="245" customFormat="1" ht="13.5" customHeight="1">
      <c r="A122" s="245">
        <v>122</v>
      </c>
      <c r="B122" s="246" t="s">
        <v>238</v>
      </c>
      <c r="C122" s="247" t="s">
        <v>103</v>
      </c>
      <c r="D122" s="247" t="s">
        <v>73</v>
      </c>
      <c r="E122" s="248">
        <v>0</v>
      </c>
      <c r="F122" s="250" t="s">
        <v>71</v>
      </c>
    </row>
    <row r="123" spans="1:6" s="245" customFormat="1" ht="13.5" customHeight="1">
      <c r="A123" s="245">
        <v>123</v>
      </c>
      <c r="B123" s="246" t="s">
        <v>238</v>
      </c>
      <c r="C123" s="247" t="s">
        <v>112</v>
      </c>
      <c r="D123" s="247" t="s">
        <v>72</v>
      </c>
      <c r="E123" s="248">
        <v>0</v>
      </c>
      <c r="F123" s="250" t="s">
        <v>71</v>
      </c>
    </row>
    <row r="124" spans="1:6" s="245" customFormat="1" ht="13.5" customHeight="1">
      <c r="A124" s="245">
        <v>124</v>
      </c>
      <c r="B124" s="246" t="s">
        <v>238</v>
      </c>
      <c r="C124" s="247" t="s">
        <v>84</v>
      </c>
      <c r="D124" s="247" t="s">
        <v>79</v>
      </c>
      <c r="E124" s="248">
        <v>0</v>
      </c>
      <c r="F124" s="250" t="s">
        <v>71</v>
      </c>
    </row>
    <row r="125" spans="1:6" s="245" customFormat="1" ht="13.5" customHeight="1">
      <c r="A125" s="245">
        <v>125</v>
      </c>
      <c r="B125" s="246" t="s">
        <v>239</v>
      </c>
      <c r="C125" s="247" t="s">
        <v>103</v>
      </c>
      <c r="D125" s="247" t="s">
        <v>73</v>
      </c>
      <c r="E125" s="248">
        <v>0</v>
      </c>
      <c r="F125" s="250" t="s">
        <v>71</v>
      </c>
    </row>
    <row r="126" spans="1:6" s="245" customFormat="1" ht="13.5" customHeight="1">
      <c r="A126" s="245">
        <v>126</v>
      </c>
      <c r="B126" s="246" t="s">
        <v>239</v>
      </c>
      <c r="C126" s="247" t="s">
        <v>103</v>
      </c>
      <c r="D126" s="247" t="s">
        <v>73</v>
      </c>
      <c r="E126" s="248">
        <v>812</v>
      </c>
      <c r="F126" s="250" t="s">
        <v>71</v>
      </c>
    </row>
    <row r="127" spans="1:6" s="245" customFormat="1" ht="13.5" customHeight="1">
      <c r="A127" s="245">
        <v>127</v>
      </c>
      <c r="B127" s="246" t="s">
        <v>239</v>
      </c>
      <c r="C127" s="247" t="s">
        <v>112</v>
      </c>
      <c r="D127" s="247" t="s">
        <v>72</v>
      </c>
      <c r="E127" s="248">
        <v>812</v>
      </c>
      <c r="F127" s="250" t="s">
        <v>71</v>
      </c>
    </row>
    <row r="128" spans="1:6" s="245" customFormat="1" ht="13.5" customHeight="1">
      <c r="A128" s="245">
        <v>128</v>
      </c>
      <c r="B128" s="246" t="s">
        <v>239</v>
      </c>
      <c r="C128" s="247" t="s">
        <v>84</v>
      </c>
      <c r="D128" s="247" t="s">
        <v>79</v>
      </c>
      <c r="E128" s="248">
        <v>812</v>
      </c>
      <c r="F128" s="250" t="s">
        <v>71</v>
      </c>
    </row>
    <row r="129" spans="1:6" s="245" customFormat="1" ht="13.5" customHeight="1">
      <c r="A129" s="245">
        <v>129</v>
      </c>
      <c r="B129" s="246" t="s">
        <v>240</v>
      </c>
      <c r="C129" s="247" t="s">
        <v>82</v>
      </c>
      <c r="D129" s="247" t="s">
        <v>76</v>
      </c>
      <c r="E129" s="248">
        <v>0</v>
      </c>
      <c r="F129" s="250" t="s">
        <v>71</v>
      </c>
    </row>
    <row r="130" spans="1:6" s="245" customFormat="1" ht="13.5" customHeight="1">
      <c r="A130" s="245">
        <v>130</v>
      </c>
      <c r="B130" s="246" t="s">
        <v>240</v>
      </c>
      <c r="C130" s="247" t="s">
        <v>84</v>
      </c>
      <c r="D130" s="247" t="s">
        <v>79</v>
      </c>
      <c r="E130" s="248">
        <v>0</v>
      </c>
      <c r="F130" s="250" t="s">
        <v>71</v>
      </c>
    </row>
    <row r="131" spans="1:6" s="245" customFormat="1" ht="13.5" customHeight="1">
      <c r="A131" s="245">
        <v>131</v>
      </c>
      <c r="B131" s="246" t="s">
        <v>241</v>
      </c>
      <c r="C131" s="247" t="s">
        <v>103</v>
      </c>
      <c r="D131" s="247" t="s">
        <v>73</v>
      </c>
      <c r="E131" s="248">
        <v>0</v>
      </c>
      <c r="F131" s="250" t="s">
        <v>71</v>
      </c>
    </row>
    <row r="132" spans="1:6" s="245" customFormat="1" ht="13.5" customHeight="1">
      <c r="A132" s="245">
        <v>132</v>
      </c>
      <c r="B132" s="246" t="s">
        <v>241</v>
      </c>
      <c r="C132" s="247" t="s">
        <v>108</v>
      </c>
      <c r="D132" s="247" t="s">
        <v>109</v>
      </c>
      <c r="E132" s="248">
        <v>0</v>
      </c>
      <c r="F132" s="250" t="s">
        <v>71</v>
      </c>
    </row>
    <row r="133" spans="1:6" s="245" customFormat="1" ht="13.5" customHeight="1">
      <c r="A133" s="245">
        <v>133</v>
      </c>
      <c r="B133" s="246" t="s">
        <v>241</v>
      </c>
      <c r="C133" s="247" t="s">
        <v>112</v>
      </c>
      <c r="D133" s="247" t="s">
        <v>72</v>
      </c>
      <c r="E133" s="248">
        <v>0</v>
      </c>
      <c r="F133" s="250" t="s">
        <v>71</v>
      </c>
    </row>
    <row r="134" spans="1:6" s="245" customFormat="1" ht="13.5" customHeight="1">
      <c r="A134" s="245">
        <v>134</v>
      </c>
      <c r="B134" s="246" t="s">
        <v>242</v>
      </c>
      <c r="C134" s="247" t="s">
        <v>103</v>
      </c>
      <c r="D134" s="247" t="s">
        <v>73</v>
      </c>
      <c r="E134" s="248">
        <v>0</v>
      </c>
      <c r="F134" s="250" t="s">
        <v>71</v>
      </c>
    </row>
    <row r="135" spans="1:6" s="245" customFormat="1" ht="13.5" customHeight="1">
      <c r="A135" s="245">
        <v>135</v>
      </c>
      <c r="B135" s="246" t="s">
        <v>242</v>
      </c>
      <c r="C135" s="247" t="s">
        <v>112</v>
      </c>
      <c r="D135" s="247" t="s">
        <v>72</v>
      </c>
      <c r="E135" s="248">
        <v>0</v>
      </c>
      <c r="F135" s="250" t="s">
        <v>71</v>
      </c>
    </row>
    <row r="136" spans="1:6" s="245" customFormat="1" ht="13.5" customHeight="1">
      <c r="A136" s="245">
        <v>136</v>
      </c>
      <c r="B136" s="246" t="s">
        <v>242</v>
      </c>
      <c r="C136" s="247" t="s">
        <v>82</v>
      </c>
      <c r="D136" s="247" t="s">
        <v>76</v>
      </c>
      <c r="E136" s="248">
        <v>0</v>
      </c>
      <c r="F136" s="250" t="s">
        <v>71</v>
      </c>
    </row>
    <row r="137" spans="1:6" s="245" customFormat="1" ht="13.5" customHeight="1">
      <c r="A137" s="245">
        <v>137</v>
      </c>
      <c r="B137" s="246" t="s">
        <v>243</v>
      </c>
      <c r="C137" s="247" t="s">
        <v>103</v>
      </c>
      <c r="D137" s="247" t="s">
        <v>73</v>
      </c>
      <c r="E137" s="248">
        <v>0</v>
      </c>
      <c r="F137" s="250" t="s">
        <v>71</v>
      </c>
    </row>
    <row r="138" spans="1:6" s="245" customFormat="1" ht="13.5" customHeight="1">
      <c r="A138" s="245">
        <v>138</v>
      </c>
      <c r="B138" s="246" t="s">
        <v>243</v>
      </c>
      <c r="C138" s="247" t="s">
        <v>112</v>
      </c>
      <c r="D138" s="247" t="s">
        <v>72</v>
      </c>
      <c r="E138" s="248">
        <v>0</v>
      </c>
      <c r="F138" s="250" t="s">
        <v>71</v>
      </c>
    </row>
    <row r="139" spans="1:6" s="245" customFormat="1" ht="13.5" customHeight="1">
      <c r="A139" s="245">
        <v>139</v>
      </c>
      <c r="B139" s="246" t="s">
        <v>243</v>
      </c>
      <c r="C139" s="247" t="s">
        <v>84</v>
      </c>
      <c r="D139" s="247" t="s">
        <v>79</v>
      </c>
      <c r="E139" s="248">
        <v>0</v>
      </c>
      <c r="F139" s="250" t="s">
        <v>71</v>
      </c>
    </row>
    <row r="140" spans="1:6" s="245" customFormat="1" ht="13.5" customHeight="1">
      <c r="A140" s="245">
        <v>140</v>
      </c>
      <c r="B140" s="246" t="s">
        <v>244</v>
      </c>
      <c r="C140" s="247" t="s">
        <v>103</v>
      </c>
      <c r="D140" s="247" t="s">
        <v>73</v>
      </c>
      <c r="E140" s="248">
        <v>0</v>
      </c>
      <c r="F140" s="250" t="s">
        <v>71</v>
      </c>
    </row>
    <row r="141" spans="1:6" s="245" customFormat="1" ht="13.5" customHeight="1">
      <c r="A141" s="245">
        <v>141</v>
      </c>
      <c r="B141" s="246" t="s">
        <v>244</v>
      </c>
      <c r="C141" s="247" t="s">
        <v>110</v>
      </c>
      <c r="D141" s="247" t="s">
        <v>111</v>
      </c>
      <c r="E141" s="248">
        <v>0</v>
      </c>
      <c r="F141" s="250" t="s">
        <v>71</v>
      </c>
    </row>
    <row r="142" spans="1:6" s="245" customFormat="1" ht="13.5" customHeight="1">
      <c r="A142" s="245">
        <v>142</v>
      </c>
      <c r="B142" s="246" t="s">
        <v>244</v>
      </c>
      <c r="C142" s="247" t="s">
        <v>112</v>
      </c>
      <c r="D142" s="247" t="s">
        <v>72</v>
      </c>
      <c r="E142" s="248">
        <v>0</v>
      </c>
      <c r="F142" s="250" t="s">
        <v>71</v>
      </c>
    </row>
    <row r="143" spans="1:6" s="245" customFormat="1" ht="13.5" customHeight="1">
      <c r="A143" s="245">
        <v>143</v>
      </c>
      <c r="B143" s="246" t="s">
        <v>245</v>
      </c>
      <c r="C143" s="247" t="s">
        <v>103</v>
      </c>
      <c r="D143" s="247" t="s">
        <v>73</v>
      </c>
      <c r="E143" s="248">
        <v>0</v>
      </c>
      <c r="F143" s="250" t="s">
        <v>71</v>
      </c>
    </row>
    <row r="144" spans="1:6" s="245" customFormat="1" ht="13.5" customHeight="1">
      <c r="A144" s="245">
        <v>144</v>
      </c>
      <c r="B144" s="246" t="s">
        <v>245</v>
      </c>
      <c r="C144" s="247" t="s">
        <v>110</v>
      </c>
      <c r="D144" s="247" t="s">
        <v>111</v>
      </c>
      <c r="E144" s="248">
        <v>0</v>
      </c>
      <c r="F144" s="250" t="s">
        <v>71</v>
      </c>
    </row>
    <row r="145" spans="1:6" s="245" customFormat="1" ht="13.5" customHeight="1">
      <c r="A145" s="245">
        <v>145</v>
      </c>
      <c r="B145" s="246" t="s">
        <v>245</v>
      </c>
      <c r="C145" s="247" t="s">
        <v>112</v>
      </c>
      <c r="D145" s="247" t="s">
        <v>72</v>
      </c>
      <c r="E145" s="248">
        <v>0</v>
      </c>
      <c r="F145" s="250" t="s">
        <v>71</v>
      </c>
    </row>
    <row r="146" spans="1:6" s="245" customFormat="1" ht="13.5" customHeight="1">
      <c r="A146" s="245">
        <v>146</v>
      </c>
      <c r="B146" s="246" t="s">
        <v>246</v>
      </c>
      <c r="C146" s="247" t="s">
        <v>103</v>
      </c>
      <c r="D146" s="247" t="s">
        <v>73</v>
      </c>
      <c r="E146" s="248">
        <v>806</v>
      </c>
      <c r="F146" s="250" t="s">
        <v>71</v>
      </c>
    </row>
    <row r="147" spans="1:6" s="245" customFormat="1" ht="13.5" customHeight="1">
      <c r="A147" s="245">
        <v>147</v>
      </c>
      <c r="B147" s="246" t="s">
        <v>246</v>
      </c>
      <c r="C147" s="247" t="s">
        <v>110</v>
      </c>
      <c r="D147" s="247" t="s">
        <v>111</v>
      </c>
      <c r="E147" s="248">
        <v>806</v>
      </c>
      <c r="F147" s="250" t="s">
        <v>71</v>
      </c>
    </row>
    <row r="148" spans="1:6" s="245" customFormat="1" ht="13.5" customHeight="1">
      <c r="A148" s="245">
        <v>148</v>
      </c>
      <c r="B148" s="246" t="s">
        <v>246</v>
      </c>
      <c r="C148" s="247" t="s">
        <v>112</v>
      </c>
      <c r="D148" s="247" t="s">
        <v>72</v>
      </c>
      <c r="E148" s="248">
        <v>806</v>
      </c>
      <c r="F148" s="250" t="s">
        <v>71</v>
      </c>
    </row>
    <row r="149" spans="1:6" s="245" customFormat="1" ht="13.5" customHeight="1">
      <c r="A149" s="245">
        <v>149</v>
      </c>
      <c r="B149" s="246" t="s">
        <v>247</v>
      </c>
      <c r="C149" s="247" t="s">
        <v>115</v>
      </c>
      <c r="D149" s="247" t="s">
        <v>116</v>
      </c>
      <c r="E149" s="248">
        <v>0</v>
      </c>
      <c r="F149" s="250" t="s">
        <v>134</v>
      </c>
    </row>
    <row r="150" spans="1:6" s="245" customFormat="1" ht="13.5" customHeight="1">
      <c r="A150" s="245">
        <v>150</v>
      </c>
      <c r="B150" s="246" t="s">
        <v>247</v>
      </c>
      <c r="C150" s="247" t="s">
        <v>85</v>
      </c>
      <c r="D150" s="247" t="s">
        <v>86</v>
      </c>
      <c r="E150" s="248">
        <v>0</v>
      </c>
      <c r="F150" s="250" t="s">
        <v>134</v>
      </c>
    </row>
    <row r="151" spans="1:6" s="245" customFormat="1" ht="13.5" customHeight="1">
      <c r="A151" s="245">
        <v>151</v>
      </c>
      <c r="B151" s="246" t="s">
        <v>247</v>
      </c>
      <c r="C151" s="247" t="s">
        <v>90</v>
      </c>
      <c r="D151" s="247" t="s">
        <v>91</v>
      </c>
      <c r="E151" s="248">
        <v>0</v>
      </c>
      <c r="F151" s="250" t="s">
        <v>134</v>
      </c>
    </row>
    <row r="152" spans="1:6" s="245" customFormat="1" ht="13.5" customHeight="1">
      <c r="A152" s="245">
        <v>152</v>
      </c>
      <c r="B152" s="246" t="s">
        <v>247</v>
      </c>
      <c r="C152" s="247" t="s">
        <v>130</v>
      </c>
      <c r="D152" s="247" t="s">
        <v>131</v>
      </c>
      <c r="E152" s="248">
        <v>0</v>
      </c>
      <c r="F152" s="250" t="s">
        <v>134</v>
      </c>
    </row>
    <row r="153" spans="1:6" s="245" customFormat="1" ht="13.5" customHeight="1">
      <c r="A153" s="245">
        <v>153</v>
      </c>
      <c r="B153" s="246" t="s">
        <v>247</v>
      </c>
      <c r="C153" s="247" t="s">
        <v>99</v>
      </c>
      <c r="D153" s="247" t="s">
        <v>100</v>
      </c>
      <c r="E153" s="248">
        <v>0</v>
      </c>
      <c r="F153" s="250" t="s">
        <v>134</v>
      </c>
    </row>
    <row r="154" spans="1:6" s="245" customFormat="1" ht="13.5" customHeight="1">
      <c r="A154" s="245">
        <v>154</v>
      </c>
      <c r="B154" s="246" t="s">
        <v>247</v>
      </c>
      <c r="C154" s="247" t="s">
        <v>113</v>
      </c>
      <c r="D154" s="247" t="s">
        <v>75</v>
      </c>
      <c r="E154" s="248">
        <v>0</v>
      </c>
      <c r="F154" s="250" t="s">
        <v>134</v>
      </c>
    </row>
    <row r="155" spans="1:6" s="245" customFormat="1" ht="13.5" customHeight="1">
      <c r="A155" s="245">
        <v>155</v>
      </c>
      <c r="B155" s="246" t="s">
        <v>248</v>
      </c>
      <c r="C155" s="247" t="s">
        <v>103</v>
      </c>
      <c r="D155" s="247" t="s">
        <v>73</v>
      </c>
      <c r="E155" s="248">
        <v>806</v>
      </c>
      <c r="F155" s="250" t="s">
        <v>134</v>
      </c>
    </row>
    <row r="156" spans="1:6" s="245" customFormat="1" ht="13.5" customHeight="1">
      <c r="A156" s="245">
        <v>156</v>
      </c>
      <c r="B156" s="246" t="s">
        <v>248</v>
      </c>
      <c r="C156" s="247" t="s">
        <v>108</v>
      </c>
      <c r="D156" s="247" t="s">
        <v>109</v>
      </c>
      <c r="E156" s="248">
        <v>806</v>
      </c>
      <c r="F156" s="250" t="s">
        <v>134</v>
      </c>
    </row>
    <row r="157" spans="1:6" s="245" customFormat="1" ht="13.5" customHeight="1">
      <c r="A157" s="245">
        <v>157</v>
      </c>
      <c r="B157" s="246" t="s">
        <v>248</v>
      </c>
      <c r="C157" s="247" t="s">
        <v>110</v>
      </c>
      <c r="D157" s="247" t="s">
        <v>111</v>
      </c>
      <c r="E157" s="248">
        <v>806</v>
      </c>
      <c r="F157" s="250" t="s">
        <v>134</v>
      </c>
    </row>
    <row r="158" spans="1:6" s="245" customFormat="1" ht="13.5" customHeight="1">
      <c r="A158" s="245">
        <v>158</v>
      </c>
      <c r="B158" s="246" t="s">
        <v>248</v>
      </c>
      <c r="C158" s="247" t="s">
        <v>112</v>
      </c>
      <c r="D158" s="247" t="s">
        <v>72</v>
      </c>
      <c r="E158" s="248">
        <v>806</v>
      </c>
      <c r="F158" s="250" t="s">
        <v>134</v>
      </c>
    </row>
    <row r="159" spans="1:6" s="245" customFormat="1" ht="13.5" customHeight="1">
      <c r="A159" s="245">
        <v>159</v>
      </c>
      <c r="B159" s="246" t="s">
        <v>248</v>
      </c>
      <c r="C159" s="247" t="s">
        <v>113</v>
      </c>
      <c r="D159" s="247" t="s">
        <v>75</v>
      </c>
      <c r="E159" s="248">
        <v>0</v>
      </c>
      <c r="F159" s="250" t="s">
        <v>134</v>
      </c>
    </row>
    <row r="160" spans="1:6" s="245" customFormat="1" ht="13.5" customHeight="1">
      <c r="A160" s="245">
        <v>160</v>
      </c>
      <c r="B160" s="246" t="s">
        <v>249</v>
      </c>
      <c r="C160" s="247" t="s">
        <v>103</v>
      </c>
      <c r="D160" s="247" t="s">
        <v>73</v>
      </c>
      <c r="E160" s="248">
        <v>806</v>
      </c>
      <c r="F160" s="250" t="s">
        <v>134</v>
      </c>
    </row>
    <row r="161" spans="1:6" s="245" customFormat="1" ht="13.5" customHeight="1">
      <c r="A161" s="245">
        <v>161</v>
      </c>
      <c r="B161" s="246" t="s">
        <v>249</v>
      </c>
      <c r="C161" s="247" t="s">
        <v>112</v>
      </c>
      <c r="D161" s="247" t="s">
        <v>72</v>
      </c>
      <c r="E161" s="248">
        <v>806</v>
      </c>
      <c r="F161" s="250" t="s">
        <v>134</v>
      </c>
    </row>
    <row r="162" spans="1:6" s="245" customFormat="1" ht="13.5" customHeight="1">
      <c r="A162" s="245">
        <v>162</v>
      </c>
      <c r="B162" s="246" t="s">
        <v>249</v>
      </c>
      <c r="C162" s="247" t="s">
        <v>113</v>
      </c>
      <c r="D162" s="247" t="s">
        <v>75</v>
      </c>
      <c r="E162" s="248">
        <v>0</v>
      </c>
      <c r="F162" s="250" t="s">
        <v>134</v>
      </c>
    </row>
    <row r="163" spans="1:6" s="245" customFormat="1" ht="13.5" customHeight="1">
      <c r="A163" s="245">
        <v>163</v>
      </c>
      <c r="B163" s="246" t="s">
        <v>249</v>
      </c>
      <c r="C163" s="247" t="s">
        <v>84</v>
      </c>
      <c r="D163" s="247" t="s">
        <v>79</v>
      </c>
      <c r="E163" s="248">
        <v>806</v>
      </c>
      <c r="F163" s="250" t="s">
        <v>134</v>
      </c>
    </row>
    <row r="164" spans="1:6" s="245" customFormat="1" ht="13.5" customHeight="1">
      <c r="A164" s="245">
        <v>164</v>
      </c>
      <c r="B164" s="246" t="s">
        <v>250</v>
      </c>
      <c r="C164" s="247" t="s">
        <v>103</v>
      </c>
      <c r="D164" s="247" t="s">
        <v>73</v>
      </c>
      <c r="E164" s="248">
        <v>806</v>
      </c>
      <c r="F164" s="250" t="s">
        <v>134</v>
      </c>
    </row>
    <row r="165" spans="1:6" s="245" customFormat="1" ht="13.5" customHeight="1">
      <c r="A165" s="245">
        <v>165</v>
      </c>
      <c r="B165" s="246" t="s">
        <v>250</v>
      </c>
      <c r="C165" s="247" t="s">
        <v>108</v>
      </c>
      <c r="D165" s="247" t="s">
        <v>109</v>
      </c>
      <c r="E165" s="248">
        <v>806</v>
      </c>
      <c r="F165" s="250" t="s">
        <v>134</v>
      </c>
    </row>
    <row r="166" spans="1:6" s="245" customFormat="1" ht="13.5" customHeight="1">
      <c r="A166" s="245">
        <v>166</v>
      </c>
      <c r="B166" s="246" t="s">
        <v>250</v>
      </c>
      <c r="C166" s="247" t="s">
        <v>112</v>
      </c>
      <c r="D166" s="247" t="s">
        <v>72</v>
      </c>
      <c r="E166" s="248">
        <v>806</v>
      </c>
      <c r="F166" s="250" t="s">
        <v>134</v>
      </c>
    </row>
    <row r="167" spans="1:6" s="245" customFormat="1" ht="13.5" customHeight="1">
      <c r="A167" s="245">
        <v>167</v>
      </c>
      <c r="B167" s="246" t="s">
        <v>251</v>
      </c>
      <c r="C167" s="247" t="s">
        <v>103</v>
      </c>
      <c r="D167" s="247" t="s">
        <v>73</v>
      </c>
      <c r="E167" s="248">
        <v>0</v>
      </c>
      <c r="F167" s="250" t="s">
        <v>134</v>
      </c>
    </row>
    <row r="168" spans="1:6" s="245" customFormat="1" ht="13.5" customHeight="1">
      <c r="A168" s="245">
        <v>168</v>
      </c>
      <c r="B168" s="246" t="s">
        <v>252</v>
      </c>
      <c r="C168" s="247" t="s">
        <v>103</v>
      </c>
      <c r="D168" s="247" t="s">
        <v>73</v>
      </c>
      <c r="E168" s="248">
        <v>806</v>
      </c>
      <c r="F168" s="250" t="s">
        <v>134</v>
      </c>
    </row>
    <row r="169" spans="1:6" s="245" customFormat="1" ht="13.5" customHeight="1">
      <c r="A169" s="245">
        <v>169</v>
      </c>
      <c r="B169" s="246" t="s">
        <v>252</v>
      </c>
      <c r="C169" s="247" t="s">
        <v>104</v>
      </c>
      <c r="D169" s="247" t="s">
        <v>105</v>
      </c>
      <c r="E169" s="248">
        <v>806</v>
      </c>
      <c r="F169" s="250" t="s">
        <v>134</v>
      </c>
    </row>
    <row r="170" spans="1:6" s="245" customFormat="1" ht="13.5" customHeight="1">
      <c r="A170" s="245">
        <v>170</v>
      </c>
      <c r="B170" s="246" t="s">
        <v>252</v>
      </c>
      <c r="C170" s="247" t="s">
        <v>108</v>
      </c>
      <c r="D170" s="247" t="s">
        <v>109</v>
      </c>
      <c r="E170" s="248">
        <v>806</v>
      </c>
      <c r="F170" s="250" t="s">
        <v>134</v>
      </c>
    </row>
    <row r="171" spans="1:6" s="245" customFormat="1" ht="13.5" customHeight="1">
      <c r="A171" s="245">
        <v>171</v>
      </c>
      <c r="B171" s="246" t="s">
        <v>251</v>
      </c>
      <c r="C171" s="247" t="s">
        <v>108</v>
      </c>
      <c r="D171" s="247" t="s">
        <v>109</v>
      </c>
      <c r="E171" s="248">
        <v>0</v>
      </c>
      <c r="F171" s="250" t="s">
        <v>134</v>
      </c>
    </row>
    <row r="172" spans="1:6" s="245" customFormat="1" ht="13.5" customHeight="1">
      <c r="A172" s="245">
        <v>172</v>
      </c>
      <c r="B172" s="246" t="s">
        <v>251</v>
      </c>
      <c r="C172" s="247" t="s">
        <v>110</v>
      </c>
      <c r="D172" s="247" t="s">
        <v>111</v>
      </c>
      <c r="E172" s="248">
        <v>0</v>
      </c>
      <c r="F172" s="250" t="s">
        <v>134</v>
      </c>
    </row>
    <row r="173" spans="1:6" s="245" customFormat="1" ht="13.5" customHeight="1">
      <c r="A173" s="245">
        <v>173</v>
      </c>
      <c r="B173" s="246" t="s">
        <v>252</v>
      </c>
      <c r="C173" s="247" t="s">
        <v>110</v>
      </c>
      <c r="D173" s="247" t="s">
        <v>111</v>
      </c>
      <c r="E173" s="248">
        <v>806</v>
      </c>
      <c r="F173" s="250" t="s">
        <v>134</v>
      </c>
    </row>
    <row r="174" spans="1:6" s="245" customFormat="1" ht="13.5" customHeight="1">
      <c r="A174" s="245">
        <v>174</v>
      </c>
      <c r="B174" s="246" t="s">
        <v>252</v>
      </c>
      <c r="C174" s="247" t="s">
        <v>112</v>
      </c>
      <c r="D174" s="247" t="s">
        <v>72</v>
      </c>
      <c r="E174" s="248">
        <v>806</v>
      </c>
      <c r="F174" s="250" t="s">
        <v>134</v>
      </c>
    </row>
    <row r="175" spans="1:6" s="245" customFormat="1" ht="13.5" customHeight="1">
      <c r="A175" s="245">
        <v>175</v>
      </c>
      <c r="B175" s="246" t="s">
        <v>251</v>
      </c>
      <c r="C175" s="247" t="s">
        <v>112</v>
      </c>
      <c r="D175" s="247" t="s">
        <v>72</v>
      </c>
      <c r="E175" s="248">
        <v>0</v>
      </c>
      <c r="F175" s="250" t="s">
        <v>134</v>
      </c>
    </row>
    <row r="176" spans="1:6" s="245" customFormat="1" ht="13.5" customHeight="1">
      <c r="A176" s="245">
        <v>176</v>
      </c>
      <c r="B176" s="246" t="s">
        <v>253</v>
      </c>
      <c r="C176" s="247" t="s">
        <v>135</v>
      </c>
      <c r="D176" s="247" t="s">
        <v>136</v>
      </c>
      <c r="E176" s="248">
        <v>0</v>
      </c>
      <c r="F176" s="250" t="s">
        <v>134</v>
      </c>
    </row>
    <row r="177" spans="1:6" s="245" customFormat="1" ht="13.5" customHeight="1">
      <c r="A177" s="245">
        <v>177</v>
      </c>
      <c r="B177" s="246" t="s">
        <v>253</v>
      </c>
      <c r="C177" s="247" t="s">
        <v>135</v>
      </c>
      <c r="D177" s="247" t="s">
        <v>136</v>
      </c>
      <c r="E177" s="248">
        <v>32</v>
      </c>
      <c r="F177" s="250" t="s">
        <v>134</v>
      </c>
    </row>
    <row r="178" spans="1:6" s="245" customFormat="1" ht="13.5" customHeight="1">
      <c r="A178" s="245">
        <v>178</v>
      </c>
      <c r="B178" s="246" t="s">
        <v>253</v>
      </c>
      <c r="C178" s="247" t="s">
        <v>135</v>
      </c>
      <c r="D178" s="247" t="s">
        <v>136</v>
      </c>
      <c r="E178" s="248">
        <v>33</v>
      </c>
      <c r="F178" s="250" t="s">
        <v>134</v>
      </c>
    </row>
    <row r="179" spans="1:6" s="245" customFormat="1" ht="13.5" customHeight="1">
      <c r="A179" s="245">
        <v>179</v>
      </c>
      <c r="B179" s="246" t="s">
        <v>253</v>
      </c>
      <c r="C179" s="247" t="s">
        <v>135</v>
      </c>
      <c r="D179" s="247" t="s">
        <v>136</v>
      </c>
      <c r="E179" s="248">
        <v>806</v>
      </c>
      <c r="F179" s="250" t="s">
        <v>134</v>
      </c>
    </row>
    <row r="180" spans="1:6" s="245" customFormat="1" ht="13.5" customHeight="1">
      <c r="A180" s="245">
        <v>180</v>
      </c>
      <c r="B180" s="246" t="s">
        <v>253</v>
      </c>
      <c r="C180" s="247" t="s">
        <v>135</v>
      </c>
      <c r="D180" s="247" t="s">
        <v>136</v>
      </c>
      <c r="E180" s="248">
        <v>807</v>
      </c>
      <c r="F180" s="250" t="s">
        <v>134</v>
      </c>
    </row>
    <row r="181" spans="1:6" s="245" customFormat="1" ht="13.5" customHeight="1">
      <c r="A181" s="245">
        <v>181</v>
      </c>
      <c r="B181" s="246" t="s">
        <v>253</v>
      </c>
      <c r="C181" s="247" t="s">
        <v>135</v>
      </c>
      <c r="D181" s="247" t="s">
        <v>136</v>
      </c>
      <c r="E181" s="248">
        <v>808</v>
      </c>
      <c r="F181" s="250" t="s">
        <v>134</v>
      </c>
    </row>
    <row r="182" spans="1:6" s="245" customFormat="1" ht="13.5" customHeight="1">
      <c r="A182" s="245">
        <v>182</v>
      </c>
      <c r="B182" s="246" t="s">
        <v>253</v>
      </c>
      <c r="C182" s="247" t="s">
        <v>135</v>
      </c>
      <c r="D182" s="247" t="s">
        <v>136</v>
      </c>
      <c r="E182" s="248">
        <v>809</v>
      </c>
      <c r="F182" s="250" t="s">
        <v>134</v>
      </c>
    </row>
    <row r="183" spans="1:6" s="245" customFormat="1" ht="13.5" customHeight="1">
      <c r="A183" s="245">
        <v>183</v>
      </c>
      <c r="B183" s="246" t="s">
        <v>253</v>
      </c>
      <c r="C183" s="247" t="s">
        <v>135</v>
      </c>
      <c r="D183" s="247" t="s">
        <v>136</v>
      </c>
      <c r="E183" s="248">
        <v>810</v>
      </c>
      <c r="F183" s="250" t="s">
        <v>134</v>
      </c>
    </row>
    <row r="184" spans="1:6" s="245" customFormat="1" ht="13.5" customHeight="1">
      <c r="A184" s="245">
        <v>184</v>
      </c>
      <c r="B184" s="246" t="s">
        <v>253</v>
      </c>
      <c r="C184" s="247" t="s">
        <v>135</v>
      </c>
      <c r="D184" s="247" t="s">
        <v>136</v>
      </c>
      <c r="E184" s="248">
        <v>812</v>
      </c>
      <c r="F184" s="250" t="s">
        <v>134</v>
      </c>
    </row>
    <row r="185" spans="1:6" s="245" customFormat="1" ht="13.5" customHeight="1">
      <c r="A185" s="245">
        <v>185</v>
      </c>
      <c r="B185" s="246" t="s">
        <v>253</v>
      </c>
      <c r="C185" s="247" t="s">
        <v>135</v>
      </c>
      <c r="D185" s="247" t="s">
        <v>136</v>
      </c>
      <c r="E185" s="248">
        <v>835</v>
      </c>
      <c r="F185" s="250" t="s">
        <v>134</v>
      </c>
    </row>
    <row r="186" spans="1:6" s="245" customFormat="1" ht="13.5" customHeight="1">
      <c r="A186" s="245">
        <v>186</v>
      </c>
      <c r="B186" s="246" t="s">
        <v>253</v>
      </c>
      <c r="C186" s="247" t="s">
        <v>135</v>
      </c>
      <c r="D186" s="247" t="s">
        <v>136</v>
      </c>
      <c r="E186" s="248">
        <v>836</v>
      </c>
      <c r="F186" s="250" t="s">
        <v>134</v>
      </c>
    </row>
    <row r="187" spans="1:6" s="245" customFormat="1" ht="13.5" customHeight="1">
      <c r="A187" s="245">
        <v>187</v>
      </c>
      <c r="B187" s="246" t="s">
        <v>254</v>
      </c>
      <c r="C187" s="247" t="s">
        <v>103</v>
      </c>
      <c r="D187" s="247" t="s">
        <v>73</v>
      </c>
      <c r="E187" s="248">
        <v>0</v>
      </c>
      <c r="F187" s="250" t="s">
        <v>134</v>
      </c>
    </row>
    <row r="188" spans="1:6" s="245" customFormat="1" ht="13.5" customHeight="1">
      <c r="A188" s="245">
        <v>188</v>
      </c>
      <c r="B188" s="246" t="s">
        <v>254</v>
      </c>
      <c r="C188" s="247" t="s">
        <v>104</v>
      </c>
      <c r="D188" s="247" t="s">
        <v>105</v>
      </c>
      <c r="E188" s="248">
        <v>0</v>
      </c>
      <c r="F188" s="250" t="s">
        <v>134</v>
      </c>
    </row>
    <row r="189" spans="1:6" s="245" customFormat="1" ht="13.5" customHeight="1">
      <c r="A189" s="245">
        <v>189</v>
      </c>
      <c r="B189" s="246" t="s">
        <v>254</v>
      </c>
      <c r="C189" s="247" t="s">
        <v>112</v>
      </c>
      <c r="D189" s="247" t="s">
        <v>72</v>
      </c>
      <c r="E189" s="248">
        <v>0</v>
      </c>
      <c r="F189" s="250" t="s">
        <v>134</v>
      </c>
    </row>
    <row r="190" spans="1:6" s="245" customFormat="1" ht="13.5" customHeight="1">
      <c r="A190" s="245">
        <v>190</v>
      </c>
      <c r="B190" s="246" t="s">
        <v>255</v>
      </c>
      <c r="C190" s="247" t="s">
        <v>137</v>
      </c>
      <c r="D190" s="247" t="s">
        <v>128</v>
      </c>
      <c r="E190" s="248">
        <v>162</v>
      </c>
      <c r="F190" s="250" t="s">
        <v>134</v>
      </c>
    </row>
    <row r="191" spans="1:6" s="245" customFormat="1" ht="13.5" customHeight="1">
      <c r="A191" s="245">
        <v>191</v>
      </c>
      <c r="B191" s="246" t="s">
        <v>255</v>
      </c>
      <c r="C191" s="247" t="s">
        <v>112</v>
      </c>
      <c r="D191" s="247" t="s">
        <v>72</v>
      </c>
      <c r="E191" s="248">
        <v>991</v>
      </c>
      <c r="F191" s="250" t="s">
        <v>134</v>
      </c>
    </row>
    <row r="192" spans="1:6" s="245" customFormat="1" ht="13.5" customHeight="1">
      <c r="A192" s="245">
        <v>192</v>
      </c>
      <c r="B192" s="246" t="s">
        <v>255</v>
      </c>
      <c r="C192" s="247" t="s">
        <v>112</v>
      </c>
      <c r="D192" s="247" t="s">
        <v>72</v>
      </c>
      <c r="E192" s="248">
        <v>0</v>
      </c>
      <c r="F192" s="250" t="s">
        <v>134</v>
      </c>
    </row>
    <row r="193" spans="1:6" s="245" customFormat="1" ht="13.5" customHeight="1">
      <c r="A193" s="245">
        <v>193</v>
      </c>
      <c r="B193" s="246" t="s">
        <v>255</v>
      </c>
      <c r="C193" s="247" t="s">
        <v>112</v>
      </c>
      <c r="D193" s="247" t="s">
        <v>72</v>
      </c>
      <c r="E193" s="248">
        <v>806</v>
      </c>
      <c r="F193" s="250" t="s">
        <v>134</v>
      </c>
    </row>
    <row r="194" spans="1:6" s="245" customFormat="1" ht="13.5" customHeight="1">
      <c r="A194" s="245">
        <v>194</v>
      </c>
      <c r="B194" s="246" t="s">
        <v>255</v>
      </c>
      <c r="C194" s="247" t="s">
        <v>112</v>
      </c>
      <c r="D194" s="247" t="s">
        <v>72</v>
      </c>
      <c r="E194" s="248">
        <v>807</v>
      </c>
      <c r="F194" s="250" t="s">
        <v>134</v>
      </c>
    </row>
    <row r="195" spans="1:6" s="245" customFormat="1" ht="13.5" customHeight="1">
      <c r="A195" s="245">
        <v>195</v>
      </c>
      <c r="B195" s="246" t="s">
        <v>255</v>
      </c>
      <c r="C195" s="247" t="s">
        <v>112</v>
      </c>
      <c r="D195" s="247" t="s">
        <v>72</v>
      </c>
      <c r="E195" s="248">
        <v>808</v>
      </c>
      <c r="F195" s="250" t="s">
        <v>134</v>
      </c>
    </row>
    <row r="196" spans="1:6" s="245" customFormat="1" ht="13.5" customHeight="1">
      <c r="A196" s="245">
        <v>196</v>
      </c>
      <c r="B196" s="246" t="s">
        <v>255</v>
      </c>
      <c r="C196" s="247" t="s">
        <v>112</v>
      </c>
      <c r="D196" s="247" t="s">
        <v>72</v>
      </c>
      <c r="E196" s="248">
        <v>809</v>
      </c>
      <c r="F196" s="250" t="s">
        <v>134</v>
      </c>
    </row>
    <row r="197" spans="1:6" s="245" customFormat="1" ht="13.5" customHeight="1">
      <c r="A197" s="245">
        <v>197</v>
      </c>
      <c r="B197" s="246" t="s">
        <v>255</v>
      </c>
      <c r="C197" s="247" t="s">
        <v>112</v>
      </c>
      <c r="D197" s="247" t="s">
        <v>72</v>
      </c>
      <c r="E197" s="248">
        <v>810</v>
      </c>
      <c r="F197" s="250" t="s">
        <v>134</v>
      </c>
    </row>
    <row r="198" spans="1:6" s="245" customFormat="1" ht="13.5" customHeight="1">
      <c r="A198" s="245">
        <v>198</v>
      </c>
      <c r="B198" s="246" t="s">
        <v>255</v>
      </c>
      <c r="C198" s="247" t="s">
        <v>112</v>
      </c>
      <c r="D198" s="247" t="s">
        <v>72</v>
      </c>
      <c r="E198" s="248">
        <v>812</v>
      </c>
      <c r="F198" s="250" t="s">
        <v>134</v>
      </c>
    </row>
    <row r="199" spans="1:6" s="245" customFormat="1" ht="13.5" customHeight="1">
      <c r="A199" s="245">
        <v>199</v>
      </c>
      <c r="B199" s="246" t="s">
        <v>255</v>
      </c>
      <c r="C199" s="247" t="s">
        <v>113</v>
      </c>
      <c r="D199" s="247" t="s">
        <v>75</v>
      </c>
      <c r="E199" s="248">
        <v>0</v>
      </c>
      <c r="F199" s="250" t="s">
        <v>134</v>
      </c>
    </row>
    <row r="200" spans="1:6" s="245" customFormat="1" ht="13.5" customHeight="1">
      <c r="A200" s="245">
        <v>200</v>
      </c>
      <c r="B200" s="246" t="s">
        <v>256</v>
      </c>
      <c r="C200" s="247" t="s">
        <v>103</v>
      </c>
      <c r="D200" s="247" t="s">
        <v>73</v>
      </c>
      <c r="E200" s="248">
        <v>806</v>
      </c>
      <c r="F200" s="250" t="s">
        <v>134</v>
      </c>
    </row>
    <row r="201" spans="1:6" s="245" customFormat="1" ht="13.5" customHeight="1">
      <c r="A201" s="245">
        <v>201</v>
      </c>
      <c r="B201" s="246" t="s">
        <v>256</v>
      </c>
      <c r="C201" s="247" t="s">
        <v>108</v>
      </c>
      <c r="D201" s="247" t="s">
        <v>109</v>
      </c>
      <c r="E201" s="248">
        <v>806</v>
      </c>
      <c r="F201" s="250" t="s">
        <v>134</v>
      </c>
    </row>
    <row r="202" spans="1:6" s="245" customFormat="1" ht="13.5" customHeight="1">
      <c r="A202" s="245">
        <v>202</v>
      </c>
      <c r="B202" s="246" t="s">
        <v>256</v>
      </c>
      <c r="C202" s="247" t="s">
        <v>112</v>
      </c>
      <c r="D202" s="247" t="s">
        <v>72</v>
      </c>
      <c r="E202" s="248">
        <v>806</v>
      </c>
      <c r="F202" s="250" t="s">
        <v>134</v>
      </c>
    </row>
    <row r="203" spans="1:6" s="245" customFormat="1" ht="13.5" customHeight="1">
      <c r="A203" s="245">
        <v>203</v>
      </c>
      <c r="B203" s="246" t="s">
        <v>257</v>
      </c>
      <c r="C203" s="247" t="s">
        <v>139</v>
      </c>
      <c r="D203" s="247" t="s">
        <v>140</v>
      </c>
      <c r="E203" s="248">
        <v>806</v>
      </c>
      <c r="F203" s="250" t="s">
        <v>134</v>
      </c>
    </row>
    <row r="204" spans="1:6" s="245" customFormat="1" ht="13.5" customHeight="1">
      <c r="A204" s="245">
        <v>204</v>
      </c>
      <c r="B204" s="246" t="s">
        <v>257</v>
      </c>
      <c r="C204" s="247" t="s">
        <v>141</v>
      </c>
      <c r="D204" s="247" t="s">
        <v>142</v>
      </c>
      <c r="E204" s="248">
        <v>806</v>
      </c>
      <c r="F204" s="250" t="s">
        <v>134</v>
      </c>
    </row>
    <row r="205" spans="1:6" s="245" customFormat="1" ht="13.5" customHeight="1">
      <c r="A205" s="245">
        <v>205</v>
      </c>
      <c r="B205" s="246" t="s">
        <v>258</v>
      </c>
      <c r="C205" s="247" t="s">
        <v>139</v>
      </c>
      <c r="D205" s="247" t="s">
        <v>140</v>
      </c>
      <c r="E205" s="248">
        <v>806</v>
      </c>
      <c r="F205" s="250" t="s">
        <v>134</v>
      </c>
    </row>
    <row r="206" spans="1:6" s="245" customFormat="1" ht="13.5" customHeight="1">
      <c r="A206" s="245">
        <v>206</v>
      </c>
      <c r="B206" s="246" t="s">
        <v>258</v>
      </c>
      <c r="C206" s="247" t="s">
        <v>141</v>
      </c>
      <c r="D206" s="247" t="s">
        <v>142</v>
      </c>
      <c r="E206" s="248">
        <v>806</v>
      </c>
      <c r="F206" s="250" t="s">
        <v>134</v>
      </c>
    </row>
    <row r="207" spans="1:6" s="245" customFormat="1" ht="13.5" customHeight="1">
      <c r="A207" s="245">
        <v>207</v>
      </c>
      <c r="B207" s="246" t="s">
        <v>259</v>
      </c>
      <c r="C207" s="247" t="s">
        <v>139</v>
      </c>
      <c r="D207" s="247" t="s">
        <v>140</v>
      </c>
      <c r="E207" s="248">
        <v>0</v>
      </c>
      <c r="F207" s="250" t="s">
        <v>134</v>
      </c>
    </row>
    <row r="208" spans="1:6" s="245" customFormat="1" ht="13.5" customHeight="1">
      <c r="A208" s="245">
        <v>208</v>
      </c>
      <c r="B208" s="246" t="s">
        <v>259</v>
      </c>
      <c r="C208" s="247" t="s">
        <v>141</v>
      </c>
      <c r="D208" s="247" t="s">
        <v>142</v>
      </c>
      <c r="E208" s="248">
        <v>0</v>
      </c>
      <c r="F208" s="250" t="s">
        <v>134</v>
      </c>
    </row>
    <row r="209" spans="1:6" s="245" customFormat="1" ht="13.5" customHeight="1">
      <c r="A209" s="245">
        <v>209</v>
      </c>
      <c r="B209" s="246" t="s">
        <v>260</v>
      </c>
      <c r="C209" s="247" t="s">
        <v>139</v>
      </c>
      <c r="D209" s="247" t="s">
        <v>140</v>
      </c>
      <c r="E209" s="248">
        <v>806</v>
      </c>
      <c r="F209" s="250" t="s">
        <v>134</v>
      </c>
    </row>
    <row r="210" spans="1:6" s="245" customFormat="1" ht="13.5" customHeight="1">
      <c r="A210" s="245">
        <v>210</v>
      </c>
      <c r="B210" s="246" t="s">
        <v>260</v>
      </c>
      <c r="C210" s="247" t="s">
        <v>141</v>
      </c>
      <c r="D210" s="247" t="s">
        <v>142</v>
      </c>
      <c r="E210" s="248">
        <v>806</v>
      </c>
      <c r="F210" s="250" t="s">
        <v>134</v>
      </c>
    </row>
    <row r="211" spans="1:6" s="245" customFormat="1" ht="13.5" customHeight="1">
      <c r="A211" s="245">
        <v>211</v>
      </c>
      <c r="B211" s="246" t="s">
        <v>261</v>
      </c>
      <c r="C211" s="247" t="s">
        <v>139</v>
      </c>
      <c r="D211" s="247" t="s">
        <v>140</v>
      </c>
      <c r="E211" s="248">
        <v>0</v>
      </c>
      <c r="F211" s="250" t="s">
        <v>134</v>
      </c>
    </row>
    <row r="212" spans="1:6" s="245" customFormat="1" ht="13.5" customHeight="1">
      <c r="A212" s="245">
        <v>212</v>
      </c>
      <c r="B212" s="246" t="s">
        <v>261</v>
      </c>
      <c r="C212" s="247" t="s">
        <v>141</v>
      </c>
      <c r="D212" s="247" t="s">
        <v>142</v>
      </c>
      <c r="E212" s="248">
        <v>0</v>
      </c>
      <c r="F212" s="250" t="s">
        <v>134</v>
      </c>
    </row>
    <row r="213" spans="1:6" s="245" customFormat="1" ht="13.5" customHeight="1">
      <c r="A213" s="245">
        <v>213</v>
      </c>
      <c r="B213" s="246" t="s">
        <v>262</v>
      </c>
      <c r="C213" s="247" t="s">
        <v>139</v>
      </c>
      <c r="D213" s="247" t="s">
        <v>140</v>
      </c>
      <c r="E213" s="248">
        <v>806</v>
      </c>
      <c r="F213" s="250" t="s">
        <v>134</v>
      </c>
    </row>
    <row r="214" spans="1:6" s="245" customFormat="1" ht="13.5" customHeight="1">
      <c r="A214" s="245">
        <v>214</v>
      </c>
      <c r="B214" s="246" t="s">
        <v>262</v>
      </c>
      <c r="C214" s="247" t="s">
        <v>141</v>
      </c>
      <c r="D214" s="247" t="s">
        <v>142</v>
      </c>
      <c r="E214" s="248">
        <v>806</v>
      </c>
      <c r="F214" s="250" t="s">
        <v>134</v>
      </c>
    </row>
    <row r="215" spans="1:6" s="245" customFormat="1" ht="13.5" customHeight="1">
      <c r="A215" s="245">
        <v>215</v>
      </c>
      <c r="B215" s="246" t="s">
        <v>263</v>
      </c>
      <c r="C215" s="247" t="s">
        <v>143</v>
      </c>
      <c r="D215" s="247" t="s">
        <v>144</v>
      </c>
      <c r="E215" s="248">
        <v>807</v>
      </c>
      <c r="F215" s="250" t="s">
        <v>134</v>
      </c>
    </row>
    <row r="216" spans="1:6" s="245" customFormat="1" ht="13.5" customHeight="1">
      <c r="A216" s="245">
        <v>216</v>
      </c>
      <c r="B216" s="246" t="s">
        <v>263</v>
      </c>
      <c r="C216" s="247" t="s">
        <v>145</v>
      </c>
      <c r="D216" s="247" t="s">
        <v>146</v>
      </c>
      <c r="E216" s="248">
        <v>0</v>
      </c>
      <c r="F216" s="250" t="s">
        <v>134</v>
      </c>
    </row>
    <row r="217" spans="1:6" s="245" customFormat="1" ht="13.5" customHeight="1">
      <c r="A217" s="245">
        <v>217</v>
      </c>
      <c r="B217" s="246" t="s">
        <v>264</v>
      </c>
      <c r="C217" s="247" t="s">
        <v>103</v>
      </c>
      <c r="D217" s="247" t="s">
        <v>73</v>
      </c>
      <c r="E217" s="248">
        <v>806</v>
      </c>
      <c r="F217" s="249" t="s">
        <v>77</v>
      </c>
    </row>
    <row r="218" spans="1:6" s="245" customFormat="1" ht="13.5" customHeight="1">
      <c r="A218" s="245">
        <v>218</v>
      </c>
      <c r="B218" s="246" t="s">
        <v>264</v>
      </c>
      <c r="C218" s="247" t="s">
        <v>112</v>
      </c>
      <c r="D218" s="247" t="s">
        <v>72</v>
      </c>
      <c r="E218" s="248">
        <v>806</v>
      </c>
      <c r="F218" s="249" t="s">
        <v>77</v>
      </c>
    </row>
    <row r="219" spans="1:6" s="245" customFormat="1" ht="13.5" customHeight="1">
      <c r="A219" s="245">
        <v>219</v>
      </c>
      <c r="B219" s="246" t="s">
        <v>264</v>
      </c>
      <c r="C219" s="247" t="s">
        <v>82</v>
      </c>
      <c r="D219" s="247" t="s">
        <v>76</v>
      </c>
      <c r="E219" s="248">
        <v>806</v>
      </c>
      <c r="F219" s="249" t="s">
        <v>77</v>
      </c>
    </row>
    <row r="220" spans="1:6" s="245" customFormat="1" ht="13.5" customHeight="1">
      <c r="A220" s="245">
        <v>220</v>
      </c>
      <c r="B220" s="246" t="s">
        <v>264</v>
      </c>
      <c r="C220" s="247" t="s">
        <v>84</v>
      </c>
      <c r="D220" s="247" t="s">
        <v>79</v>
      </c>
      <c r="E220" s="248">
        <v>806</v>
      </c>
      <c r="F220" s="249" t="s">
        <v>77</v>
      </c>
    </row>
    <row r="221" spans="1:6" s="245" customFormat="1" ht="13.5" customHeight="1">
      <c r="A221" s="245">
        <v>221</v>
      </c>
      <c r="B221" s="246" t="s">
        <v>265</v>
      </c>
      <c r="C221" s="247" t="s">
        <v>115</v>
      </c>
      <c r="D221" s="247" t="s">
        <v>116</v>
      </c>
      <c r="E221" s="248">
        <v>806</v>
      </c>
      <c r="F221" s="249" t="s">
        <v>77</v>
      </c>
    </row>
    <row r="222" spans="1:6" s="245" customFormat="1" ht="13.5" customHeight="1">
      <c r="A222" s="245">
        <v>222</v>
      </c>
      <c r="B222" s="246" t="s">
        <v>265</v>
      </c>
      <c r="C222" s="247" t="s">
        <v>85</v>
      </c>
      <c r="D222" s="247" t="s">
        <v>86</v>
      </c>
      <c r="E222" s="248">
        <v>0</v>
      </c>
      <c r="F222" s="249" t="s">
        <v>77</v>
      </c>
    </row>
    <row r="223" spans="1:6" s="245" customFormat="1" ht="13.5" customHeight="1">
      <c r="A223" s="245">
        <v>223</v>
      </c>
      <c r="B223" s="246" t="s">
        <v>265</v>
      </c>
      <c r="C223" s="247" t="s">
        <v>90</v>
      </c>
      <c r="D223" s="247" t="s">
        <v>91</v>
      </c>
      <c r="E223" s="248">
        <v>0</v>
      </c>
      <c r="F223" s="249" t="s">
        <v>77</v>
      </c>
    </row>
    <row r="224" spans="1:6" s="245" customFormat="1" ht="13.5" customHeight="1">
      <c r="A224" s="245">
        <v>224</v>
      </c>
      <c r="B224" s="246" t="s">
        <v>265</v>
      </c>
      <c r="C224" s="247" t="s">
        <v>92</v>
      </c>
      <c r="D224" s="247" t="s">
        <v>75</v>
      </c>
      <c r="E224" s="248">
        <v>0</v>
      </c>
      <c r="F224" s="249" t="s">
        <v>77</v>
      </c>
    </row>
    <row r="225" spans="1:6" s="245" customFormat="1" ht="13.5" customHeight="1">
      <c r="A225" s="245">
        <v>225</v>
      </c>
      <c r="B225" s="246" t="s">
        <v>265</v>
      </c>
      <c r="C225" s="247" t="s">
        <v>99</v>
      </c>
      <c r="D225" s="247" t="s">
        <v>100</v>
      </c>
      <c r="E225" s="248">
        <v>0</v>
      </c>
      <c r="F225" s="249" t="s">
        <v>77</v>
      </c>
    </row>
    <row r="226" spans="1:6" s="245" customFormat="1" ht="13.5" customHeight="1">
      <c r="A226" s="245">
        <v>226</v>
      </c>
      <c r="B226" s="246" t="s">
        <v>266</v>
      </c>
      <c r="C226" s="247" t="s">
        <v>103</v>
      </c>
      <c r="D226" s="247" t="s">
        <v>73</v>
      </c>
      <c r="E226" s="248">
        <v>806</v>
      </c>
      <c r="F226" s="249" t="s">
        <v>77</v>
      </c>
    </row>
    <row r="227" spans="1:6" s="245" customFormat="1" ht="13.5" customHeight="1">
      <c r="A227" s="245">
        <v>227</v>
      </c>
      <c r="B227" s="246" t="s">
        <v>266</v>
      </c>
      <c r="C227" s="247" t="s">
        <v>110</v>
      </c>
      <c r="D227" s="247" t="s">
        <v>111</v>
      </c>
      <c r="E227" s="248">
        <v>806</v>
      </c>
      <c r="F227" s="249" t="s">
        <v>77</v>
      </c>
    </row>
    <row r="228" spans="1:6" s="245" customFormat="1" ht="13.5" customHeight="1">
      <c r="A228" s="245">
        <v>228</v>
      </c>
      <c r="B228" s="246" t="s">
        <v>266</v>
      </c>
      <c r="C228" s="247" t="s">
        <v>112</v>
      </c>
      <c r="D228" s="247" t="s">
        <v>72</v>
      </c>
      <c r="E228" s="248">
        <v>806</v>
      </c>
      <c r="F228" s="249" t="s">
        <v>77</v>
      </c>
    </row>
    <row r="229" spans="1:6" s="245" customFormat="1" ht="13.5" customHeight="1">
      <c r="A229" s="245">
        <v>229</v>
      </c>
      <c r="B229" s="246" t="s">
        <v>266</v>
      </c>
      <c r="C229" s="247" t="s">
        <v>113</v>
      </c>
      <c r="D229" s="247" t="s">
        <v>75</v>
      </c>
      <c r="E229" s="248">
        <v>806</v>
      </c>
      <c r="F229" s="249" t="s">
        <v>77</v>
      </c>
    </row>
    <row r="230" spans="1:6" s="245" customFormat="1" ht="13.5" customHeight="1">
      <c r="A230" s="245">
        <v>230</v>
      </c>
      <c r="B230" s="246" t="s">
        <v>267</v>
      </c>
      <c r="C230" s="247" t="s">
        <v>103</v>
      </c>
      <c r="D230" s="247" t="s">
        <v>73</v>
      </c>
      <c r="E230" s="248">
        <v>0</v>
      </c>
      <c r="F230" s="249" t="s">
        <v>77</v>
      </c>
    </row>
    <row r="231" spans="1:6" s="245" customFormat="1" ht="13.5" customHeight="1">
      <c r="A231" s="245">
        <v>231</v>
      </c>
      <c r="B231" s="246" t="s">
        <v>267</v>
      </c>
      <c r="C231" s="247" t="s">
        <v>112</v>
      </c>
      <c r="D231" s="247" t="s">
        <v>72</v>
      </c>
      <c r="E231" s="248">
        <v>0</v>
      </c>
      <c r="F231" s="249" t="s">
        <v>77</v>
      </c>
    </row>
    <row r="232" spans="1:6" s="245" customFormat="1" ht="13.5" customHeight="1">
      <c r="A232" s="245">
        <v>232</v>
      </c>
      <c r="B232" s="246" t="s">
        <v>268</v>
      </c>
      <c r="C232" s="247" t="s">
        <v>103</v>
      </c>
      <c r="D232" s="247" t="s">
        <v>73</v>
      </c>
      <c r="E232" s="248">
        <v>806</v>
      </c>
      <c r="F232" s="249" t="s">
        <v>77</v>
      </c>
    </row>
    <row r="233" spans="1:6" s="245" customFormat="1" ht="13.5" customHeight="1">
      <c r="A233" s="245">
        <v>233</v>
      </c>
      <c r="B233" s="246" t="s">
        <v>268</v>
      </c>
      <c r="C233" s="247" t="s">
        <v>112</v>
      </c>
      <c r="D233" s="247" t="s">
        <v>72</v>
      </c>
      <c r="E233" s="248">
        <v>806</v>
      </c>
      <c r="F233" s="249" t="s">
        <v>77</v>
      </c>
    </row>
    <row r="234" spans="1:6" s="245" customFormat="1" ht="13.5" customHeight="1">
      <c r="A234" s="245">
        <v>234</v>
      </c>
      <c r="B234" s="246" t="s">
        <v>269</v>
      </c>
      <c r="C234" s="247" t="s">
        <v>103</v>
      </c>
      <c r="D234" s="247" t="s">
        <v>73</v>
      </c>
      <c r="E234" s="248">
        <v>0</v>
      </c>
      <c r="F234" s="249" t="s">
        <v>77</v>
      </c>
    </row>
    <row r="235" spans="1:6" s="245" customFormat="1" ht="13.5" customHeight="1">
      <c r="A235" s="245">
        <v>235</v>
      </c>
      <c r="B235" s="246" t="s">
        <v>269</v>
      </c>
      <c r="C235" s="247" t="s">
        <v>108</v>
      </c>
      <c r="D235" s="247" t="s">
        <v>109</v>
      </c>
      <c r="E235" s="248">
        <v>0</v>
      </c>
      <c r="F235" s="249" t="s">
        <v>77</v>
      </c>
    </row>
    <row r="236" spans="1:6" s="245" customFormat="1" ht="13.5" customHeight="1">
      <c r="A236" s="245">
        <v>236</v>
      </c>
      <c r="B236" s="246" t="s">
        <v>269</v>
      </c>
      <c r="C236" s="247" t="s">
        <v>110</v>
      </c>
      <c r="D236" s="247" t="s">
        <v>111</v>
      </c>
      <c r="E236" s="248">
        <v>0</v>
      </c>
      <c r="F236" s="249" t="s">
        <v>77</v>
      </c>
    </row>
    <row r="237" spans="1:6" s="245" customFormat="1" ht="13.5" customHeight="1">
      <c r="A237" s="245">
        <v>237</v>
      </c>
      <c r="B237" s="246" t="s">
        <v>269</v>
      </c>
      <c r="C237" s="247" t="s">
        <v>112</v>
      </c>
      <c r="D237" s="247" t="s">
        <v>72</v>
      </c>
      <c r="E237" s="248">
        <v>0</v>
      </c>
      <c r="F237" s="249" t="s">
        <v>77</v>
      </c>
    </row>
    <row r="238" spans="1:6" s="245" customFormat="1" ht="13.5" customHeight="1">
      <c r="A238" s="245">
        <v>238</v>
      </c>
      <c r="B238" s="246" t="s">
        <v>270</v>
      </c>
      <c r="C238" s="247" t="s">
        <v>82</v>
      </c>
      <c r="D238" s="247" t="s">
        <v>76</v>
      </c>
      <c r="E238" s="248">
        <v>0</v>
      </c>
      <c r="F238" s="249" t="s">
        <v>77</v>
      </c>
    </row>
    <row r="239" spans="1:6" s="245" customFormat="1" ht="13.5" customHeight="1">
      <c r="A239" s="245">
        <v>239</v>
      </c>
      <c r="B239" s="246" t="s">
        <v>270</v>
      </c>
      <c r="C239" s="247" t="s">
        <v>84</v>
      </c>
      <c r="D239" s="247" t="s">
        <v>79</v>
      </c>
      <c r="E239" s="248">
        <v>0</v>
      </c>
      <c r="F239" s="249" t="s">
        <v>77</v>
      </c>
    </row>
    <row r="240" spans="1:6" s="245" customFormat="1" ht="13.5" customHeight="1">
      <c r="A240" s="245">
        <v>240</v>
      </c>
      <c r="B240" s="246" t="s">
        <v>271</v>
      </c>
      <c r="C240" s="247" t="s">
        <v>103</v>
      </c>
      <c r="D240" s="247" t="s">
        <v>73</v>
      </c>
      <c r="E240" s="248">
        <v>0</v>
      </c>
      <c r="F240" s="249" t="s">
        <v>77</v>
      </c>
    </row>
    <row r="241" spans="1:6" s="245" customFormat="1" ht="13.5" customHeight="1">
      <c r="A241" s="245">
        <v>241</v>
      </c>
      <c r="B241" s="246" t="s">
        <v>271</v>
      </c>
      <c r="C241" s="247" t="s">
        <v>112</v>
      </c>
      <c r="D241" s="247" t="s">
        <v>72</v>
      </c>
      <c r="E241" s="248">
        <v>0</v>
      </c>
      <c r="F241" s="249" t="s">
        <v>77</v>
      </c>
    </row>
    <row r="242" spans="1:6" s="245" customFormat="1" ht="13.5" customHeight="1">
      <c r="A242" s="245">
        <v>242</v>
      </c>
      <c r="B242" s="246" t="s">
        <v>271</v>
      </c>
      <c r="C242" s="247" t="s">
        <v>82</v>
      </c>
      <c r="D242" s="247" t="s">
        <v>76</v>
      </c>
      <c r="E242" s="248">
        <v>0</v>
      </c>
      <c r="F242" s="249" t="s">
        <v>77</v>
      </c>
    </row>
    <row r="243" spans="1:6" s="245" customFormat="1" ht="13.5" customHeight="1">
      <c r="A243" s="245">
        <v>243</v>
      </c>
      <c r="B243" s="246" t="s">
        <v>271</v>
      </c>
      <c r="C243" s="247" t="s">
        <v>84</v>
      </c>
      <c r="D243" s="247" t="s">
        <v>79</v>
      </c>
      <c r="E243" s="248">
        <v>0</v>
      </c>
      <c r="F243" s="249" t="s">
        <v>77</v>
      </c>
    </row>
    <row r="244" spans="1:6" s="245" customFormat="1" ht="13.5" customHeight="1">
      <c r="A244" s="245">
        <v>244</v>
      </c>
      <c r="B244" s="246" t="s">
        <v>272</v>
      </c>
      <c r="C244" s="247" t="s">
        <v>103</v>
      </c>
      <c r="D244" s="247" t="s">
        <v>73</v>
      </c>
      <c r="E244" s="248">
        <v>806</v>
      </c>
      <c r="F244" s="249" t="s">
        <v>77</v>
      </c>
    </row>
    <row r="245" spans="1:6" s="245" customFormat="1" ht="13.5" customHeight="1">
      <c r="A245" s="245">
        <v>245</v>
      </c>
      <c r="B245" s="246" t="s">
        <v>272</v>
      </c>
      <c r="C245" s="247" t="s">
        <v>112</v>
      </c>
      <c r="D245" s="247" t="s">
        <v>72</v>
      </c>
      <c r="E245" s="248">
        <v>806</v>
      </c>
      <c r="F245" s="249" t="s">
        <v>77</v>
      </c>
    </row>
    <row r="246" spans="1:6" s="245" customFormat="1" ht="13.5" customHeight="1">
      <c r="A246" s="245">
        <v>246</v>
      </c>
      <c r="B246" s="246" t="s">
        <v>272</v>
      </c>
      <c r="C246" s="247" t="s">
        <v>84</v>
      </c>
      <c r="D246" s="247" t="s">
        <v>79</v>
      </c>
      <c r="E246" s="248">
        <v>806</v>
      </c>
      <c r="F246" s="249" t="s">
        <v>77</v>
      </c>
    </row>
    <row r="247" spans="1:6" s="245" customFormat="1" ht="13.5" customHeight="1">
      <c r="A247" s="245">
        <v>247</v>
      </c>
      <c r="B247" s="246" t="s">
        <v>273</v>
      </c>
      <c r="C247" s="247" t="s">
        <v>103</v>
      </c>
      <c r="D247" s="247" t="s">
        <v>73</v>
      </c>
      <c r="E247" s="248">
        <v>0</v>
      </c>
      <c r="F247" s="249" t="s">
        <v>77</v>
      </c>
    </row>
    <row r="248" spans="1:6" s="245" customFormat="1" ht="13.5" customHeight="1">
      <c r="A248" s="245">
        <v>248</v>
      </c>
      <c r="B248" s="246" t="s">
        <v>273</v>
      </c>
      <c r="C248" s="247" t="s">
        <v>112</v>
      </c>
      <c r="D248" s="247" t="s">
        <v>72</v>
      </c>
      <c r="E248" s="248">
        <v>0</v>
      </c>
      <c r="F248" s="249" t="s">
        <v>77</v>
      </c>
    </row>
    <row r="249" spans="1:6" s="245" customFormat="1" ht="13.5" customHeight="1">
      <c r="A249" s="245">
        <v>249</v>
      </c>
      <c r="B249" s="246" t="s">
        <v>273</v>
      </c>
      <c r="C249" s="247" t="s">
        <v>82</v>
      </c>
      <c r="D249" s="247" t="s">
        <v>76</v>
      </c>
      <c r="E249" s="248">
        <v>0</v>
      </c>
      <c r="F249" s="249" t="s">
        <v>77</v>
      </c>
    </row>
    <row r="250" spans="1:6" s="245" customFormat="1" ht="13.5" customHeight="1">
      <c r="A250" s="245">
        <v>250</v>
      </c>
      <c r="B250" s="246" t="s">
        <v>273</v>
      </c>
      <c r="C250" s="247" t="s">
        <v>84</v>
      </c>
      <c r="D250" s="247" t="s">
        <v>79</v>
      </c>
      <c r="E250" s="248">
        <v>0</v>
      </c>
      <c r="F250" s="249" t="s">
        <v>77</v>
      </c>
    </row>
    <row r="251" spans="1:6" s="245" customFormat="1" ht="13.5" customHeight="1">
      <c r="A251" s="245">
        <v>251</v>
      </c>
      <c r="B251" s="251" t="s">
        <v>274</v>
      </c>
      <c r="C251" s="252" t="s">
        <v>115</v>
      </c>
      <c r="D251" s="252" t="s">
        <v>116</v>
      </c>
      <c r="E251" s="253" t="s">
        <v>166</v>
      </c>
      <c r="F251" s="254" t="s">
        <v>1010</v>
      </c>
    </row>
    <row r="252" spans="1:6" s="245" customFormat="1" ht="13.5" customHeight="1">
      <c r="A252" s="245">
        <v>252</v>
      </c>
      <c r="B252" s="251" t="s">
        <v>274</v>
      </c>
      <c r="C252" s="252" t="s">
        <v>85</v>
      </c>
      <c r="D252" s="252" t="s">
        <v>86</v>
      </c>
      <c r="E252" s="253" t="s">
        <v>603</v>
      </c>
      <c r="F252" s="254" t="s">
        <v>1010</v>
      </c>
    </row>
    <row r="253" spans="1:6" s="245" customFormat="1" ht="13.5" customHeight="1">
      <c r="A253" s="245">
        <v>253</v>
      </c>
      <c r="B253" s="251" t="s">
        <v>274</v>
      </c>
      <c r="C253" s="252" t="s">
        <v>90</v>
      </c>
      <c r="D253" s="252" t="s">
        <v>91</v>
      </c>
      <c r="E253" s="253" t="s">
        <v>603</v>
      </c>
      <c r="F253" s="254" t="s">
        <v>1010</v>
      </c>
    </row>
    <row r="254" spans="1:6" s="245" customFormat="1" ht="13.5" customHeight="1">
      <c r="A254" s="245">
        <v>254</v>
      </c>
      <c r="B254" s="251" t="s">
        <v>274</v>
      </c>
      <c r="C254" s="252" t="s">
        <v>99</v>
      </c>
      <c r="D254" s="252" t="s">
        <v>100</v>
      </c>
      <c r="E254" s="253" t="s">
        <v>603</v>
      </c>
      <c r="F254" s="254" t="s">
        <v>1010</v>
      </c>
    </row>
    <row r="255" spans="1:6" s="245" customFormat="1" ht="13.5" customHeight="1">
      <c r="A255" s="245">
        <v>255</v>
      </c>
      <c r="B255" s="251" t="s">
        <v>274</v>
      </c>
      <c r="C255" s="252" t="s">
        <v>110</v>
      </c>
      <c r="D255" s="252" t="s">
        <v>111</v>
      </c>
      <c r="E255" s="253" t="s">
        <v>603</v>
      </c>
      <c r="F255" s="254" t="s">
        <v>1010</v>
      </c>
    </row>
    <row r="256" spans="1:6" s="245" customFormat="1" ht="13.5" customHeight="1">
      <c r="A256" s="245">
        <v>256</v>
      </c>
      <c r="B256" s="251" t="s">
        <v>275</v>
      </c>
      <c r="C256" s="252" t="s">
        <v>103</v>
      </c>
      <c r="D256" s="252" t="s">
        <v>73</v>
      </c>
      <c r="E256" s="253" t="s">
        <v>603</v>
      </c>
      <c r="F256" s="254" t="s">
        <v>1010</v>
      </c>
    </row>
    <row r="257" spans="1:6" s="245" customFormat="1" ht="13.5" customHeight="1">
      <c r="A257" s="245">
        <v>257</v>
      </c>
      <c r="B257" s="251" t="s">
        <v>275</v>
      </c>
      <c r="C257" s="252" t="s">
        <v>112</v>
      </c>
      <c r="D257" s="252" t="s">
        <v>72</v>
      </c>
      <c r="E257" s="253" t="s">
        <v>603</v>
      </c>
      <c r="F257" s="254" t="s">
        <v>1010</v>
      </c>
    </row>
    <row r="258" spans="1:6" s="245" customFormat="1" ht="13.5" customHeight="1">
      <c r="A258" s="245">
        <v>258</v>
      </c>
      <c r="B258" s="251" t="s">
        <v>275</v>
      </c>
      <c r="C258" s="252" t="s">
        <v>113</v>
      </c>
      <c r="D258" s="252" t="s">
        <v>75</v>
      </c>
      <c r="E258" s="253" t="s">
        <v>603</v>
      </c>
      <c r="F258" s="254" t="s">
        <v>1010</v>
      </c>
    </row>
    <row r="259" spans="1:6" s="245" customFormat="1" ht="13.5" customHeight="1">
      <c r="A259" s="245">
        <v>259</v>
      </c>
      <c r="B259" s="251" t="s">
        <v>275</v>
      </c>
      <c r="C259" s="252" t="s">
        <v>84</v>
      </c>
      <c r="D259" s="252" t="s">
        <v>79</v>
      </c>
      <c r="E259" s="253" t="s">
        <v>603</v>
      </c>
      <c r="F259" s="254" t="s">
        <v>1010</v>
      </c>
    </row>
    <row r="260" spans="1:6" s="245" customFormat="1" ht="13.5" customHeight="1">
      <c r="A260" s="245">
        <v>260</v>
      </c>
      <c r="B260" s="251" t="s">
        <v>276</v>
      </c>
      <c r="C260" s="252" t="s">
        <v>82</v>
      </c>
      <c r="D260" s="252" t="s">
        <v>76</v>
      </c>
      <c r="E260" s="253" t="s">
        <v>603</v>
      </c>
      <c r="F260" s="254" t="s">
        <v>1010</v>
      </c>
    </row>
    <row r="261" spans="1:6" s="245" customFormat="1" ht="13.5" customHeight="1">
      <c r="A261" s="245">
        <v>261</v>
      </c>
      <c r="B261" s="251" t="s">
        <v>276</v>
      </c>
      <c r="C261" s="252" t="s">
        <v>84</v>
      </c>
      <c r="D261" s="252" t="s">
        <v>79</v>
      </c>
      <c r="E261" s="253" t="s">
        <v>603</v>
      </c>
      <c r="F261" s="254" t="s">
        <v>1010</v>
      </c>
    </row>
    <row r="262" spans="1:6" s="245" customFormat="1" ht="13.5" customHeight="1">
      <c r="A262" s="245">
        <v>262</v>
      </c>
      <c r="B262" s="251" t="s">
        <v>277</v>
      </c>
      <c r="C262" s="252" t="s">
        <v>103</v>
      </c>
      <c r="D262" s="252" t="s">
        <v>73</v>
      </c>
      <c r="E262" s="253" t="s">
        <v>166</v>
      </c>
      <c r="F262" s="247" t="s">
        <v>147</v>
      </c>
    </row>
    <row r="263" spans="1:6" s="245" customFormat="1" ht="13.5" customHeight="1">
      <c r="A263" s="245">
        <v>263</v>
      </c>
      <c r="B263" s="251" t="s">
        <v>277</v>
      </c>
      <c r="C263" s="252" t="s">
        <v>110</v>
      </c>
      <c r="D263" s="252" t="s">
        <v>111</v>
      </c>
      <c r="E263" s="253" t="s">
        <v>166</v>
      </c>
      <c r="F263" s="247" t="s">
        <v>147</v>
      </c>
    </row>
    <row r="264" spans="1:6" s="245" customFormat="1" ht="13.5" customHeight="1">
      <c r="A264" s="245">
        <v>264</v>
      </c>
      <c r="B264" s="251" t="s">
        <v>277</v>
      </c>
      <c r="C264" s="252" t="s">
        <v>112</v>
      </c>
      <c r="D264" s="252" t="s">
        <v>72</v>
      </c>
      <c r="E264" s="253" t="s">
        <v>166</v>
      </c>
      <c r="F264" s="247" t="s">
        <v>147</v>
      </c>
    </row>
    <row r="265" spans="1:6" s="245" customFormat="1" ht="13.5" customHeight="1">
      <c r="A265" s="245">
        <v>265</v>
      </c>
      <c r="B265" s="251" t="s">
        <v>277</v>
      </c>
      <c r="C265" s="252" t="s">
        <v>82</v>
      </c>
      <c r="D265" s="252" t="s">
        <v>76</v>
      </c>
      <c r="E265" s="253" t="s">
        <v>166</v>
      </c>
      <c r="F265" s="247" t="s">
        <v>147</v>
      </c>
    </row>
    <row r="266" spans="1:6" s="245" customFormat="1" ht="13.5" customHeight="1">
      <c r="A266" s="245">
        <v>266</v>
      </c>
      <c r="B266" s="251" t="s">
        <v>278</v>
      </c>
      <c r="C266" s="252" t="s">
        <v>103</v>
      </c>
      <c r="D266" s="252" t="s">
        <v>73</v>
      </c>
      <c r="E266" s="253" t="s">
        <v>167</v>
      </c>
      <c r="F266" s="247" t="s">
        <v>147</v>
      </c>
    </row>
    <row r="267" spans="1:6" s="245" customFormat="1" ht="13.5" customHeight="1">
      <c r="A267" s="245">
        <v>267</v>
      </c>
      <c r="B267" s="251" t="s">
        <v>278</v>
      </c>
      <c r="C267" s="252" t="s">
        <v>112</v>
      </c>
      <c r="D267" s="252" t="s">
        <v>72</v>
      </c>
      <c r="E267" s="253" t="s">
        <v>167</v>
      </c>
      <c r="F267" s="247" t="s">
        <v>147</v>
      </c>
    </row>
    <row r="268" spans="1:6" s="245" customFormat="1" ht="13.5" customHeight="1">
      <c r="A268" s="245">
        <v>268</v>
      </c>
      <c r="B268" s="251" t="s">
        <v>278</v>
      </c>
      <c r="C268" s="252" t="s">
        <v>82</v>
      </c>
      <c r="D268" s="252" t="s">
        <v>76</v>
      </c>
      <c r="E268" s="253" t="s">
        <v>167</v>
      </c>
      <c r="F268" s="247" t="s">
        <v>147</v>
      </c>
    </row>
    <row r="269" spans="1:6" s="245" customFormat="1" ht="13.5" customHeight="1">
      <c r="A269" s="245">
        <v>269</v>
      </c>
      <c r="B269" s="251" t="s">
        <v>278</v>
      </c>
      <c r="C269" s="252" t="s">
        <v>84</v>
      </c>
      <c r="D269" s="252" t="s">
        <v>79</v>
      </c>
      <c r="E269" s="253" t="s">
        <v>167</v>
      </c>
      <c r="F269" s="247" t="s">
        <v>147</v>
      </c>
    </row>
    <row r="270" spans="1:6" s="245" customFormat="1" ht="13.5" customHeight="1">
      <c r="A270" s="245">
        <v>270</v>
      </c>
      <c r="B270" s="251" t="s">
        <v>279</v>
      </c>
      <c r="C270" s="252" t="s">
        <v>115</v>
      </c>
      <c r="D270" s="252" t="s">
        <v>116</v>
      </c>
      <c r="E270" s="253" t="s">
        <v>603</v>
      </c>
      <c r="F270" s="247" t="s">
        <v>147</v>
      </c>
    </row>
    <row r="271" spans="1:6" s="245" customFormat="1" ht="13.5" customHeight="1">
      <c r="A271" s="245">
        <v>271</v>
      </c>
      <c r="B271" s="251" t="s">
        <v>279</v>
      </c>
      <c r="C271" s="252" t="s">
        <v>85</v>
      </c>
      <c r="D271" s="252" t="s">
        <v>86</v>
      </c>
      <c r="E271" s="253" t="s">
        <v>603</v>
      </c>
      <c r="F271" s="247" t="s">
        <v>147</v>
      </c>
    </row>
    <row r="272" spans="1:6" s="245" customFormat="1" ht="13.5" customHeight="1">
      <c r="A272" s="245">
        <v>272</v>
      </c>
      <c r="B272" s="251" t="s">
        <v>279</v>
      </c>
      <c r="C272" s="252" t="s">
        <v>90</v>
      </c>
      <c r="D272" s="252" t="s">
        <v>91</v>
      </c>
      <c r="E272" s="253" t="s">
        <v>603</v>
      </c>
      <c r="F272" s="247" t="s">
        <v>147</v>
      </c>
    </row>
    <row r="273" spans="1:6" s="245" customFormat="1" ht="13.5" customHeight="1">
      <c r="A273" s="245">
        <v>273</v>
      </c>
      <c r="B273" s="251" t="s">
        <v>279</v>
      </c>
      <c r="C273" s="252" t="s">
        <v>92</v>
      </c>
      <c r="D273" s="252" t="s">
        <v>75</v>
      </c>
      <c r="E273" s="253" t="s">
        <v>603</v>
      </c>
      <c r="F273" s="247" t="s">
        <v>147</v>
      </c>
    </row>
    <row r="274" spans="1:6" s="245" customFormat="1" ht="13.5" customHeight="1">
      <c r="A274" s="245">
        <v>274</v>
      </c>
      <c r="B274" s="251" t="s">
        <v>279</v>
      </c>
      <c r="C274" s="252" t="s">
        <v>99</v>
      </c>
      <c r="D274" s="252" t="s">
        <v>100</v>
      </c>
      <c r="E274" s="253" t="s">
        <v>603</v>
      </c>
      <c r="F274" s="247" t="s">
        <v>147</v>
      </c>
    </row>
    <row r="275" spans="1:6" s="245" customFormat="1" ht="13.5" customHeight="1">
      <c r="A275" s="245">
        <v>275</v>
      </c>
      <c r="B275" s="251" t="s">
        <v>280</v>
      </c>
      <c r="C275" s="252" t="s">
        <v>103</v>
      </c>
      <c r="D275" s="252" t="s">
        <v>73</v>
      </c>
      <c r="E275" s="253" t="s">
        <v>603</v>
      </c>
      <c r="F275" s="247" t="s">
        <v>147</v>
      </c>
    </row>
    <row r="276" spans="1:6" s="245" customFormat="1" ht="13.5" customHeight="1">
      <c r="A276" s="245">
        <v>276</v>
      </c>
      <c r="B276" s="251" t="s">
        <v>280</v>
      </c>
      <c r="C276" s="252" t="s">
        <v>112</v>
      </c>
      <c r="D276" s="252" t="s">
        <v>72</v>
      </c>
      <c r="E276" s="253" t="s">
        <v>603</v>
      </c>
      <c r="F276" s="247" t="s">
        <v>147</v>
      </c>
    </row>
    <row r="277" spans="1:6" s="245" customFormat="1" ht="13.5" customHeight="1">
      <c r="A277" s="245">
        <v>277</v>
      </c>
      <c r="B277" s="251" t="s">
        <v>280</v>
      </c>
      <c r="C277" s="252" t="s">
        <v>84</v>
      </c>
      <c r="D277" s="252" t="s">
        <v>79</v>
      </c>
      <c r="E277" s="253" t="s">
        <v>603</v>
      </c>
      <c r="F277" s="247" t="s">
        <v>147</v>
      </c>
    </row>
    <row r="278" spans="1:6" s="245" customFormat="1" ht="13.5" customHeight="1">
      <c r="A278" s="245">
        <v>278</v>
      </c>
      <c r="B278" s="251" t="s">
        <v>281</v>
      </c>
      <c r="C278" s="252" t="s">
        <v>103</v>
      </c>
      <c r="D278" s="252" t="s">
        <v>73</v>
      </c>
      <c r="E278" s="253" t="s">
        <v>167</v>
      </c>
      <c r="F278" s="247" t="s">
        <v>147</v>
      </c>
    </row>
    <row r="279" spans="1:6" s="245" customFormat="1" ht="13.5" customHeight="1">
      <c r="A279" s="245">
        <v>279</v>
      </c>
      <c r="B279" s="251" t="s">
        <v>281</v>
      </c>
      <c r="C279" s="252" t="s">
        <v>112</v>
      </c>
      <c r="D279" s="252" t="s">
        <v>72</v>
      </c>
      <c r="E279" s="253" t="s">
        <v>167</v>
      </c>
      <c r="F279" s="247" t="s">
        <v>147</v>
      </c>
    </row>
    <row r="280" spans="1:6" s="245" customFormat="1" ht="13.5" customHeight="1">
      <c r="A280" s="245">
        <v>280</v>
      </c>
      <c r="B280" s="251" t="s">
        <v>281</v>
      </c>
      <c r="C280" s="252" t="s">
        <v>82</v>
      </c>
      <c r="D280" s="252" t="s">
        <v>76</v>
      </c>
      <c r="E280" s="253" t="s">
        <v>167</v>
      </c>
      <c r="F280" s="247" t="s">
        <v>147</v>
      </c>
    </row>
    <row r="281" spans="1:6" s="245" customFormat="1" ht="13.5" customHeight="1">
      <c r="A281" s="245">
        <v>281</v>
      </c>
      <c r="B281" s="251" t="s">
        <v>281</v>
      </c>
      <c r="C281" s="252" t="s">
        <v>84</v>
      </c>
      <c r="D281" s="252" t="s">
        <v>79</v>
      </c>
      <c r="E281" s="253" t="s">
        <v>167</v>
      </c>
      <c r="F281" s="247" t="s">
        <v>147</v>
      </c>
    </row>
    <row r="282" spans="1:6" s="245" customFormat="1" ht="13.5" customHeight="1">
      <c r="A282" s="245">
        <v>282</v>
      </c>
      <c r="B282" s="251" t="s">
        <v>282</v>
      </c>
      <c r="C282" s="252" t="s">
        <v>103</v>
      </c>
      <c r="D282" s="252" t="s">
        <v>73</v>
      </c>
      <c r="E282" s="253" t="s">
        <v>603</v>
      </c>
      <c r="F282" s="247" t="s">
        <v>147</v>
      </c>
    </row>
    <row r="283" spans="1:6" s="245" customFormat="1" ht="13.5" customHeight="1">
      <c r="A283" s="245">
        <v>283</v>
      </c>
      <c r="B283" s="251" t="s">
        <v>283</v>
      </c>
      <c r="C283" s="252" t="s">
        <v>103</v>
      </c>
      <c r="D283" s="252" t="s">
        <v>73</v>
      </c>
      <c r="E283" s="253" t="s">
        <v>603</v>
      </c>
      <c r="F283" s="247" t="s">
        <v>147</v>
      </c>
    </row>
    <row r="284" spans="1:6" s="245" customFormat="1" ht="13.5" customHeight="1">
      <c r="A284" s="245">
        <v>284</v>
      </c>
      <c r="B284" s="251" t="s">
        <v>282</v>
      </c>
      <c r="C284" s="252" t="s">
        <v>104</v>
      </c>
      <c r="D284" s="252" t="s">
        <v>105</v>
      </c>
      <c r="E284" s="253" t="s">
        <v>603</v>
      </c>
      <c r="F284" s="247" t="s">
        <v>147</v>
      </c>
    </row>
    <row r="285" spans="1:6" s="245" customFormat="1" ht="13.5" customHeight="1">
      <c r="A285" s="245">
        <v>285</v>
      </c>
      <c r="B285" s="251" t="s">
        <v>283</v>
      </c>
      <c r="C285" s="252" t="s">
        <v>104</v>
      </c>
      <c r="D285" s="252" t="s">
        <v>105</v>
      </c>
      <c r="E285" s="253" t="s">
        <v>603</v>
      </c>
      <c r="F285" s="247" t="s">
        <v>147</v>
      </c>
    </row>
    <row r="286" spans="1:6" s="245" customFormat="1" ht="13.5" customHeight="1">
      <c r="A286" s="245">
        <v>286</v>
      </c>
      <c r="B286" s="251" t="s">
        <v>282</v>
      </c>
      <c r="C286" s="252" t="s">
        <v>110</v>
      </c>
      <c r="D286" s="252" t="s">
        <v>111</v>
      </c>
      <c r="E286" s="253" t="s">
        <v>603</v>
      </c>
      <c r="F286" s="247" t="s">
        <v>147</v>
      </c>
    </row>
    <row r="287" spans="1:6" s="245" customFormat="1" ht="13.5" customHeight="1">
      <c r="A287" s="245">
        <v>287</v>
      </c>
      <c r="B287" s="251" t="s">
        <v>282</v>
      </c>
      <c r="C287" s="252" t="s">
        <v>112</v>
      </c>
      <c r="D287" s="252" t="s">
        <v>72</v>
      </c>
      <c r="E287" s="253" t="s">
        <v>603</v>
      </c>
      <c r="F287" s="247" t="s">
        <v>147</v>
      </c>
    </row>
    <row r="288" spans="1:6" s="245" customFormat="1" ht="13.5" customHeight="1">
      <c r="A288" s="245">
        <v>288</v>
      </c>
      <c r="B288" s="251" t="s">
        <v>283</v>
      </c>
      <c r="C288" s="252" t="s">
        <v>112</v>
      </c>
      <c r="D288" s="252" t="s">
        <v>72</v>
      </c>
      <c r="E288" s="253" t="s">
        <v>603</v>
      </c>
      <c r="F288" s="247" t="s">
        <v>147</v>
      </c>
    </row>
    <row r="289" spans="1:6" s="245" customFormat="1" ht="13.5" customHeight="1">
      <c r="A289" s="245">
        <v>289</v>
      </c>
      <c r="B289" s="251" t="s">
        <v>285</v>
      </c>
      <c r="C289" s="252" t="s">
        <v>103</v>
      </c>
      <c r="D289" s="252" t="s">
        <v>73</v>
      </c>
      <c r="E289" s="253" t="s">
        <v>603</v>
      </c>
      <c r="F289" s="247" t="s">
        <v>147</v>
      </c>
    </row>
    <row r="290" spans="1:6" s="245" customFormat="1" ht="13.5" customHeight="1">
      <c r="A290" s="245">
        <v>290</v>
      </c>
      <c r="B290" s="251" t="s">
        <v>284</v>
      </c>
      <c r="C290" s="252" t="s">
        <v>103</v>
      </c>
      <c r="D290" s="252" t="s">
        <v>73</v>
      </c>
      <c r="E290" s="253" t="s">
        <v>166</v>
      </c>
      <c r="F290" s="247" t="s">
        <v>147</v>
      </c>
    </row>
    <row r="291" spans="1:6" s="245" customFormat="1" ht="13.5" customHeight="1">
      <c r="A291" s="245">
        <v>291</v>
      </c>
      <c r="B291" s="251" t="s">
        <v>285</v>
      </c>
      <c r="C291" s="252" t="s">
        <v>104</v>
      </c>
      <c r="D291" s="252" t="s">
        <v>105</v>
      </c>
      <c r="E291" s="253" t="s">
        <v>603</v>
      </c>
      <c r="F291" s="247" t="s">
        <v>147</v>
      </c>
    </row>
    <row r="292" spans="1:6" s="245" customFormat="1" ht="13.5" customHeight="1">
      <c r="A292" s="245">
        <v>292</v>
      </c>
      <c r="B292" s="251" t="s">
        <v>284</v>
      </c>
      <c r="C292" s="252" t="s">
        <v>104</v>
      </c>
      <c r="D292" s="252" t="s">
        <v>105</v>
      </c>
      <c r="E292" s="253" t="s">
        <v>603</v>
      </c>
      <c r="F292" s="247" t="s">
        <v>147</v>
      </c>
    </row>
    <row r="293" spans="1:6" s="245" customFormat="1" ht="13.5" customHeight="1">
      <c r="A293" s="245">
        <v>293</v>
      </c>
      <c r="B293" s="251" t="s">
        <v>284</v>
      </c>
      <c r="C293" s="252" t="s">
        <v>110</v>
      </c>
      <c r="D293" s="252" t="s">
        <v>111</v>
      </c>
      <c r="E293" s="253" t="s">
        <v>603</v>
      </c>
      <c r="F293" s="247" t="s">
        <v>147</v>
      </c>
    </row>
    <row r="294" spans="1:6" s="245" customFormat="1" ht="13.5" customHeight="1">
      <c r="A294" s="245">
        <v>294</v>
      </c>
      <c r="B294" s="251" t="s">
        <v>285</v>
      </c>
      <c r="C294" s="252" t="s">
        <v>112</v>
      </c>
      <c r="D294" s="252" t="s">
        <v>72</v>
      </c>
      <c r="E294" s="253" t="s">
        <v>603</v>
      </c>
      <c r="F294" s="247" t="s">
        <v>147</v>
      </c>
    </row>
    <row r="295" spans="1:6" s="245" customFormat="1" ht="13.5" customHeight="1">
      <c r="A295" s="245">
        <v>295</v>
      </c>
      <c r="B295" s="251" t="s">
        <v>284</v>
      </c>
      <c r="C295" s="252" t="s">
        <v>112</v>
      </c>
      <c r="D295" s="252" t="s">
        <v>72</v>
      </c>
      <c r="E295" s="253" t="s">
        <v>166</v>
      </c>
      <c r="F295" s="247" t="s">
        <v>147</v>
      </c>
    </row>
    <row r="296" spans="1:6" s="245" customFormat="1" ht="13.5" customHeight="1">
      <c r="A296" s="245">
        <v>296</v>
      </c>
      <c r="B296" s="251" t="s">
        <v>287</v>
      </c>
      <c r="C296" s="252" t="s">
        <v>103</v>
      </c>
      <c r="D296" s="252" t="s">
        <v>73</v>
      </c>
      <c r="E296" s="253" t="s">
        <v>603</v>
      </c>
      <c r="F296" s="247" t="s">
        <v>147</v>
      </c>
    </row>
    <row r="297" spans="1:6" s="245" customFormat="1" ht="13.5" customHeight="1">
      <c r="A297" s="245">
        <v>297</v>
      </c>
      <c r="B297" s="251" t="s">
        <v>286</v>
      </c>
      <c r="C297" s="252" t="s">
        <v>103</v>
      </c>
      <c r="D297" s="252" t="s">
        <v>73</v>
      </c>
      <c r="E297" s="253" t="s">
        <v>603</v>
      </c>
      <c r="F297" s="247" t="s">
        <v>147</v>
      </c>
    </row>
    <row r="298" spans="1:6" s="245" customFormat="1" ht="13.5" customHeight="1">
      <c r="A298" s="245">
        <v>298</v>
      </c>
      <c r="B298" s="251" t="s">
        <v>286</v>
      </c>
      <c r="C298" s="252" t="s">
        <v>112</v>
      </c>
      <c r="D298" s="252" t="s">
        <v>72</v>
      </c>
      <c r="E298" s="253" t="s">
        <v>603</v>
      </c>
      <c r="F298" s="247" t="s">
        <v>147</v>
      </c>
    </row>
    <row r="299" spans="1:6" s="245" customFormat="1" ht="13.5" customHeight="1">
      <c r="A299" s="245">
        <v>299</v>
      </c>
      <c r="B299" s="251" t="s">
        <v>287</v>
      </c>
      <c r="C299" s="252" t="s">
        <v>112</v>
      </c>
      <c r="D299" s="252" t="s">
        <v>72</v>
      </c>
      <c r="E299" s="253" t="s">
        <v>603</v>
      </c>
      <c r="F299" s="247" t="s">
        <v>147</v>
      </c>
    </row>
    <row r="300" spans="1:6" s="245" customFormat="1" ht="13.5" customHeight="1">
      <c r="A300" s="245">
        <v>300</v>
      </c>
      <c r="B300" s="251" t="s">
        <v>287</v>
      </c>
      <c r="C300" s="252" t="s">
        <v>84</v>
      </c>
      <c r="D300" s="252" t="s">
        <v>79</v>
      </c>
      <c r="E300" s="253" t="s">
        <v>603</v>
      </c>
      <c r="F300" s="247" t="s">
        <v>147</v>
      </c>
    </row>
    <row r="301" spans="1:6" s="245" customFormat="1" ht="13.5" customHeight="1">
      <c r="A301" s="245">
        <v>301</v>
      </c>
      <c r="B301" s="251" t="s">
        <v>286</v>
      </c>
      <c r="C301" s="252" t="s">
        <v>84</v>
      </c>
      <c r="D301" s="252" t="s">
        <v>79</v>
      </c>
      <c r="E301" s="253" t="s">
        <v>603</v>
      </c>
      <c r="F301" s="247" t="s">
        <v>147</v>
      </c>
    </row>
    <row r="302" spans="1:6" s="245" customFormat="1" ht="13.5" customHeight="1">
      <c r="A302" s="245">
        <v>302</v>
      </c>
      <c r="B302" s="251" t="s">
        <v>288</v>
      </c>
      <c r="C302" s="252" t="s">
        <v>115</v>
      </c>
      <c r="D302" s="252" t="s">
        <v>116</v>
      </c>
      <c r="E302" s="253" t="s">
        <v>603</v>
      </c>
      <c r="F302" s="254" t="s">
        <v>148</v>
      </c>
    </row>
    <row r="303" spans="1:6" s="245" customFormat="1" ht="13.5" customHeight="1">
      <c r="A303" s="245">
        <v>303</v>
      </c>
      <c r="B303" s="251" t="s">
        <v>288</v>
      </c>
      <c r="C303" s="252" t="s">
        <v>85</v>
      </c>
      <c r="D303" s="252" t="s">
        <v>86</v>
      </c>
      <c r="E303" s="253" t="s">
        <v>603</v>
      </c>
      <c r="F303" s="254" t="s">
        <v>148</v>
      </c>
    </row>
    <row r="304" spans="1:6" s="245" customFormat="1" ht="13.5" customHeight="1">
      <c r="A304" s="245">
        <v>304</v>
      </c>
      <c r="B304" s="251" t="s">
        <v>288</v>
      </c>
      <c r="C304" s="252" t="s">
        <v>90</v>
      </c>
      <c r="D304" s="252" t="s">
        <v>91</v>
      </c>
      <c r="E304" s="253" t="s">
        <v>603</v>
      </c>
      <c r="F304" s="254" t="s">
        <v>148</v>
      </c>
    </row>
    <row r="305" spans="1:6" s="245" customFormat="1" ht="13.5" customHeight="1">
      <c r="A305" s="245">
        <v>305</v>
      </c>
      <c r="B305" s="251" t="s">
        <v>288</v>
      </c>
      <c r="C305" s="252" t="s">
        <v>92</v>
      </c>
      <c r="D305" s="252" t="s">
        <v>75</v>
      </c>
      <c r="E305" s="253" t="s">
        <v>603</v>
      </c>
      <c r="F305" s="254" t="s">
        <v>148</v>
      </c>
    </row>
    <row r="306" spans="1:6" s="245" customFormat="1" ht="13.5" customHeight="1">
      <c r="A306" s="245">
        <v>306</v>
      </c>
      <c r="B306" s="251" t="s">
        <v>288</v>
      </c>
      <c r="C306" s="252" t="s">
        <v>93</v>
      </c>
      <c r="D306" s="252" t="s">
        <v>94</v>
      </c>
      <c r="E306" s="253" t="s">
        <v>603</v>
      </c>
      <c r="F306" s="254" t="s">
        <v>148</v>
      </c>
    </row>
    <row r="307" spans="1:6" s="245" customFormat="1" ht="13.5" customHeight="1">
      <c r="A307" s="245">
        <v>307</v>
      </c>
      <c r="B307" s="251" t="s">
        <v>288</v>
      </c>
      <c r="C307" s="252" t="s">
        <v>99</v>
      </c>
      <c r="D307" s="252" t="s">
        <v>100</v>
      </c>
      <c r="E307" s="253" t="s">
        <v>603</v>
      </c>
      <c r="F307" s="254" t="s">
        <v>148</v>
      </c>
    </row>
    <row r="308" spans="1:6" s="245" customFormat="1" ht="13.5" customHeight="1">
      <c r="A308" s="245">
        <v>308</v>
      </c>
      <c r="B308" s="251" t="s">
        <v>289</v>
      </c>
      <c r="C308" s="252" t="s">
        <v>101</v>
      </c>
      <c r="D308" s="252" t="s">
        <v>102</v>
      </c>
      <c r="E308" s="253" t="s">
        <v>603</v>
      </c>
      <c r="F308" s="254" t="s">
        <v>148</v>
      </c>
    </row>
    <row r="309" spans="1:6" s="245" customFormat="1" ht="13.5" customHeight="1">
      <c r="A309" s="245">
        <v>309</v>
      </c>
      <c r="B309" s="251" t="s">
        <v>289</v>
      </c>
      <c r="C309" s="252" t="s">
        <v>103</v>
      </c>
      <c r="D309" s="252" t="s">
        <v>73</v>
      </c>
      <c r="E309" s="253" t="s">
        <v>603</v>
      </c>
      <c r="F309" s="254" t="s">
        <v>148</v>
      </c>
    </row>
    <row r="310" spans="1:6" s="245" customFormat="1" ht="13.5" customHeight="1">
      <c r="A310" s="245">
        <v>310</v>
      </c>
      <c r="B310" s="251" t="s">
        <v>289</v>
      </c>
      <c r="C310" s="252" t="s">
        <v>112</v>
      </c>
      <c r="D310" s="252" t="s">
        <v>72</v>
      </c>
      <c r="E310" s="253" t="s">
        <v>603</v>
      </c>
      <c r="F310" s="254" t="s">
        <v>148</v>
      </c>
    </row>
    <row r="311" spans="1:6" s="245" customFormat="1" ht="13.5" customHeight="1">
      <c r="A311" s="245">
        <v>311</v>
      </c>
      <c r="B311" s="251" t="s">
        <v>289</v>
      </c>
      <c r="C311" s="252" t="s">
        <v>82</v>
      </c>
      <c r="D311" s="252" t="s">
        <v>76</v>
      </c>
      <c r="E311" s="253" t="s">
        <v>603</v>
      </c>
      <c r="F311" s="254" t="s">
        <v>148</v>
      </c>
    </row>
    <row r="312" spans="1:6" s="245" customFormat="1" ht="13.5" customHeight="1">
      <c r="A312" s="245">
        <v>312</v>
      </c>
      <c r="B312" s="251" t="s">
        <v>289</v>
      </c>
      <c r="C312" s="252" t="s">
        <v>84</v>
      </c>
      <c r="D312" s="252" t="s">
        <v>79</v>
      </c>
      <c r="E312" s="253" t="s">
        <v>603</v>
      </c>
      <c r="F312" s="254" t="s">
        <v>148</v>
      </c>
    </row>
    <row r="313" spans="1:6" s="245" customFormat="1" ht="13.5" customHeight="1">
      <c r="A313" s="245">
        <v>313</v>
      </c>
      <c r="B313" s="251" t="s">
        <v>290</v>
      </c>
      <c r="C313" s="252" t="s">
        <v>103</v>
      </c>
      <c r="D313" s="252" t="s">
        <v>73</v>
      </c>
      <c r="E313" s="253" t="s">
        <v>166</v>
      </c>
      <c r="F313" s="254" t="s">
        <v>148</v>
      </c>
    </row>
    <row r="314" spans="1:6" s="245" customFormat="1" ht="13.5" customHeight="1">
      <c r="A314" s="245">
        <v>314</v>
      </c>
      <c r="B314" s="251" t="s">
        <v>290</v>
      </c>
      <c r="C314" s="252" t="s">
        <v>112</v>
      </c>
      <c r="D314" s="252" t="s">
        <v>72</v>
      </c>
      <c r="E314" s="253" t="s">
        <v>166</v>
      </c>
      <c r="F314" s="254" t="s">
        <v>148</v>
      </c>
    </row>
    <row r="315" spans="1:6" s="245" customFormat="1" ht="13.5" customHeight="1">
      <c r="A315" s="245">
        <v>315</v>
      </c>
      <c r="B315" s="251" t="s">
        <v>290</v>
      </c>
      <c r="C315" s="252" t="s">
        <v>84</v>
      </c>
      <c r="D315" s="252" t="s">
        <v>79</v>
      </c>
      <c r="E315" s="253" t="s">
        <v>166</v>
      </c>
      <c r="F315" s="254" t="s">
        <v>148</v>
      </c>
    </row>
    <row r="316" spans="1:6" s="245" customFormat="1" ht="13.5" customHeight="1">
      <c r="A316" s="245">
        <v>316</v>
      </c>
      <c r="B316" s="251" t="s">
        <v>291</v>
      </c>
      <c r="C316" s="252" t="s">
        <v>103</v>
      </c>
      <c r="D316" s="252" t="s">
        <v>73</v>
      </c>
      <c r="E316" s="253" t="s">
        <v>603</v>
      </c>
      <c r="F316" s="254" t="s">
        <v>148</v>
      </c>
    </row>
    <row r="317" spans="1:6" s="245" customFormat="1" ht="13.5" customHeight="1">
      <c r="A317" s="245">
        <v>317</v>
      </c>
      <c r="B317" s="251" t="s">
        <v>291</v>
      </c>
      <c r="C317" s="252" t="s">
        <v>110</v>
      </c>
      <c r="D317" s="252" t="s">
        <v>111</v>
      </c>
      <c r="E317" s="253" t="s">
        <v>603</v>
      </c>
      <c r="F317" s="254" t="s">
        <v>148</v>
      </c>
    </row>
    <row r="318" spans="1:6" s="245" customFormat="1" ht="13.5" customHeight="1">
      <c r="A318" s="245">
        <v>318</v>
      </c>
      <c r="B318" s="251" t="s">
        <v>291</v>
      </c>
      <c r="C318" s="252" t="s">
        <v>112</v>
      </c>
      <c r="D318" s="252" t="s">
        <v>72</v>
      </c>
      <c r="E318" s="253" t="s">
        <v>603</v>
      </c>
      <c r="F318" s="254" t="s">
        <v>148</v>
      </c>
    </row>
    <row r="319" spans="1:6" s="245" customFormat="1" ht="13.5" customHeight="1">
      <c r="A319" s="245">
        <v>319</v>
      </c>
      <c r="B319" s="251" t="s">
        <v>291</v>
      </c>
      <c r="C319" s="252" t="s">
        <v>82</v>
      </c>
      <c r="D319" s="252" t="s">
        <v>76</v>
      </c>
      <c r="E319" s="253" t="s">
        <v>603</v>
      </c>
      <c r="F319" s="254" t="s">
        <v>148</v>
      </c>
    </row>
    <row r="320" spans="1:6" s="245" customFormat="1" ht="13.5" customHeight="1">
      <c r="A320" s="245">
        <v>320</v>
      </c>
      <c r="B320" s="251" t="s">
        <v>292</v>
      </c>
      <c r="C320" s="252" t="s">
        <v>103</v>
      </c>
      <c r="D320" s="252" t="s">
        <v>73</v>
      </c>
      <c r="E320" s="253" t="s">
        <v>603</v>
      </c>
      <c r="F320" s="254" t="s">
        <v>148</v>
      </c>
    </row>
    <row r="321" spans="1:6" s="245" customFormat="1" ht="13.5" customHeight="1">
      <c r="A321" s="245">
        <v>321</v>
      </c>
      <c r="B321" s="251" t="s">
        <v>292</v>
      </c>
      <c r="C321" s="252" t="s">
        <v>110</v>
      </c>
      <c r="D321" s="252" t="s">
        <v>111</v>
      </c>
      <c r="E321" s="253" t="s">
        <v>603</v>
      </c>
      <c r="F321" s="254" t="s">
        <v>148</v>
      </c>
    </row>
    <row r="322" spans="1:6" s="245" customFormat="1" ht="13.5" customHeight="1">
      <c r="A322" s="245">
        <v>322</v>
      </c>
      <c r="B322" s="251" t="s">
        <v>292</v>
      </c>
      <c r="C322" s="252" t="s">
        <v>112</v>
      </c>
      <c r="D322" s="252" t="s">
        <v>72</v>
      </c>
      <c r="E322" s="253" t="s">
        <v>603</v>
      </c>
      <c r="F322" s="254" t="s">
        <v>148</v>
      </c>
    </row>
    <row r="323" spans="1:6" s="245" customFormat="1" ht="13.5" customHeight="1">
      <c r="A323" s="245">
        <v>323</v>
      </c>
      <c r="B323" s="251" t="s">
        <v>292</v>
      </c>
      <c r="C323" s="252" t="s">
        <v>84</v>
      </c>
      <c r="D323" s="252" t="s">
        <v>79</v>
      </c>
      <c r="E323" s="253" t="s">
        <v>603</v>
      </c>
      <c r="F323" s="254" t="s">
        <v>148</v>
      </c>
    </row>
    <row r="324" spans="1:6" s="245" customFormat="1" ht="13.5" customHeight="1">
      <c r="A324" s="245">
        <v>324</v>
      </c>
      <c r="B324" s="251" t="s">
        <v>293</v>
      </c>
      <c r="C324" s="252" t="s">
        <v>115</v>
      </c>
      <c r="D324" s="252" t="s">
        <v>116</v>
      </c>
      <c r="E324" s="253" t="s">
        <v>603</v>
      </c>
      <c r="F324" s="254" t="s">
        <v>149</v>
      </c>
    </row>
    <row r="325" spans="1:6" s="245" customFormat="1" ht="13.5" customHeight="1">
      <c r="A325" s="245">
        <v>325</v>
      </c>
      <c r="B325" s="251" t="s">
        <v>293</v>
      </c>
      <c r="C325" s="252" t="s">
        <v>85</v>
      </c>
      <c r="D325" s="252" t="s">
        <v>86</v>
      </c>
      <c r="E325" s="253" t="s">
        <v>603</v>
      </c>
      <c r="F325" s="254" t="s">
        <v>149</v>
      </c>
    </row>
    <row r="326" spans="1:6" s="245" customFormat="1" ht="13.5" customHeight="1">
      <c r="A326" s="245">
        <v>326</v>
      </c>
      <c r="B326" s="251" t="s">
        <v>293</v>
      </c>
      <c r="C326" s="252" t="s">
        <v>90</v>
      </c>
      <c r="D326" s="252" t="s">
        <v>91</v>
      </c>
      <c r="E326" s="253" t="s">
        <v>603</v>
      </c>
      <c r="F326" s="254" t="s">
        <v>149</v>
      </c>
    </row>
    <row r="327" spans="1:6" s="245" customFormat="1" ht="13.5" customHeight="1">
      <c r="A327" s="245">
        <v>327</v>
      </c>
      <c r="B327" s="251" t="s">
        <v>293</v>
      </c>
      <c r="C327" s="252" t="s">
        <v>92</v>
      </c>
      <c r="D327" s="252" t="s">
        <v>75</v>
      </c>
      <c r="E327" s="253" t="s">
        <v>603</v>
      </c>
      <c r="F327" s="254" t="s">
        <v>149</v>
      </c>
    </row>
    <row r="328" spans="1:6" s="245" customFormat="1" ht="13.5" customHeight="1">
      <c r="A328" s="245">
        <v>328</v>
      </c>
      <c r="B328" s="251" t="s">
        <v>293</v>
      </c>
      <c r="C328" s="252" t="s">
        <v>93</v>
      </c>
      <c r="D328" s="252" t="s">
        <v>94</v>
      </c>
      <c r="E328" s="253" t="s">
        <v>603</v>
      </c>
      <c r="F328" s="254" t="s">
        <v>149</v>
      </c>
    </row>
    <row r="329" spans="1:6" s="245" customFormat="1" ht="13.5" customHeight="1">
      <c r="A329" s="245">
        <v>329</v>
      </c>
      <c r="B329" s="251" t="s">
        <v>293</v>
      </c>
      <c r="C329" s="252" t="s">
        <v>99</v>
      </c>
      <c r="D329" s="252" t="s">
        <v>100</v>
      </c>
      <c r="E329" s="253" t="s">
        <v>603</v>
      </c>
      <c r="F329" s="254" t="s">
        <v>149</v>
      </c>
    </row>
    <row r="330" spans="1:6" s="245" customFormat="1" ht="13.5" customHeight="1">
      <c r="A330" s="245">
        <v>330</v>
      </c>
      <c r="B330" s="251" t="s">
        <v>294</v>
      </c>
      <c r="C330" s="252" t="s">
        <v>101</v>
      </c>
      <c r="D330" s="252" t="s">
        <v>102</v>
      </c>
      <c r="E330" s="253" t="s">
        <v>603</v>
      </c>
      <c r="F330" s="254" t="s">
        <v>149</v>
      </c>
    </row>
    <row r="331" spans="1:6" s="245" customFormat="1" ht="13.5" customHeight="1">
      <c r="A331" s="245">
        <v>331</v>
      </c>
      <c r="B331" s="251" t="s">
        <v>294</v>
      </c>
      <c r="C331" s="252" t="s">
        <v>103</v>
      </c>
      <c r="D331" s="252" t="s">
        <v>73</v>
      </c>
      <c r="E331" s="253" t="s">
        <v>603</v>
      </c>
      <c r="F331" s="254" t="s">
        <v>149</v>
      </c>
    </row>
    <row r="332" spans="1:6" s="245" customFormat="1" ht="13.5" customHeight="1">
      <c r="A332" s="245">
        <v>332</v>
      </c>
      <c r="B332" s="251" t="s">
        <v>294</v>
      </c>
      <c r="C332" s="252" t="s">
        <v>106</v>
      </c>
      <c r="D332" s="252" t="s">
        <v>107</v>
      </c>
      <c r="E332" s="253" t="s">
        <v>603</v>
      </c>
      <c r="F332" s="254" t="s">
        <v>149</v>
      </c>
    </row>
    <row r="333" spans="1:6" s="245" customFormat="1" ht="13.5" customHeight="1">
      <c r="A333" s="245">
        <v>333</v>
      </c>
      <c r="B333" s="251" t="s">
        <v>294</v>
      </c>
      <c r="C333" s="252" t="s">
        <v>110</v>
      </c>
      <c r="D333" s="252" t="s">
        <v>111</v>
      </c>
      <c r="E333" s="253" t="s">
        <v>603</v>
      </c>
      <c r="F333" s="254" t="s">
        <v>149</v>
      </c>
    </row>
    <row r="334" spans="1:6" s="245" customFormat="1" ht="13.5" customHeight="1">
      <c r="A334" s="245">
        <v>334</v>
      </c>
      <c r="B334" s="251" t="s">
        <v>294</v>
      </c>
      <c r="C334" s="252" t="s">
        <v>112</v>
      </c>
      <c r="D334" s="252" t="s">
        <v>72</v>
      </c>
      <c r="E334" s="253" t="s">
        <v>603</v>
      </c>
      <c r="F334" s="254" t="s">
        <v>149</v>
      </c>
    </row>
    <row r="335" spans="1:6" s="245" customFormat="1" ht="13.5" customHeight="1">
      <c r="A335" s="245">
        <v>335</v>
      </c>
      <c r="B335" s="251" t="s">
        <v>294</v>
      </c>
      <c r="C335" s="252" t="s">
        <v>113</v>
      </c>
      <c r="D335" s="252" t="s">
        <v>75</v>
      </c>
      <c r="E335" s="253" t="s">
        <v>603</v>
      </c>
      <c r="F335" s="254" t="s">
        <v>149</v>
      </c>
    </row>
    <row r="336" spans="1:6" s="245" customFormat="1" ht="13.5" customHeight="1">
      <c r="A336" s="245">
        <v>336</v>
      </c>
      <c r="B336" s="251" t="s">
        <v>294</v>
      </c>
      <c r="C336" s="252" t="s">
        <v>84</v>
      </c>
      <c r="D336" s="252" t="s">
        <v>79</v>
      </c>
      <c r="E336" s="253" t="s">
        <v>603</v>
      </c>
      <c r="F336" s="254" t="s">
        <v>149</v>
      </c>
    </row>
    <row r="337" spans="1:6" s="245" customFormat="1" ht="13.5" customHeight="1">
      <c r="A337" s="245">
        <v>337</v>
      </c>
      <c r="B337" s="251" t="s">
        <v>295</v>
      </c>
      <c r="C337" s="252" t="s">
        <v>103</v>
      </c>
      <c r="D337" s="252" t="s">
        <v>73</v>
      </c>
      <c r="E337" s="253" t="s">
        <v>166</v>
      </c>
      <c r="F337" s="254" t="s">
        <v>149</v>
      </c>
    </row>
    <row r="338" spans="1:6" s="245" customFormat="1" ht="13.5" customHeight="1">
      <c r="A338" s="245">
        <v>338</v>
      </c>
      <c r="B338" s="251" t="s">
        <v>295</v>
      </c>
      <c r="C338" s="252" t="s">
        <v>110</v>
      </c>
      <c r="D338" s="252" t="s">
        <v>111</v>
      </c>
      <c r="E338" s="253" t="s">
        <v>166</v>
      </c>
      <c r="F338" s="254" t="s">
        <v>149</v>
      </c>
    </row>
    <row r="339" spans="1:6" s="245" customFormat="1" ht="13.5" customHeight="1">
      <c r="A339" s="245">
        <v>339</v>
      </c>
      <c r="B339" s="251" t="s">
        <v>295</v>
      </c>
      <c r="C339" s="252" t="s">
        <v>112</v>
      </c>
      <c r="D339" s="252" t="s">
        <v>72</v>
      </c>
      <c r="E339" s="253" t="s">
        <v>166</v>
      </c>
      <c r="F339" s="254" t="s">
        <v>149</v>
      </c>
    </row>
    <row r="340" spans="1:6" s="245" customFormat="1" ht="13.5" customHeight="1">
      <c r="A340" s="245">
        <v>340</v>
      </c>
      <c r="B340" s="251" t="s">
        <v>295</v>
      </c>
      <c r="C340" s="252" t="s">
        <v>82</v>
      </c>
      <c r="D340" s="252" t="s">
        <v>76</v>
      </c>
      <c r="E340" s="253" t="s">
        <v>166</v>
      </c>
      <c r="F340" s="254" t="s">
        <v>149</v>
      </c>
    </row>
    <row r="341" spans="1:6" s="245" customFormat="1" ht="13.5" customHeight="1">
      <c r="A341" s="245">
        <v>341</v>
      </c>
      <c r="B341" s="251" t="s">
        <v>295</v>
      </c>
      <c r="C341" s="252" t="s">
        <v>84</v>
      </c>
      <c r="D341" s="252" t="s">
        <v>79</v>
      </c>
      <c r="E341" s="253" t="s">
        <v>166</v>
      </c>
      <c r="F341" s="254" t="s">
        <v>149</v>
      </c>
    </row>
    <row r="342" spans="1:6" s="245" customFormat="1" ht="13.5" customHeight="1">
      <c r="A342" s="245">
        <v>342</v>
      </c>
      <c r="B342" s="251" t="s">
        <v>296</v>
      </c>
      <c r="C342" s="252" t="s">
        <v>101</v>
      </c>
      <c r="D342" s="252" t="s">
        <v>102</v>
      </c>
      <c r="E342" s="253" t="s">
        <v>166</v>
      </c>
      <c r="F342" s="254" t="s">
        <v>149</v>
      </c>
    </row>
    <row r="343" spans="1:6" s="245" customFormat="1" ht="13.5" customHeight="1">
      <c r="A343" s="245">
        <v>343</v>
      </c>
      <c r="B343" s="251" t="s">
        <v>296</v>
      </c>
      <c r="C343" s="252" t="s">
        <v>103</v>
      </c>
      <c r="D343" s="252" t="s">
        <v>73</v>
      </c>
      <c r="E343" s="253" t="s">
        <v>166</v>
      </c>
      <c r="F343" s="254" t="s">
        <v>149</v>
      </c>
    </row>
    <row r="344" spans="1:6" s="245" customFormat="1" ht="13.5" customHeight="1">
      <c r="A344" s="245">
        <v>344</v>
      </c>
      <c r="B344" s="251" t="s">
        <v>296</v>
      </c>
      <c r="C344" s="252" t="s">
        <v>104</v>
      </c>
      <c r="D344" s="252" t="s">
        <v>105</v>
      </c>
      <c r="E344" s="253" t="s">
        <v>166</v>
      </c>
      <c r="F344" s="254" t="s">
        <v>149</v>
      </c>
    </row>
    <row r="345" spans="1:6" s="245" customFormat="1" ht="13.5" customHeight="1">
      <c r="A345" s="245">
        <v>345</v>
      </c>
      <c r="B345" s="251" t="s">
        <v>296</v>
      </c>
      <c r="C345" s="252" t="s">
        <v>106</v>
      </c>
      <c r="D345" s="252" t="s">
        <v>107</v>
      </c>
      <c r="E345" s="253" t="s">
        <v>166</v>
      </c>
      <c r="F345" s="254" t="s">
        <v>149</v>
      </c>
    </row>
    <row r="346" spans="1:6" s="245" customFormat="1" ht="13.5" customHeight="1">
      <c r="A346" s="245">
        <v>346</v>
      </c>
      <c r="B346" s="251" t="s">
        <v>296</v>
      </c>
      <c r="C346" s="252" t="s">
        <v>110</v>
      </c>
      <c r="D346" s="252" t="s">
        <v>111</v>
      </c>
      <c r="E346" s="253" t="s">
        <v>166</v>
      </c>
      <c r="F346" s="254" t="s">
        <v>149</v>
      </c>
    </row>
    <row r="347" spans="1:6" s="245" customFormat="1" ht="13.5" customHeight="1">
      <c r="A347" s="245">
        <v>347</v>
      </c>
      <c r="B347" s="251" t="s">
        <v>296</v>
      </c>
      <c r="C347" s="252" t="s">
        <v>112</v>
      </c>
      <c r="D347" s="252" t="s">
        <v>72</v>
      </c>
      <c r="E347" s="253" t="s">
        <v>166</v>
      </c>
      <c r="F347" s="254" t="s">
        <v>149</v>
      </c>
    </row>
    <row r="348" spans="1:6" s="245" customFormat="1" ht="13.5" customHeight="1">
      <c r="A348" s="245">
        <v>348</v>
      </c>
      <c r="B348" s="251" t="s">
        <v>297</v>
      </c>
      <c r="C348" s="252" t="s">
        <v>103</v>
      </c>
      <c r="D348" s="252" t="s">
        <v>73</v>
      </c>
      <c r="E348" s="253" t="s">
        <v>168</v>
      </c>
      <c r="F348" s="254" t="s">
        <v>149</v>
      </c>
    </row>
    <row r="349" spans="1:6" s="245" customFormat="1" ht="13.5" customHeight="1">
      <c r="A349" s="245">
        <v>349</v>
      </c>
      <c r="B349" s="251" t="s">
        <v>297</v>
      </c>
      <c r="C349" s="252" t="s">
        <v>104</v>
      </c>
      <c r="D349" s="252" t="s">
        <v>105</v>
      </c>
      <c r="E349" s="253" t="s">
        <v>168</v>
      </c>
      <c r="F349" s="254" t="s">
        <v>149</v>
      </c>
    </row>
    <row r="350" spans="1:6" s="245" customFormat="1" ht="13.5" customHeight="1">
      <c r="A350" s="245">
        <v>350</v>
      </c>
      <c r="B350" s="251" t="s">
        <v>297</v>
      </c>
      <c r="C350" s="252" t="s">
        <v>106</v>
      </c>
      <c r="D350" s="252" t="s">
        <v>107</v>
      </c>
      <c r="E350" s="253" t="s">
        <v>168</v>
      </c>
      <c r="F350" s="254" t="s">
        <v>149</v>
      </c>
    </row>
    <row r="351" spans="1:6" s="245" customFormat="1" ht="13.5" customHeight="1">
      <c r="A351" s="245">
        <v>351</v>
      </c>
      <c r="B351" s="251" t="s">
        <v>297</v>
      </c>
      <c r="C351" s="252" t="s">
        <v>110</v>
      </c>
      <c r="D351" s="252" t="s">
        <v>111</v>
      </c>
      <c r="E351" s="253" t="s">
        <v>168</v>
      </c>
      <c r="F351" s="254" t="s">
        <v>149</v>
      </c>
    </row>
    <row r="352" spans="1:6" s="245" customFormat="1" ht="13.5" customHeight="1">
      <c r="A352" s="245">
        <v>352</v>
      </c>
      <c r="B352" s="251" t="s">
        <v>297</v>
      </c>
      <c r="C352" s="252" t="s">
        <v>112</v>
      </c>
      <c r="D352" s="252" t="s">
        <v>72</v>
      </c>
      <c r="E352" s="253" t="s">
        <v>168</v>
      </c>
      <c r="F352" s="254" t="s">
        <v>149</v>
      </c>
    </row>
    <row r="353" spans="1:6" s="245" customFormat="1" ht="13.5" customHeight="1">
      <c r="A353" s="245">
        <v>353</v>
      </c>
      <c r="B353" s="251" t="s">
        <v>298</v>
      </c>
      <c r="C353" s="252" t="s">
        <v>150</v>
      </c>
      <c r="D353" s="252" t="s">
        <v>107</v>
      </c>
      <c r="E353" s="253" t="s">
        <v>166</v>
      </c>
      <c r="F353" s="254" t="s">
        <v>149</v>
      </c>
    </row>
    <row r="354" spans="1:6" s="245" customFormat="1" ht="13.5" customHeight="1">
      <c r="A354" s="245">
        <v>354</v>
      </c>
      <c r="B354" s="251" t="s">
        <v>298</v>
      </c>
      <c r="C354" s="252" t="s">
        <v>101</v>
      </c>
      <c r="D354" s="252" t="s">
        <v>102</v>
      </c>
      <c r="E354" s="253" t="s">
        <v>603</v>
      </c>
      <c r="F354" s="254" t="s">
        <v>149</v>
      </c>
    </row>
    <row r="355" spans="1:6" s="245" customFormat="1" ht="13.5" customHeight="1">
      <c r="A355" s="245">
        <v>355</v>
      </c>
      <c r="B355" s="251" t="s">
        <v>298</v>
      </c>
      <c r="C355" s="252" t="s">
        <v>103</v>
      </c>
      <c r="D355" s="252" t="s">
        <v>73</v>
      </c>
      <c r="E355" s="253" t="s">
        <v>166</v>
      </c>
      <c r="F355" s="254" t="s">
        <v>149</v>
      </c>
    </row>
    <row r="356" spans="1:6" s="245" customFormat="1" ht="13.5" customHeight="1">
      <c r="A356" s="245">
        <v>356</v>
      </c>
      <c r="B356" s="251" t="s">
        <v>298</v>
      </c>
      <c r="C356" s="252" t="s">
        <v>104</v>
      </c>
      <c r="D356" s="252" t="s">
        <v>105</v>
      </c>
      <c r="E356" s="253" t="s">
        <v>166</v>
      </c>
      <c r="F356" s="254" t="s">
        <v>149</v>
      </c>
    </row>
    <row r="357" spans="1:6" s="245" customFormat="1" ht="13.5" customHeight="1">
      <c r="A357" s="245">
        <v>357</v>
      </c>
      <c r="B357" s="251" t="s">
        <v>298</v>
      </c>
      <c r="C357" s="252" t="s">
        <v>110</v>
      </c>
      <c r="D357" s="252" t="s">
        <v>111</v>
      </c>
      <c r="E357" s="253" t="s">
        <v>166</v>
      </c>
      <c r="F357" s="254" t="s">
        <v>149</v>
      </c>
    </row>
    <row r="358" spans="1:6" s="245" customFormat="1" ht="13.5" customHeight="1">
      <c r="A358" s="245">
        <v>358</v>
      </c>
      <c r="B358" s="251" t="s">
        <v>298</v>
      </c>
      <c r="C358" s="252" t="s">
        <v>112</v>
      </c>
      <c r="D358" s="252" t="s">
        <v>72</v>
      </c>
      <c r="E358" s="253" t="s">
        <v>166</v>
      </c>
      <c r="F358" s="254" t="s">
        <v>149</v>
      </c>
    </row>
    <row r="359" spans="1:6" s="245" customFormat="1" ht="13.5" customHeight="1">
      <c r="A359" s="245">
        <v>359</v>
      </c>
      <c r="B359" s="251" t="s">
        <v>299</v>
      </c>
      <c r="C359" s="252" t="s">
        <v>103</v>
      </c>
      <c r="D359" s="252" t="s">
        <v>73</v>
      </c>
      <c r="E359" s="253" t="s">
        <v>166</v>
      </c>
      <c r="F359" s="254" t="s">
        <v>149</v>
      </c>
    </row>
    <row r="360" spans="1:6" s="245" customFormat="1" ht="13.5" customHeight="1">
      <c r="A360" s="245">
        <v>360</v>
      </c>
      <c r="B360" s="251" t="s">
        <v>299</v>
      </c>
      <c r="C360" s="252" t="s">
        <v>112</v>
      </c>
      <c r="D360" s="252" t="s">
        <v>72</v>
      </c>
      <c r="E360" s="253" t="s">
        <v>166</v>
      </c>
      <c r="F360" s="254" t="s">
        <v>149</v>
      </c>
    </row>
    <row r="361" spans="1:6" s="245" customFormat="1" ht="13.5" customHeight="1">
      <c r="A361" s="245">
        <v>361</v>
      </c>
      <c r="B361" s="251" t="s">
        <v>299</v>
      </c>
      <c r="C361" s="252" t="s">
        <v>82</v>
      </c>
      <c r="D361" s="252" t="s">
        <v>76</v>
      </c>
      <c r="E361" s="253" t="s">
        <v>166</v>
      </c>
      <c r="F361" s="254" t="s">
        <v>149</v>
      </c>
    </row>
    <row r="362" spans="1:6" s="245" customFormat="1" ht="13.5" customHeight="1">
      <c r="A362" s="245">
        <v>362</v>
      </c>
      <c r="B362" s="251" t="s">
        <v>299</v>
      </c>
      <c r="C362" s="252" t="s">
        <v>84</v>
      </c>
      <c r="D362" s="252" t="s">
        <v>79</v>
      </c>
      <c r="E362" s="253" t="s">
        <v>166</v>
      </c>
      <c r="F362" s="254" t="s">
        <v>149</v>
      </c>
    </row>
    <row r="363" spans="1:6" s="245" customFormat="1" ht="13.5" customHeight="1">
      <c r="A363" s="245">
        <v>363</v>
      </c>
      <c r="B363" s="251" t="s">
        <v>300</v>
      </c>
      <c r="C363" s="252" t="s">
        <v>103</v>
      </c>
      <c r="D363" s="252" t="s">
        <v>73</v>
      </c>
      <c r="E363" s="253" t="s">
        <v>167</v>
      </c>
      <c r="F363" s="254" t="s">
        <v>149</v>
      </c>
    </row>
    <row r="364" spans="1:6" s="245" customFormat="1" ht="13.5" customHeight="1">
      <c r="A364" s="245">
        <v>364</v>
      </c>
      <c r="B364" s="251" t="s">
        <v>300</v>
      </c>
      <c r="C364" s="252" t="s">
        <v>112</v>
      </c>
      <c r="D364" s="252" t="s">
        <v>72</v>
      </c>
      <c r="E364" s="253" t="s">
        <v>167</v>
      </c>
      <c r="F364" s="254" t="s">
        <v>149</v>
      </c>
    </row>
    <row r="365" spans="1:6" s="245" customFormat="1" ht="13.5" customHeight="1">
      <c r="A365" s="245">
        <v>365</v>
      </c>
      <c r="B365" s="251" t="s">
        <v>300</v>
      </c>
      <c r="C365" s="252" t="s">
        <v>82</v>
      </c>
      <c r="D365" s="252" t="s">
        <v>76</v>
      </c>
      <c r="E365" s="253" t="s">
        <v>167</v>
      </c>
      <c r="F365" s="254" t="s">
        <v>149</v>
      </c>
    </row>
    <row r="366" spans="1:6" s="245" customFormat="1" ht="13.5" customHeight="1">
      <c r="A366" s="245">
        <v>366</v>
      </c>
      <c r="B366" s="251" t="s">
        <v>301</v>
      </c>
      <c r="C366" s="252" t="s">
        <v>103</v>
      </c>
      <c r="D366" s="252" t="s">
        <v>73</v>
      </c>
      <c r="E366" s="253" t="s">
        <v>167</v>
      </c>
      <c r="F366" s="254" t="s">
        <v>149</v>
      </c>
    </row>
    <row r="367" spans="1:6" s="245" customFormat="1" ht="13.5" customHeight="1">
      <c r="A367" s="245">
        <v>367</v>
      </c>
      <c r="B367" s="251" t="s">
        <v>301</v>
      </c>
      <c r="C367" s="252" t="s">
        <v>112</v>
      </c>
      <c r="D367" s="252" t="s">
        <v>72</v>
      </c>
      <c r="E367" s="253" t="s">
        <v>167</v>
      </c>
      <c r="F367" s="254" t="s">
        <v>149</v>
      </c>
    </row>
    <row r="368" spans="1:6" s="245" customFormat="1" ht="13.5" customHeight="1">
      <c r="A368" s="245">
        <v>368</v>
      </c>
      <c r="B368" s="251" t="s">
        <v>301</v>
      </c>
      <c r="C368" s="252" t="s">
        <v>82</v>
      </c>
      <c r="D368" s="252" t="s">
        <v>76</v>
      </c>
      <c r="E368" s="253" t="s">
        <v>167</v>
      </c>
      <c r="F368" s="254" t="s">
        <v>149</v>
      </c>
    </row>
    <row r="369" spans="1:6" s="245" customFormat="1" ht="13.5" customHeight="1">
      <c r="A369" s="245">
        <v>369</v>
      </c>
      <c r="B369" s="251" t="s">
        <v>301</v>
      </c>
      <c r="C369" s="252" t="s">
        <v>84</v>
      </c>
      <c r="D369" s="252" t="s">
        <v>79</v>
      </c>
      <c r="E369" s="253" t="s">
        <v>167</v>
      </c>
      <c r="F369" s="254" t="s">
        <v>149</v>
      </c>
    </row>
    <row r="370" spans="1:6" s="245" customFormat="1" ht="13.5" customHeight="1">
      <c r="A370" s="245">
        <v>370</v>
      </c>
      <c r="B370" s="251" t="s">
        <v>302</v>
      </c>
      <c r="C370" s="252" t="s">
        <v>103</v>
      </c>
      <c r="D370" s="252" t="s">
        <v>73</v>
      </c>
      <c r="E370" s="253" t="s">
        <v>167</v>
      </c>
      <c r="F370" s="254" t="s">
        <v>149</v>
      </c>
    </row>
    <row r="371" spans="1:6" s="245" customFormat="1" ht="13.5" customHeight="1">
      <c r="A371" s="245">
        <v>371</v>
      </c>
      <c r="B371" s="251" t="s">
        <v>302</v>
      </c>
      <c r="C371" s="252" t="s">
        <v>84</v>
      </c>
      <c r="D371" s="252" t="s">
        <v>79</v>
      </c>
      <c r="E371" s="253" t="s">
        <v>167</v>
      </c>
      <c r="F371" s="254" t="s">
        <v>149</v>
      </c>
    </row>
    <row r="372" spans="1:6" s="245" customFormat="1" ht="13.5" customHeight="1">
      <c r="A372" s="245">
        <v>372</v>
      </c>
      <c r="B372" s="251" t="s">
        <v>303</v>
      </c>
      <c r="C372" s="252" t="s">
        <v>103</v>
      </c>
      <c r="D372" s="252" t="s">
        <v>73</v>
      </c>
      <c r="E372" s="253" t="s">
        <v>603</v>
      </c>
      <c r="F372" s="254" t="s">
        <v>149</v>
      </c>
    </row>
    <row r="373" spans="1:6" s="245" customFormat="1" ht="13.5" customHeight="1">
      <c r="A373" s="245">
        <v>373</v>
      </c>
      <c r="B373" s="251" t="s">
        <v>303</v>
      </c>
      <c r="C373" s="252" t="s">
        <v>151</v>
      </c>
      <c r="D373" s="252" t="s">
        <v>152</v>
      </c>
      <c r="E373" s="253" t="s">
        <v>603</v>
      </c>
      <c r="F373" s="254" t="s">
        <v>149</v>
      </c>
    </row>
    <row r="374" spans="1:6" s="245" customFormat="1" ht="13.5" customHeight="1">
      <c r="A374" s="245">
        <v>374</v>
      </c>
      <c r="B374" s="251" t="s">
        <v>303</v>
      </c>
      <c r="C374" s="252" t="s">
        <v>104</v>
      </c>
      <c r="D374" s="252" t="s">
        <v>105</v>
      </c>
      <c r="E374" s="253" t="s">
        <v>603</v>
      </c>
      <c r="F374" s="254" t="s">
        <v>149</v>
      </c>
    </row>
    <row r="375" spans="1:6" s="245" customFormat="1" ht="13.5" customHeight="1">
      <c r="A375" s="245">
        <v>375</v>
      </c>
      <c r="B375" s="251" t="s">
        <v>303</v>
      </c>
      <c r="C375" s="252" t="s">
        <v>110</v>
      </c>
      <c r="D375" s="252" t="s">
        <v>111</v>
      </c>
      <c r="E375" s="253" t="s">
        <v>603</v>
      </c>
      <c r="F375" s="254" t="s">
        <v>149</v>
      </c>
    </row>
    <row r="376" spans="1:6" s="245" customFormat="1" ht="13.5" customHeight="1">
      <c r="A376" s="245">
        <v>376</v>
      </c>
      <c r="B376" s="251" t="s">
        <v>303</v>
      </c>
      <c r="C376" s="252" t="s">
        <v>112</v>
      </c>
      <c r="D376" s="252" t="s">
        <v>72</v>
      </c>
      <c r="E376" s="253" t="s">
        <v>603</v>
      </c>
      <c r="F376" s="254" t="s">
        <v>149</v>
      </c>
    </row>
    <row r="377" spans="1:6" s="245" customFormat="1" ht="13.5" customHeight="1">
      <c r="A377" s="245">
        <v>377</v>
      </c>
      <c r="B377" s="251" t="s">
        <v>304</v>
      </c>
      <c r="C377" s="252" t="s">
        <v>103</v>
      </c>
      <c r="D377" s="252" t="s">
        <v>73</v>
      </c>
      <c r="E377" s="253" t="s">
        <v>603</v>
      </c>
      <c r="F377" s="254" t="s">
        <v>149</v>
      </c>
    </row>
    <row r="378" spans="1:6" s="245" customFormat="1" ht="13.5" customHeight="1">
      <c r="A378" s="245">
        <v>378</v>
      </c>
      <c r="B378" s="251" t="s">
        <v>304</v>
      </c>
      <c r="C378" s="252" t="s">
        <v>151</v>
      </c>
      <c r="D378" s="252" t="s">
        <v>152</v>
      </c>
      <c r="E378" s="253" t="s">
        <v>603</v>
      </c>
      <c r="F378" s="254" t="s">
        <v>149</v>
      </c>
    </row>
    <row r="379" spans="1:6" s="245" customFormat="1" ht="13.5" customHeight="1">
      <c r="A379" s="245">
        <v>379</v>
      </c>
      <c r="B379" s="251" t="s">
        <v>304</v>
      </c>
      <c r="C379" s="252" t="s">
        <v>104</v>
      </c>
      <c r="D379" s="252" t="s">
        <v>105</v>
      </c>
      <c r="E379" s="253" t="s">
        <v>603</v>
      </c>
      <c r="F379" s="254" t="s">
        <v>149</v>
      </c>
    </row>
    <row r="380" spans="1:6" s="245" customFormat="1" ht="13.5" customHeight="1">
      <c r="A380" s="245">
        <v>380</v>
      </c>
      <c r="B380" s="251" t="s">
        <v>304</v>
      </c>
      <c r="C380" s="252" t="s">
        <v>110</v>
      </c>
      <c r="D380" s="252" t="s">
        <v>111</v>
      </c>
      <c r="E380" s="253" t="s">
        <v>603</v>
      </c>
      <c r="F380" s="254" t="s">
        <v>149</v>
      </c>
    </row>
    <row r="381" spans="1:6" s="245" customFormat="1" ht="13.5" customHeight="1">
      <c r="A381" s="245">
        <v>381</v>
      </c>
      <c r="B381" s="251" t="s">
        <v>304</v>
      </c>
      <c r="C381" s="252" t="s">
        <v>112</v>
      </c>
      <c r="D381" s="252" t="s">
        <v>72</v>
      </c>
      <c r="E381" s="253" t="s">
        <v>603</v>
      </c>
      <c r="F381" s="254" t="s">
        <v>149</v>
      </c>
    </row>
    <row r="382" spans="1:6" s="245" customFormat="1" ht="13.5" customHeight="1">
      <c r="A382" s="245">
        <v>382</v>
      </c>
      <c r="B382" s="251" t="s">
        <v>305</v>
      </c>
      <c r="C382" s="252" t="s">
        <v>103</v>
      </c>
      <c r="D382" s="252" t="s">
        <v>73</v>
      </c>
      <c r="E382" s="253" t="s">
        <v>166</v>
      </c>
      <c r="F382" s="254" t="s">
        <v>149</v>
      </c>
    </row>
    <row r="383" spans="1:6" s="245" customFormat="1" ht="13.5" customHeight="1">
      <c r="A383" s="245">
        <v>383</v>
      </c>
      <c r="B383" s="251" t="s">
        <v>305</v>
      </c>
      <c r="C383" s="252" t="s">
        <v>151</v>
      </c>
      <c r="D383" s="252" t="s">
        <v>152</v>
      </c>
      <c r="E383" s="253" t="s">
        <v>166</v>
      </c>
      <c r="F383" s="254" t="s">
        <v>149</v>
      </c>
    </row>
    <row r="384" spans="1:6" s="245" customFormat="1" ht="13.5" customHeight="1">
      <c r="A384" s="245">
        <v>384</v>
      </c>
      <c r="B384" s="251" t="s">
        <v>305</v>
      </c>
      <c r="C384" s="252" t="s">
        <v>104</v>
      </c>
      <c r="D384" s="252" t="s">
        <v>105</v>
      </c>
      <c r="E384" s="253" t="s">
        <v>166</v>
      </c>
      <c r="F384" s="254" t="s">
        <v>149</v>
      </c>
    </row>
    <row r="385" spans="1:6" s="245" customFormat="1" ht="13.5" customHeight="1">
      <c r="A385" s="245">
        <v>385</v>
      </c>
      <c r="B385" s="251" t="s">
        <v>305</v>
      </c>
      <c r="C385" s="252" t="s">
        <v>110</v>
      </c>
      <c r="D385" s="252" t="s">
        <v>111</v>
      </c>
      <c r="E385" s="253" t="s">
        <v>166</v>
      </c>
      <c r="F385" s="254" t="s">
        <v>149</v>
      </c>
    </row>
    <row r="386" spans="1:6" s="245" customFormat="1" ht="13.5" customHeight="1">
      <c r="A386" s="245">
        <v>386</v>
      </c>
      <c r="B386" s="251" t="s">
        <v>305</v>
      </c>
      <c r="C386" s="252" t="s">
        <v>112</v>
      </c>
      <c r="D386" s="252" t="s">
        <v>72</v>
      </c>
      <c r="E386" s="253" t="s">
        <v>166</v>
      </c>
      <c r="F386" s="254" t="s">
        <v>149</v>
      </c>
    </row>
    <row r="387" spans="1:6" s="245" customFormat="1" ht="13.5" customHeight="1">
      <c r="A387" s="245">
        <v>387</v>
      </c>
      <c r="B387" s="251" t="s">
        <v>306</v>
      </c>
      <c r="C387" s="252" t="s">
        <v>103</v>
      </c>
      <c r="D387" s="252" t="s">
        <v>73</v>
      </c>
      <c r="E387" s="253" t="s">
        <v>603</v>
      </c>
      <c r="F387" s="254" t="s">
        <v>149</v>
      </c>
    </row>
    <row r="388" spans="1:6" s="245" customFormat="1" ht="13.5" customHeight="1">
      <c r="A388" s="245">
        <v>388</v>
      </c>
      <c r="B388" s="251" t="s">
        <v>306</v>
      </c>
      <c r="C388" s="252" t="s">
        <v>151</v>
      </c>
      <c r="D388" s="252" t="s">
        <v>152</v>
      </c>
      <c r="E388" s="253" t="s">
        <v>603</v>
      </c>
      <c r="F388" s="254" t="s">
        <v>149</v>
      </c>
    </row>
    <row r="389" spans="1:6" s="245" customFormat="1" ht="13.5" customHeight="1">
      <c r="A389" s="245">
        <v>389</v>
      </c>
      <c r="B389" s="251" t="s">
        <v>306</v>
      </c>
      <c r="C389" s="252" t="s">
        <v>104</v>
      </c>
      <c r="D389" s="252" t="s">
        <v>105</v>
      </c>
      <c r="E389" s="253" t="s">
        <v>603</v>
      </c>
      <c r="F389" s="254" t="s">
        <v>149</v>
      </c>
    </row>
    <row r="390" spans="1:6" s="245" customFormat="1" ht="13.5" customHeight="1">
      <c r="A390" s="245">
        <v>390</v>
      </c>
      <c r="B390" s="251" t="s">
        <v>306</v>
      </c>
      <c r="C390" s="252" t="s">
        <v>112</v>
      </c>
      <c r="D390" s="252" t="s">
        <v>72</v>
      </c>
      <c r="E390" s="253" t="s">
        <v>603</v>
      </c>
      <c r="F390" s="254" t="s">
        <v>149</v>
      </c>
    </row>
    <row r="391" spans="1:6" s="245" customFormat="1" ht="13.5" customHeight="1">
      <c r="A391" s="245">
        <v>391</v>
      </c>
      <c r="B391" s="255" t="s">
        <v>307</v>
      </c>
      <c r="C391" s="252" t="s">
        <v>139</v>
      </c>
      <c r="D391" s="252" t="s">
        <v>140</v>
      </c>
      <c r="E391" s="253" t="s">
        <v>603</v>
      </c>
      <c r="F391" s="254" t="s">
        <v>153</v>
      </c>
    </row>
    <row r="392" spans="1:6" s="245" customFormat="1" ht="13.5" customHeight="1">
      <c r="A392" s="245">
        <v>392</v>
      </c>
      <c r="B392" s="255" t="s">
        <v>307</v>
      </c>
      <c r="C392" s="252" t="s">
        <v>103</v>
      </c>
      <c r="D392" s="252" t="s">
        <v>73</v>
      </c>
      <c r="E392" s="253" t="s">
        <v>603</v>
      </c>
      <c r="F392" s="254" t="s">
        <v>153</v>
      </c>
    </row>
    <row r="393" spans="1:6" s="245" customFormat="1" ht="13.5" customHeight="1">
      <c r="A393" s="245">
        <v>393</v>
      </c>
      <c r="B393" s="255" t="s">
        <v>307</v>
      </c>
      <c r="C393" s="252" t="s">
        <v>112</v>
      </c>
      <c r="D393" s="252" t="s">
        <v>72</v>
      </c>
      <c r="E393" s="253" t="s">
        <v>603</v>
      </c>
      <c r="F393" s="254" t="s">
        <v>153</v>
      </c>
    </row>
    <row r="394" spans="1:6" s="245" customFormat="1" ht="13.5" customHeight="1">
      <c r="A394" s="245">
        <v>394</v>
      </c>
      <c r="B394" s="255" t="s">
        <v>307</v>
      </c>
      <c r="C394" s="252" t="s">
        <v>113</v>
      </c>
      <c r="D394" s="252" t="s">
        <v>75</v>
      </c>
      <c r="E394" s="253" t="s">
        <v>603</v>
      </c>
      <c r="F394" s="254" t="s">
        <v>153</v>
      </c>
    </row>
    <row r="395" spans="1:6" s="245" customFormat="1" ht="13.5" customHeight="1">
      <c r="A395" s="245">
        <v>395</v>
      </c>
      <c r="B395" s="255" t="s">
        <v>307</v>
      </c>
      <c r="C395" s="252" t="s">
        <v>127</v>
      </c>
      <c r="D395" s="252" t="s">
        <v>128</v>
      </c>
      <c r="E395" s="253" t="s">
        <v>603</v>
      </c>
      <c r="F395" s="254" t="s">
        <v>153</v>
      </c>
    </row>
    <row r="396" spans="1:6" s="245" customFormat="1" ht="13.5" customHeight="1">
      <c r="A396" s="245">
        <v>396</v>
      </c>
      <c r="B396" s="255" t="s">
        <v>308</v>
      </c>
      <c r="C396" s="252" t="s">
        <v>112</v>
      </c>
      <c r="D396" s="252" t="s">
        <v>72</v>
      </c>
      <c r="E396" s="253" t="s">
        <v>603</v>
      </c>
      <c r="F396" s="254" t="s">
        <v>153</v>
      </c>
    </row>
    <row r="397" spans="1:6" s="245" customFormat="1" ht="13.5" customHeight="1">
      <c r="A397" s="245">
        <v>397</v>
      </c>
      <c r="B397" s="255" t="s">
        <v>309</v>
      </c>
      <c r="C397" s="252" t="s">
        <v>103</v>
      </c>
      <c r="D397" s="252" t="s">
        <v>73</v>
      </c>
      <c r="E397" s="253" t="s">
        <v>154</v>
      </c>
      <c r="F397" s="254" t="s">
        <v>153</v>
      </c>
    </row>
    <row r="398" spans="1:6" s="245" customFormat="1" ht="13.5" customHeight="1">
      <c r="A398" s="245">
        <v>398</v>
      </c>
      <c r="B398" s="255" t="s">
        <v>309</v>
      </c>
      <c r="C398" s="252" t="s">
        <v>110</v>
      </c>
      <c r="D398" s="252" t="s">
        <v>111</v>
      </c>
      <c r="E398" s="253" t="s">
        <v>154</v>
      </c>
      <c r="F398" s="254" t="s">
        <v>153</v>
      </c>
    </row>
    <row r="399" spans="1:6" s="245" customFormat="1" ht="13.5" customHeight="1">
      <c r="A399" s="245">
        <v>399</v>
      </c>
      <c r="B399" s="255" t="s">
        <v>309</v>
      </c>
      <c r="C399" s="252" t="s">
        <v>112</v>
      </c>
      <c r="D399" s="252" t="s">
        <v>72</v>
      </c>
      <c r="E399" s="253" t="s">
        <v>154</v>
      </c>
      <c r="F399" s="254" t="s">
        <v>153</v>
      </c>
    </row>
    <row r="400" spans="1:6" s="245" customFormat="1" ht="13.5" customHeight="1">
      <c r="A400" s="245">
        <v>400</v>
      </c>
      <c r="B400" s="255" t="s">
        <v>309</v>
      </c>
      <c r="C400" s="252" t="s">
        <v>127</v>
      </c>
      <c r="D400" s="252" t="s">
        <v>128</v>
      </c>
      <c r="E400" s="253" t="s">
        <v>154</v>
      </c>
      <c r="F400" s="254" t="s">
        <v>153</v>
      </c>
    </row>
    <row r="401" spans="1:6" s="245" customFormat="1" ht="13.5" customHeight="1">
      <c r="A401" s="245">
        <v>401</v>
      </c>
      <c r="B401" s="255" t="s">
        <v>309</v>
      </c>
      <c r="C401" s="252" t="s">
        <v>84</v>
      </c>
      <c r="D401" s="252" t="s">
        <v>79</v>
      </c>
      <c r="E401" s="253" t="s">
        <v>154</v>
      </c>
      <c r="F401" s="254" t="s">
        <v>153</v>
      </c>
    </row>
    <row r="402" spans="1:6" s="245" customFormat="1" ht="13.5" customHeight="1">
      <c r="A402" s="245">
        <v>402</v>
      </c>
      <c r="B402" s="255" t="s">
        <v>309</v>
      </c>
      <c r="C402" s="252" t="s">
        <v>141</v>
      </c>
      <c r="D402" s="252" t="s">
        <v>142</v>
      </c>
      <c r="E402" s="253" t="s">
        <v>138</v>
      </c>
      <c r="F402" s="254" t="s">
        <v>153</v>
      </c>
    </row>
    <row r="403" spans="1:6" s="245" customFormat="1" ht="13.5" customHeight="1">
      <c r="A403" s="245">
        <v>403</v>
      </c>
      <c r="B403" s="255" t="s">
        <v>310</v>
      </c>
      <c r="C403" s="252" t="s">
        <v>115</v>
      </c>
      <c r="D403" s="252" t="s">
        <v>116</v>
      </c>
      <c r="E403" s="253" t="s">
        <v>138</v>
      </c>
      <c r="F403" s="254" t="s">
        <v>153</v>
      </c>
    </row>
    <row r="404" spans="1:6" s="245" customFormat="1" ht="13.5" customHeight="1">
      <c r="A404" s="245">
        <v>404</v>
      </c>
      <c r="B404" s="255" t="s">
        <v>310</v>
      </c>
      <c r="C404" s="252" t="s">
        <v>85</v>
      </c>
      <c r="D404" s="252" t="s">
        <v>86</v>
      </c>
      <c r="E404" s="253" t="s">
        <v>138</v>
      </c>
      <c r="F404" s="254" t="s">
        <v>153</v>
      </c>
    </row>
    <row r="405" spans="1:6" s="245" customFormat="1" ht="13.5" customHeight="1">
      <c r="A405" s="245">
        <v>405</v>
      </c>
      <c r="B405" s="255" t="s">
        <v>310</v>
      </c>
      <c r="C405" s="252" t="s">
        <v>87</v>
      </c>
      <c r="D405" s="252" t="s">
        <v>88</v>
      </c>
      <c r="E405" s="253" t="s">
        <v>138</v>
      </c>
      <c r="F405" s="254" t="s">
        <v>153</v>
      </c>
    </row>
    <row r="406" spans="1:6" s="245" customFormat="1" ht="13.5" customHeight="1">
      <c r="A406" s="245">
        <v>406</v>
      </c>
      <c r="B406" s="255" t="s">
        <v>310</v>
      </c>
      <c r="C406" s="252" t="s">
        <v>93</v>
      </c>
      <c r="D406" s="252" t="s">
        <v>94</v>
      </c>
      <c r="E406" s="253" t="s">
        <v>138</v>
      </c>
      <c r="F406" s="254" t="s">
        <v>153</v>
      </c>
    </row>
    <row r="407" spans="1:6" s="245" customFormat="1" ht="13.5" customHeight="1">
      <c r="A407" s="245">
        <v>407</v>
      </c>
      <c r="B407" s="255" t="s">
        <v>310</v>
      </c>
      <c r="C407" s="252" t="s">
        <v>95</v>
      </c>
      <c r="D407" s="252" t="s">
        <v>96</v>
      </c>
      <c r="E407" s="253" t="s">
        <v>138</v>
      </c>
      <c r="F407" s="254" t="s">
        <v>153</v>
      </c>
    </row>
    <row r="408" spans="1:6" s="245" customFormat="1" ht="13.5" customHeight="1">
      <c r="A408" s="245">
        <v>408</v>
      </c>
      <c r="B408" s="255" t="s">
        <v>310</v>
      </c>
      <c r="C408" s="252" t="s">
        <v>97</v>
      </c>
      <c r="D408" s="252" t="s">
        <v>98</v>
      </c>
      <c r="E408" s="253" t="s">
        <v>138</v>
      </c>
      <c r="F408" s="254" t="s">
        <v>153</v>
      </c>
    </row>
    <row r="409" spans="1:6" s="245" customFormat="1" ht="13.5" customHeight="1">
      <c r="A409" s="245">
        <v>409</v>
      </c>
      <c r="B409" s="255" t="s">
        <v>310</v>
      </c>
      <c r="C409" s="252" t="s">
        <v>99</v>
      </c>
      <c r="D409" s="252" t="s">
        <v>100</v>
      </c>
      <c r="E409" s="253" t="s">
        <v>138</v>
      </c>
      <c r="F409" s="254" t="s">
        <v>153</v>
      </c>
    </row>
    <row r="410" spans="1:6" s="245" customFormat="1" ht="13.5" customHeight="1">
      <c r="A410" s="245">
        <v>410</v>
      </c>
      <c r="B410" s="255" t="s">
        <v>310</v>
      </c>
      <c r="C410" s="252" t="s">
        <v>132</v>
      </c>
      <c r="D410" s="252" t="s">
        <v>133</v>
      </c>
      <c r="E410" s="253" t="s">
        <v>138</v>
      </c>
      <c r="F410" s="254" t="s">
        <v>153</v>
      </c>
    </row>
    <row r="411" spans="1:6" s="245" customFormat="1" ht="13.5" customHeight="1">
      <c r="A411" s="245">
        <v>411</v>
      </c>
      <c r="B411" s="255" t="s">
        <v>311</v>
      </c>
      <c r="C411" s="252" t="s">
        <v>115</v>
      </c>
      <c r="D411" s="252" t="s">
        <v>116</v>
      </c>
      <c r="E411" s="253">
        <v>601</v>
      </c>
      <c r="F411" s="254" t="s">
        <v>153</v>
      </c>
    </row>
    <row r="412" spans="1:6" s="245" customFormat="1" ht="13.5" customHeight="1">
      <c r="A412" s="245">
        <v>412</v>
      </c>
      <c r="B412" s="255" t="s">
        <v>311</v>
      </c>
      <c r="C412" s="252" t="s">
        <v>115</v>
      </c>
      <c r="D412" s="252" t="s">
        <v>116</v>
      </c>
      <c r="E412" s="253">
        <v>200</v>
      </c>
      <c r="F412" s="254" t="s">
        <v>153</v>
      </c>
    </row>
    <row r="413" spans="1:6" s="245" customFormat="1" ht="13.5" customHeight="1">
      <c r="A413" s="245">
        <v>413</v>
      </c>
      <c r="B413" s="255" t="s">
        <v>311</v>
      </c>
      <c r="C413" s="252" t="s">
        <v>115</v>
      </c>
      <c r="D413" s="252" t="s">
        <v>116</v>
      </c>
      <c r="E413" s="253">
        <v>400</v>
      </c>
      <c r="F413" s="254" t="s">
        <v>153</v>
      </c>
    </row>
    <row r="414" spans="1:6" s="245" customFormat="1" ht="13.5" customHeight="1">
      <c r="A414" s="245">
        <v>414</v>
      </c>
      <c r="B414" s="255" t="s">
        <v>311</v>
      </c>
      <c r="C414" s="252" t="s">
        <v>85</v>
      </c>
      <c r="D414" s="252" t="s">
        <v>86</v>
      </c>
      <c r="E414" s="253">
        <v>400</v>
      </c>
      <c r="F414" s="254" t="s">
        <v>153</v>
      </c>
    </row>
    <row r="415" spans="1:6" s="245" customFormat="1" ht="13.5" customHeight="1">
      <c r="A415" s="245">
        <v>415</v>
      </c>
      <c r="B415" s="255" t="s">
        <v>311</v>
      </c>
      <c r="C415" s="252" t="s">
        <v>85</v>
      </c>
      <c r="D415" s="252" t="s">
        <v>86</v>
      </c>
      <c r="E415" s="253">
        <v>200</v>
      </c>
      <c r="F415" s="254" t="s">
        <v>153</v>
      </c>
    </row>
    <row r="416" spans="1:6" s="245" customFormat="1" ht="13.5" customHeight="1">
      <c r="A416" s="245">
        <v>416</v>
      </c>
      <c r="B416" s="255" t="s">
        <v>311</v>
      </c>
      <c r="C416" s="252" t="s">
        <v>85</v>
      </c>
      <c r="D416" s="252" t="s">
        <v>86</v>
      </c>
      <c r="E416" s="253">
        <v>601</v>
      </c>
      <c r="F416" s="254" t="s">
        <v>153</v>
      </c>
    </row>
    <row r="417" spans="1:6" s="245" customFormat="1" ht="13.5" customHeight="1">
      <c r="A417" s="245">
        <v>417</v>
      </c>
      <c r="B417" s="255" t="s">
        <v>311</v>
      </c>
      <c r="C417" s="252" t="s">
        <v>87</v>
      </c>
      <c r="D417" s="252" t="s">
        <v>88</v>
      </c>
      <c r="E417" s="253" t="s">
        <v>138</v>
      </c>
      <c r="F417" s="254" t="s">
        <v>153</v>
      </c>
    </row>
    <row r="418" spans="1:6" s="245" customFormat="1" ht="13.5" customHeight="1">
      <c r="A418" s="245">
        <v>418</v>
      </c>
      <c r="B418" s="255" t="s">
        <v>311</v>
      </c>
      <c r="C418" s="252" t="s">
        <v>95</v>
      </c>
      <c r="D418" s="252" t="s">
        <v>96</v>
      </c>
      <c r="E418" s="253" t="s">
        <v>138</v>
      </c>
      <c r="F418" s="254" t="s">
        <v>153</v>
      </c>
    </row>
    <row r="419" spans="1:6" s="245" customFormat="1" ht="13.5" customHeight="1">
      <c r="A419" s="245">
        <v>419</v>
      </c>
      <c r="B419" s="255" t="s">
        <v>311</v>
      </c>
      <c r="C419" s="252" t="s">
        <v>97</v>
      </c>
      <c r="D419" s="252" t="s">
        <v>98</v>
      </c>
      <c r="E419" s="253" t="s">
        <v>138</v>
      </c>
      <c r="F419" s="254" t="s">
        <v>153</v>
      </c>
    </row>
    <row r="420" spans="1:6" s="245" customFormat="1" ht="13.5" customHeight="1">
      <c r="A420" s="245">
        <v>420</v>
      </c>
      <c r="B420" s="255" t="s">
        <v>311</v>
      </c>
      <c r="C420" s="252" t="s">
        <v>99</v>
      </c>
      <c r="D420" s="252" t="s">
        <v>100</v>
      </c>
      <c r="E420" s="253" t="s">
        <v>138</v>
      </c>
      <c r="F420" s="254" t="s">
        <v>153</v>
      </c>
    </row>
    <row r="421" spans="1:6" s="245" customFormat="1" ht="13.5" customHeight="1">
      <c r="A421" s="245">
        <v>421</v>
      </c>
      <c r="B421" s="255" t="s">
        <v>311</v>
      </c>
      <c r="C421" s="252" t="s">
        <v>132</v>
      </c>
      <c r="D421" s="252" t="s">
        <v>133</v>
      </c>
      <c r="E421" s="253" t="s">
        <v>138</v>
      </c>
      <c r="F421" s="254" t="s">
        <v>153</v>
      </c>
    </row>
    <row r="422" spans="1:6" s="245" customFormat="1" ht="13.5" customHeight="1">
      <c r="A422" s="245">
        <v>422</v>
      </c>
      <c r="B422" s="255" t="s">
        <v>312</v>
      </c>
      <c r="C422" s="252" t="s">
        <v>115</v>
      </c>
      <c r="D422" s="252" t="s">
        <v>116</v>
      </c>
      <c r="E422" s="253" t="s">
        <v>156</v>
      </c>
      <c r="F422" s="254" t="s">
        <v>153</v>
      </c>
    </row>
    <row r="423" spans="1:6" s="245" customFormat="1" ht="13.5" customHeight="1">
      <c r="A423" s="245">
        <v>423</v>
      </c>
      <c r="B423" s="255" t="s">
        <v>312</v>
      </c>
      <c r="C423" s="252" t="s">
        <v>85</v>
      </c>
      <c r="D423" s="252" t="s">
        <v>86</v>
      </c>
      <c r="E423" s="253" t="s">
        <v>156</v>
      </c>
      <c r="F423" s="254" t="s">
        <v>153</v>
      </c>
    </row>
    <row r="424" spans="1:6" s="245" customFormat="1" ht="13.5" customHeight="1">
      <c r="A424" s="245">
        <v>424</v>
      </c>
      <c r="B424" s="255" t="s">
        <v>312</v>
      </c>
      <c r="C424" s="252" t="s">
        <v>87</v>
      </c>
      <c r="D424" s="252" t="s">
        <v>88</v>
      </c>
      <c r="E424" s="253" t="s">
        <v>156</v>
      </c>
      <c r="F424" s="254" t="s">
        <v>153</v>
      </c>
    </row>
    <row r="425" spans="1:6" s="245" customFormat="1" ht="13.5" customHeight="1">
      <c r="A425" s="245">
        <v>425</v>
      </c>
      <c r="B425" s="255" t="s">
        <v>312</v>
      </c>
      <c r="C425" s="252" t="s">
        <v>93</v>
      </c>
      <c r="D425" s="252" t="s">
        <v>94</v>
      </c>
      <c r="E425" s="253" t="s">
        <v>156</v>
      </c>
      <c r="F425" s="254" t="s">
        <v>153</v>
      </c>
    </row>
    <row r="426" spans="1:6" s="245" customFormat="1" ht="13.5" customHeight="1">
      <c r="A426" s="245">
        <v>426</v>
      </c>
      <c r="B426" s="255" t="s">
        <v>312</v>
      </c>
      <c r="C426" s="252" t="s">
        <v>95</v>
      </c>
      <c r="D426" s="252" t="s">
        <v>96</v>
      </c>
      <c r="E426" s="253" t="s">
        <v>156</v>
      </c>
      <c r="F426" s="254" t="s">
        <v>153</v>
      </c>
    </row>
    <row r="427" spans="1:6" s="245" customFormat="1" ht="13.5" customHeight="1">
      <c r="A427" s="245">
        <v>427</v>
      </c>
      <c r="B427" s="255" t="s">
        <v>312</v>
      </c>
      <c r="C427" s="252" t="s">
        <v>97</v>
      </c>
      <c r="D427" s="252" t="s">
        <v>98</v>
      </c>
      <c r="E427" s="253" t="s">
        <v>156</v>
      </c>
      <c r="F427" s="254" t="s">
        <v>153</v>
      </c>
    </row>
    <row r="428" spans="1:6" s="245" customFormat="1" ht="13.5" customHeight="1">
      <c r="A428" s="245">
        <v>428</v>
      </c>
      <c r="B428" s="255" t="s">
        <v>312</v>
      </c>
      <c r="C428" s="252" t="s">
        <v>99</v>
      </c>
      <c r="D428" s="252" t="s">
        <v>100</v>
      </c>
      <c r="E428" s="253" t="s">
        <v>156</v>
      </c>
      <c r="F428" s="254" t="s">
        <v>153</v>
      </c>
    </row>
    <row r="429" spans="1:6" s="245" customFormat="1" ht="13.5" customHeight="1">
      <c r="A429" s="245">
        <v>429</v>
      </c>
      <c r="B429" s="255" t="s">
        <v>313</v>
      </c>
      <c r="C429" s="252" t="s">
        <v>115</v>
      </c>
      <c r="D429" s="252" t="s">
        <v>116</v>
      </c>
      <c r="E429" s="253" t="s">
        <v>154</v>
      </c>
      <c r="F429" s="254" t="s">
        <v>153</v>
      </c>
    </row>
    <row r="430" spans="1:6" s="245" customFormat="1" ht="13.5" customHeight="1">
      <c r="A430" s="245">
        <v>430</v>
      </c>
      <c r="B430" s="255" t="s">
        <v>313</v>
      </c>
      <c r="C430" s="252" t="s">
        <v>85</v>
      </c>
      <c r="D430" s="252" t="s">
        <v>86</v>
      </c>
      <c r="E430" s="253" t="s">
        <v>154</v>
      </c>
      <c r="F430" s="254" t="s">
        <v>153</v>
      </c>
    </row>
    <row r="431" spans="1:6" s="245" customFormat="1" ht="13.5" customHeight="1">
      <c r="A431" s="245">
        <v>431</v>
      </c>
      <c r="B431" s="255" t="s">
        <v>313</v>
      </c>
      <c r="C431" s="252" t="s">
        <v>87</v>
      </c>
      <c r="D431" s="252" t="s">
        <v>88</v>
      </c>
      <c r="E431" s="253" t="s">
        <v>154</v>
      </c>
      <c r="F431" s="254" t="s">
        <v>153</v>
      </c>
    </row>
    <row r="432" spans="1:6" s="245" customFormat="1" ht="13.5" customHeight="1">
      <c r="A432" s="245">
        <v>432</v>
      </c>
      <c r="B432" s="255" t="s">
        <v>313</v>
      </c>
      <c r="C432" s="252" t="s">
        <v>93</v>
      </c>
      <c r="D432" s="252" t="s">
        <v>94</v>
      </c>
      <c r="E432" s="253" t="s">
        <v>154</v>
      </c>
      <c r="F432" s="254" t="s">
        <v>153</v>
      </c>
    </row>
    <row r="433" spans="1:6" s="245" customFormat="1" ht="13.5" customHeight="1">
      <c r="A433" s="245">
        <v>433</v>
      </c>
      <c r="B433" s="255" t="s">
        <v>313</v>
      </c>
      <c r="C433" s="252" t="s">
        <v>95</v>
      </c>
      <c r="D433" s="252" t="s">
        <v>96</v>
      </c>
      <c r="E433" s="253" t="s">
        <v>154</v>
      </c>
      <c r="F433" s="254" t="s">
        <v>153</v>
      </c>
    </row>
    <row r="434" spans="1:6" s="245" customFormat="1" ht="13.5" customHeight="1">
      <c r="A434" s="245">
        <v>434</v>
      </c>
      <c r="B434" s="255" t="s">
        <v>313</v>
      </c>
      <c r="C434" s="252" t="s">
        <v>97</v>
      </c>
      <c r="D434" s="252" t="s">
        <v>98</v>
      </c>
      <c r="E434" s="253" t="s">
        <v>154</v>
      </c>
      <c r="F434" s="254" t="s">
        <v>153</v>
      </c>
    </row>
    <row r="435" spans="1:6" s="245" customFormat="1" ht="13.5" customHeight="1">
      <c r="A435" s="245">
        <v>435</v>
      </c>
      <c r="B435" s="255" t="s">
        <v>313</v>
      </c>
      <c r="C435" s="252" t="s">
        <v>99</v>
      </c>
      <c r="D435" s="252" t="s">
        <v>100</v>
      </c>
      <c r="E435" s="253" t="s">
        <v>154</v>
      </c>
      <c r="F435" s="254" t="s">
        <v>153</v>
      </c>
    </row>
    <row r="436" spans="1:6" s="245" customFormat="1" ht="13.5" customHeight="1">
      <c r="A436" s="245">
        <v>436</v>
      </c>
      <c r="B436" s="255" t="s">
        <v>314</v>
      </c>
      <c r="C436" s="252" t="s">
        <v>103</v>
      </c>
      <c r="D436" s="252" t="s">
        <v>73</v>
      </c>
      <c r="E436" s="253" t="s">
        <v>89</v>
      </c>
      <c r="F436" s="254" t="s">
        <v>153</v>
      </c>
    </row>
    <row r="437" spans="1:6" s="245" customFormat="1" ht="13.5" customHeight="1">
      <c r="A437" s="245">
        <v>437</v>
      </c>
      <c r="B437" s="255" t="s">
        <v>314</v>
      </c>
      <c r="C437" s="252" t="s">
        <v>103</v>
      </c>
      <c r="D437" s="252" t="s">
        <v>73</v>
      </c>
      <c r="E437" s="253" t="s">
        <v>138</v>
      </c>
      <c r="F437" s="254" t="s">
        <v>153</v>
      </c>
    </row>
    <row r="438" spans="1:6" s="245" customFormat="1" ht="13.5" customHeight="1">
      <c r="A438" s="245">
        <v>438</v>
      </c>
      <c r="B438" s="255" t="s">
        <v>314</v>
      </c>
      <c r="C438" s="252" t="s">
        <v>110</v>
      </c>
      <c r="D438" s="252" t="s">
        <v>111</v>
      </c>
      <c r="E438" s="253" t="s">
        <v>89</v>
      </c>
      <c r="F438" s="254" t="s">
        <v>153</v>
      </c>
    </row>
    <row r="439" spans="1:6" s="245" customFormat="1" ht="13.5" customHeight="1">
      <c r="A439" s="245">
        <v>439</v>
      </c>
      <c r="B439" s="255" t="s">
        <v>314</v>
      </c>
      <c r="C439" s="252" t="s">
        <v>110</v>
      </c>
      <c r="D439" s="252" t="s">
        <v>111</v>
      </c>
      <c r="E439" s="253" t="s">
        <v>138</v>
      </c>
      <c r="F439" s="254" t="s">
        <v>153</v>
      </c>
    </row>
    <row r="440" spans="1:6" s="245" customFormat="1" ht="13.5" customHeight="1">
      <c r="A440" s="245">
        <v>440</v>
      </c>
      <c r="B440" s="255" t="s">
        <v>314</v>
      </c>
      <c r="C440" s="252" t="s">
        <v>112</v>
      </c>
      <c r="D440" s="252" t="s">
        <v>72</v>
      </c>
      <c r="E440" s="253" t="s">
        <v>89</v>
      </c>
      <c r="F440" s="254" t="s">
        <v>153</v>
      </c>
    </row>
    <row r="441" spans="1:6" s="245" customFormat="1" ht="13.5" customHeight="1">
      <c r="A441" s="245">
        <v>441</v>
      </c>
      <c r="B441" s="255" t="s">
        <v>314</v>
      </c>
      <c r="C441" s="252" t="s">
        <v>112</v>
      </c>
      <c r="D441" s="252" t="s">
        <v>72</v>
      </c>
      <c r="E441" s="253" t="s">
        <v>138</v>
      </c>
      <c r="F441" s="254" t="s">
        <v>153</v>
      </c>
    </row>
    <row r="442" spans="1:6" s="245" customFormat="1" ht="13.5" customHeight="1">
      <c r="A442" s="245">
        <v>442</v>
      </c>
      <c r="B442" s="255" t="s">
        <v>314</v>
      </c>
      <c r="C442" s="252" t="s">
        <v>84</v>
      </c>
      <c r="D442" s="252" t="s">
        <v>79</v>
      </c>
      <c r="E442" s="253">
        <v>200</v>
      </c>
      <c r="F442" s="254" t="s">
        <v>153</v>
      </c>
    </row>
    <row r="443" spans="1:6" s="245" customFormat="1" ht="13.5" customHeight="1">
      <c r="A443" s="245">
        <v>443</v>
      </c>
      <c r="B443" s="255" t="s">
        <v>314</v>
      </c>
      <c r="C443" s="252" t="s">
        <v>84</v>
      </c>
      <c r="D443" s="252" t="s">
        <v>79</v>
      </c>
      <c r="E443" s="253">
        <v>5</v>
      </c>
      <c r="F443" s="254" t="s">
        <v>153</v>
      </c>
    </row>
    <row r="444" spans="1:6" s="245" customFormat="1" ht="13.5" customHeight="1">
      <c r="A444" s="245">
        <v>444</v>
      </c>
      <c r="B444" s="255" t="s">
        <v>315</v>
      </c>
      <c r="C444" s="252" t="s">
        <v>103</v>
      </c>
      <c r="D444" s="252" t="s">
        <v>73</v>
      </c>
      <c r="E444" s="253" t="s">
        <v>121</v>
      </c>
      <c r="F444" s="254" t="s">
        <v>153</v>
      </c>
    </row>
    <row r="445" spans="1:6" s="245" customFormat="1" ht="13.5" customHeight="1">
      <c r="A445" s="245">
        <v>445</v>
      </c>
      <c r="B445" s="255" t="s">
        <v>315</v>
      </c>
      <c r="C445" s="252" t="s">
        <v>103</v>
      </c>
      <c r="D445" s="252" t="s">
        <v>73</v>
      </c>
      <c r="E445" s="253" t="s">
        <v>89</v>
      </c>
      <c r="F445" s="254" t="s">
        <v>153</v>
      </c>
    </row>
    <row r="446" spans="1:6" s="245" customFormat="1" ht="13.5" customHeight="1">
      <c r="A446" s="245">
        <v>446</v>
      </c>
      <c r="B446" s="255" t="s">
        <v>315</v>
      </c>
      <c r="C446" s="252" t="s">
        <v>112</v>
      </c>
      <c r="D446" s="252" t="s">
        <v>72</v>
      </c>
      <c r="E446" s="253" t="s">
        <v>89</v>
      </c>
      <c r="F446" s="254" t="s">
        <v>153</v>
      </c>
    </row>
    <row r="447" spans="1:6" s="245" customFormat="1" ht="13.5" customHeight="1">
      <c r="A447" s="245">
        <v>447</v>
      </c>
      <c r="B447" s="255" t="s">
        <v>316</v>
      </c>
      <c r="C447" s="252" t="s">
        <v>103</v>
      </c>
      <c r="D447" s="252" t="s">
        <v>73</v>
      </c>
      <c r="E447" s="253" t="s">
        <v>120</v>
      </c>
      <c r="F447" s="254" t="s">
        <v>153</v>
      </c>
    </row>
    <row r="448" spans="1:6" s="245" customFormat="1" ht="13.5" customHeight="1">
      <c r="A448" s="245">
        <v>448</v>
      </c>
      <c r="B448" s="255" t="s">
        <v>316</v>
      </c>
      <c r="C448" s="252" t="s">
        <v>103</v>
      </c>
      <c r="D448" s="252" t="s">
        <v>73</v>
      </c>
      <c r="E448" s="253" t="s">
        <v>138</v>
      </c>
      <c r="F448" s="254" t="s">
        <v>153</v>
      </c>
    </row>
    <row r="449" spans="1:6" s="245" customFormat="1" ht="13.5" customHeight="1">
      <c r="A449" s="245">
        <v>449</v>
      </c>
      <c r="B449" s="255" t="s">
        <v>317</v>
      </c>
      <c r="C449" s="252" t="s">
        <v>103</v>
      </c>
      <c r="D449" s="252" t="s">
        <v>73</v>
      </c>
      <c r="E449" s="253" t="s">
        <v>120</v>
      </c>
      <c r="F449" s="254" t="s">
        <v>153</v>
      </c>
    </row>
    <row r="450" spans="1:6" s="245" customFormat="1" ht="13.5" customHeight="1">
      <c r="A450" s="245">
        <v>450</v>
      </c>
      <c r="B450" s="255" t="s">
        <v>318</v>
      </c>
      <c r="C450" s="252" t="s">
        <v>82</v>
      </c>
      <c r="D450" s="252" t="s">
        <v>76</v>
      </c>
      <c r="E450" s="253">
        <v>835</v>
      </c>
      <c r="F450" s="254" t="s">
        <v>153</v>
      </c>
    </row>
    <row r="451" spans="1:6" s="245" customFormat="1" ht="13.5" customHeight="1">
      <c r="A451" s="245">
        <v>451</v>
      </c>
      <c r="B451" s="255" t="s">
        <v>318</v>
      </c>
      <c r="C451" s="252" t="s">
        <v>82</v>
      </c>
      <c r="D451" s="252" t="s">
        <v>76</v>
      </c>
      <c r="E451" s="253">
        <v>400</v>
      </c>
      <c r="F451" s="254" t="s">
        <v>153</v>
      </c>
    </row>
    <row r="452" spans="1:6" s="245" customFormat="1" ht="13.5" customHeight="1">
      <c r="A452" s="245">
        <v>452</v>
      </c>
      <c r="B452" s="255" t="s">
        <v>318</v>
      </c>
      <c r="C452" s="252" t="s">
        <v>84</v>
      </c>
      <c r="D452" s="252" t="s">
        <v>79</v>
      </c>
      <c r="E452" s="253" t="s">
        <v>154</v>
      </c>
      <c r="F452" s="254" t="s">
        <v>153</v>
      </c>
    </row>
    <row r="453" spans="1:6" s="245" customFormat="1" ht="13.5" customHeight="1">
      <c r="A453" s="245">
        <v>453</v>
      </c>
      <c r="B453" s="255" t="s">
        <v>318</v>
      </c>
      <c r="C453" s="252" t="s">
        <v>84</v>
      </c>
      <c r="D453" s="252" t="s">
        <v>79</v>
      </c>
      <c r="E453" s="253" t="s">
        <v>172</v>
      </c>
      <c r="F453" s="254" t="s">
        <v>153</v>
      </c>
    </row>
    <row r="454" spans="1:6" s="245" customFormat="1" ht="13.5" customHeight="1">
      <c r="A454" s="245">
        <v>454</v>
      </c>
      <c r="B454" s="255" t="s">
        <v>319</v>
      </c>
      <c r="C454" s="252" t="s">
        <v>115</v>
      </c>
      <c r="D454" s="252" t="s">
        <v>116</v>
      </c>
      <c r="E454" s="253" t="s">
        <v>603</v>
      </c>
      <c r="F454" s="254" t="s">
        <v>153</v>
      </c>
    </row>
    <row r="455" spans="1:6" s="245" customFormat="1" ht="13.5" customHeight="1">
      <c r="A455" s="245">
        <v>455</v>
      </c>
      <c r="B455" s="255" t="s">
        <v>319</v>
      </c>
      <c r="C455" s="252" t="s">
        <v>85</v>
      </c>
      <c r="D455" s="252" t="s">
        <v>86</v>
      </c>
      <c r="E455" s="253" t="s">
        <v>603</v>
      </c>
      <c r="F455" s="254" t="s">
        <v>153</v>
      </c>
    </row>
    <row r="456" spans="1:6" s="245" customFormat="1" ht="13.5" customHeight="1">
      <c r="A456" s="245">
        <v>456</v>
      </c>
      <c r="B456" s="255" t="s">
        <v>319</v>
      </c>
      <c r="C456" s="252" t="s">
        <v>87</v>
      </c>
      <c r="D456" s="252" t="s">
        <v>88</v>
      </c>
      <c r="E456" s="253" t="s">
        <v>603</v>
      </c>
      <c r="F456" s="254" t="s">
        <v>153</v>
      </c>
    </row>
    <row r="457" spans="1:6" s="245" customFormat="1" ht="13.5" customHeight="1">
      <c r="A457" s="245">
        <v>457</v>
      </c>
      <c r="B457" s="255" t="s">
        <v>319</v>
      </c>
      <c r="C457" s="252" t="s">
        <v>95</v>
      </c>
      <c r="D457" s="252" t="s">
        <v>96</v>
      </c>
      <c r="E457" s="253" t="s">
        <v>603</v>
      </c>
      <c r="F457" s="254" t="s">
        <v>153</v>
      </c>
    </row>
    <row r="458" spans="1:6" s="245" customFormat="1" ht="13.5" customHeight="1">
      <c r="A458" s="245">
        <v>458</v>
      </c>
      <c r="B458" s="255" t="s">
        <v>319</v>
      </c>
      <c r="C458" s="252" t="s">
        <v>97</v>
      </c>
      <c r="D458" s="252" t="s">
        <v>98</v>
      </c>
      <c r="E458" s="253" t="s">
        <v>603</v>
      </c>
      <c r="F458" s="254" t="s">
        <v>153</v>
      </c>
    </row>
    <row r="459" spans="1:6" s="245" customFormat="1" ht="13.5" customHeight="1">
      <c r="A459" s="245">
        <v>459</v>
      </c>
      <c r="B459" s="255" t="s">
        <v>319</v>
      </c>
      <c r="C459" s="252" t="s">
        <v>99</v>
      </c>
      <c r="D459" s="252" t="s">
        <v>100</v>
      </c>
      <c r="E459" s="253" t="s">
        <v>603</v>
      </c>
      <c r="F459" s="254" t="s">
        <v>153</v>
      </c>
    </row>
    <row r="460" spans="1:6" s="245" customFormat="1" ht="13.5" customHeight="1">
      <c r="A460" s="245">
        <v>460</v>
      </c>
      <c r="B460" s="255" t="s">
        <v>319</v>
      </c>
      <c r="C460" s="252" t="s">
        <v>132</v>
      </c>
      <c r="D460" s="252" t="s">
        <v>133</v>
      </c>
      <c r="E460" s="253" t="s">
        <v>603</v>
      </c>
      <c r="F460" s="254" t="s">
        <v>153</v>
      </c>
    </row>
    <row r="461" spans="1:6" s="245" customFormat="1" ht="13.5" customHeight="1">
      <c r="A461" s="245">
        <v>461</v>
      </c>
      <c r="B461" s="255" t="s">
        <v>320</v>
      </c>
      <c r="C461" s="252" t="s">
        <v>103</v>
      </c>
      <c r="D461" s="252" t="s">
        <v>73</v>
      </c>
      <c r="E461" s="253" t="s">
        <v>603</v>
      </c>
      <c r="F461" s="254" t="s">
        <v>153</v>
      </c>
    </row>
    <row r="462" spans="1:6" s="245" customFormat="1" ht="13.5" customHeight="1">
      <c r="A462" s="245">
        <v>462</v>
      </c>
      <c r="B462" s="255" t="s">
        <v>320</v>
      </c>
      <c r="C462" s="252" t="s">
        <v>110</v>
      </c>
      <c r="D462" s="252" t="s">
        <v>111</v>
      </c>
      <c r="E462" s="253" t="s">
        <v>603</v>
      </c>
      <c r="F462" s="254" t="s">
        <v>153</v>
      </c>
    </row>
    <row r="463" spans="1:6" s="245" customFormat="1" ht="13.5" customHeight="1">
      <c r="A463" s="245">
        <v>463</v>
      </c>
      <c r="B463" s="255" t="s">
        <v>320</v>
      </c>
      <c r="C463" s="252" t="s">
        <v>112</v>
      </c>
      <c r="D463" s="252" t="s">
        <v>72</v>
      </c>
      <c r="E463" s="253" t="s">
        <v>603</v>
      </c>
      <c r="F463" s="254" t="s">
        <v>153</v>
      </c>
    </row>
    <row r="464" spans="1:6" s="245" customFormat="1" ht="13.5" customHeight="1">
      <c r="A464" s="245">
        <v>464</v>
      </c>
      <c r="B464" s="255" t="s">
        <v>320</v>
      </c>
      <c r="C464" s="252" t="s">
        <v>113</v>
      </c>
      <c r="D464" s="252" t="s">
        <v>75</v>
      </c>
      <c r="E464" s="253" t="s">
        <v>603</v>
      </c>
      <c r="F464" s="254" t="s">
        <v>153</v>
      </c>
    </row>
    <row r="465" spans="1:6" s="245" customFormat="1" ht="13.5" customHeight="1">
      <c r="A465" s="245">
        <v>465</v>
      </c>
      <c r="B465" s="255" t="s">
        <v>320</v>
      </c>
      <c r="C465" s="252" t="s">
        <v>84</v>
      </c>
      <c r="D465" s="252" t="s">
        <v>79</v>
      </c>
      <c r="E465" s="253" t="s">
        <v>603</v>
      </c>
      <c r="F465" s="254" t="s">
        <v>153</v>
      </c>
    </row>
    <row r="466" spans="1:6" s="245" customFormat="1" ht="13.5" customHeight="1">
      <c r="A466" s="245">
        <v>466</v>
      </c>
      <c r="B466" s="255" t="s">
        <v>320</v>
      </c>
      <c r="C466" s="252" t="s">
        <v>155</v>
      </c>
      <c r="D466" s="252" t="s">
        <v>75</v>
      </c>
      <c r="E466" s="253" t="s">
        <v>603</v>
      </c>
      <c r="F466" s="254" t="s">
        <v>153</v>
      </c>
    </row>
    <row r="467" spans="1:6" s="245" customFormat="1" ht="13.5" customHeight="1">
      <c r="A467" s="245">
        <v>467</v>
      </c>
      <c r="B467" s="255" t="s">
        <v>321</v>
      </c>
      <c r="C467" s="252" t="s">
        <v>103</v>
      </c>
      <c r="D467" s="252" t="s">
        <v>73</v>
      </c>
      <c r="E467" s="253" t="s">
        <v>121</v>
      </c>
      <c r="F467" s="254" t="s">
        <v>153</v>
      </c>
    </row>
    <row r="468" spans="1:6" s="245" customFormat="1" ht="13.5" customHeight="1">
      <c r="A468" s="245">
        <v>468</v>
      </c>
      <c r="B468" s="255" t="s">
        <v>322</v>
      </c>
      <c r="C468" s="252" t="s">
        <v>103</v>
      </c>
      <c r="D468" s="252" t="s">
        <v>73</v>
      </c>
      <c r="E468" s="253" t="s">
        <v>603</v>
      </c>
      <c r="F468" s="254" t="s">
        <v>153</v>
      </c>
    </row>
    <row r="469" spans="1:6" s="245" customFormat="1" ht="13.5" customHeight="1">
      <c r="A469" s="245">
        <v>469</v>
      </c>
      <c r="B469" s="255" t="s">
        <v>322</v>
      </c>
      <c r="C469" s="252" t="s">
        <v>103</v>
      </c>
      <c r="D469" s="252" t="s">
        <v>73</v>
      </c>
      <c r="E469" s="253" t="s">
        <v>120</v>
      </c>
      <c r="F469" s="254" t="s">
        <v>153</v>
      </c>
    </row>
    <row r="470" spans="1:6" s="245" customFormat="1" ht="13.5" customHeight="1">
      <c r="A470" s="245">
        <v>470</v>
      </c>
      <c r="B470" s="255" t="s">
        <v>323</v>
      </c>
      <c r="C470" s="252" t="s">
        <v>82</v>
      </c>
      <c r="D470" s="252" t="s">
        <v>76</v>
      </c>
      <c r="E470" s="253" t="s">
        <v>603</v>
      </c>
      <c r="F470" s="254" t="s">
        <v>153</v>
      </c>
    </row>
    <row r="471" spans="1:6" s="245" customFormat="1" ht="13.5" customHeight="1">
      <c r="A471" s="245">
        <v>471</v>
      </c>
      <c r="B471" s="255" t="s">
        <v>324</v>
      </c>
      <c r="C471" s="252" t="s">
        <v>103</v>
      </c>
      <c r="D471" s="252" t="s">
        <v>73</v>
      </c>
      <c r="E471" s="253" t="s">
        <v>138</v>
      </c>
      <c r="F471" s="254" t="s">
        <v>153</v>
      </c>
    </row>
    <row r="472" spans="1:6" s="245" customFormat="1" ht="13.5" customHeight="1">
      <c r="A472" s="245">
        <v>472</v>
      </c>
      <c r="B472" s="255" t="s">
        <v>324</v>
      </c>
      <c r="C472" s="252" t="s">
        <v>110</v>
      </c>
      <c r="D472" s="252" t="s">
        <v>111</v>
      </c>
      <c r="E472" s="253" t="s">
        <v>138</v>
      </c>
      <c r="F472" s="254" t="s">
        <v>153</v>
      </c>
    </row>
    <row r="473" spans="1:6" s="245" customFormat="1" ht="13.5" customHeight="1">
      <c r="A473" s="245">
        <v>473</v>
      </c>
      <c r="B473" s="255" t="s">
        <v>324</v>
      </c>
      <c r="C473" s="252" t="s">
        <v>112</v>
      </c>
      <c r="D473" s="252" t="s">
        <v>72</v>
      </c>
      <c r="E473" s="253" t="s">
        <v>138</v>
      </c>
      <c r="F473" s="254" t="s">
        <v>153</v>
      </c>
    </row>
    <row r="474" spans="1:6" s="245" customFormat="1" ht="13.5" customHeight="1">
      <c r="A474" s="245">
        <v>474</v>
      </c>
      <c r="B474" s="255" t="s">
        <v>324</v>
      </c>
      <c r="C474" s="252" t="s">
        <v>127</v>
      </c>
      <c r="D474" s="252" t="s">
        <v>128</v>
      </c>
      <c r="E474" s="253" t="s">
        <v>138</v>
      </c>
      <c r="F474" s="254" t="s">
        <v>153</v>
      </c>
    </row>
    <row r="475" spans="1:6" s="245" customFormat="1" ht="13.5" customHeight="1">
      <c r="A475" s="245">
        <v>475</v>
      </c>
      <c r="B475" s="255" t="s">
        <v>324</v>
      </c>
      <c r="C475" s="252" t="s">
        <v>84</v>
      </c>
      <c r="D475" s="252" t="s">
        <v>79</v>
      </c>
      <c r="E475" s="253" t="s">
        <v>138</v>
      </c>
      <c r="F475" s="254" t="s">
        <v>153</v>
      </c>
    </row>
    <row r="476" spans="1:6" s="245" customFormat="1" ht="13.5" customHeight="1">
      <c r="A476" s="245">
        <v>476</v>
      </c>
      <c r="B476" s="255" t="s">
        <v>324</v>
      </c>
      <c r="C476" s="252" t="s">
        <v>141</v>
      </c>
      <c r="D476" s="252" t="s">
        <v>142</v>
      </c>
      <c r="E476" s="253" t="s">
        <v>138</v>
      </c>
      <c r="F476" s="254" t="s">
        <v>153</v>
      </c>
    </row>
    <row r="477" spans="1:6" s="245" customFormat="1" ht="13.5" customHeight="1">
      <c r="A477" s="245">
        <v>477</v>
      </c>
      <c r="B477" s="255" t="s">
        <v>325</v>
      </c>
      <c r="C477" s="252" t="s">
        <v>103</v>
      </c>
      <c r="D477" s="252" t="s">
        <v>73</v>
      </c>
      <c r="E477" s="253" t="s">
        <v>138</v>
      </c>
      <c r="F477" s="254" t="s">
        <v>153</v>
      </c>
    </row>
    <row r="478" spans="1:6" s="245" customFormat="1" ht="13.5" customHeight="1">
      <c r="A478" s="245">
        <v>478</v>
      </c>
      <c r="B478" s="255" t="s">
        <v>325</v>
      </c>
      <c r="C478" s="252" t="s">
        <v>110</v>
      </c>
      <c r="D478" s="252" t="s">
        <v>111</v>
      </c>
      <c r="E478" s="253" t="s">
        <v>138</v>
      </c>
      <c r="F478" s="254" t="s">
        <v>153</v>
      </c>
    </row>
    <row r="479" spans="1:6" s="245" customFormat="1" ht="13.5" customHeight="1">
      <c r="A479" s="245">
        <v>479</v>
      </c>
      <c r="B479" s="255" t="s">
        <v>325</v>
      </c>
      <c r="C479" s="252" t="s">
        <v>112</v>
      </c>
      <c r="D479" s="252" t="s">
        <v>72</v>
      </c>
      <c r="E479" s="253" t="s">
        <v>138</v>
      </c>
      <c r="F479" s="254" t="s">
        <v>153</v>
      </c>
    </row>
    <row r="480" spans="1:6" s="245" customFormat="1" ht="13.5" customHeight="1">
      <c r="A480" s="245">
        <v>480</v>
      </c>
      <c r="B480" s="255" t="s">
        <v>325</v>
      </c>
      <c r="C480" s="252" t="s">
        <v>127</v>
      </c>
      <c r="D480" s="252" t="s">
        <v>128</v>
      </c>
      <c r="E480" s="253" t="s">
        <v>138</v>
      </c>
      <c r="F480" s="254" t="s">
        <v>153</v>
      </c>
    </row>
    <row r="481" spans="1:6" s="245" customFormat="1" ht="13.5" customHeight="1">
      <c r="A481" s="245">
        <v>481</v>
      </c>
      <c r="B481" s="255" t="s">
        <v>325</v>
      </c>
      <c r="C481" s="252" t="s">
        <v>84</v>
      </c>
      <c r="D481" s="252" t="s">
        <v>79</v>
      </c>
      <c r="E481" s="253" t="s">
        <v>138</v>
      </c>
      <c r="F481" s="254" t="s">
        <v>153</v>
      </c>
    </row>
    <row r="482" spans="1:6" s="245" customFormat="1" ht="13.5" customHeight="1">
      <c r="A482" s="245">
        <v>482</v>
      </c>
      <c r="B482" s="255" t="s">
        <v>325</v>
      </c>
      <c r="C482" s="252" t="s">
        <v>141</v>
      </c>
      <c r="D482" s="252" t="s">
        <v>142</v>
      </c>
      <c r="E482" s="253" t="s">
        <v>138</v>
      </c>
      <c r="F482" s="254" t="s">
        <v>153</v>
      </c>
    </row>
    <row r="483" spans="1:6" s="245" customFormat="1" ht="13.5" customHeight="1">
      <c r="A483" s="245">
        <v>483</v>
      </c>
      <c r="B483" s="255" t="s">
        <v>326</v>
      </c>
      <c r="C483" s="252" t="s">
        <v>115</v>
      </c>
      <c r="D483" s="252" t="s">
        <v>116</v>
      </c>
      <c r="E483" s="253">
        <v>200</v>
      </c>
      <c r="F483" s="254" t="s">
        <v>153</v>
      </c>
    </row>
    <row r="484" spans="1:6" s="245" customFormat="1" ht="13.5" customHeight="1">
      <c r="A484" s="245">
        <v>484</v>
      </c>
      <c r="B484" s="255" t="s">
        <v>326</v>
      </c>
      <c r="C484" s="252" t="s">
        <v>115</v>
      </c>
      <c r="D484" s="252" t="s">
        <v>116</v>
      </c>
      <c r="E484" s="253">
        <v>601</v>
      </c>
      <c r="F484" s="254" t="s">
        <v>153</v>
      </c>
    </row>
    <row r="485" spans="1:6" s="245" customFormat="1" ht="13.5" customHeight="1">
      <c r="A485" s="245">
        <v>485</v>
      </c>
      <c r="B485" s="255" t="s">
        <v>326</v>
      </c>
      <c r="C485" s="252" t="s">
        <v>115</v>
      </c>
      <c r="D485" s="252" t="s">
        <v>116</v>
      </c>
      <c r="E485" s="253">
        <v>400</v>
      </c>
      <c r="F485" s="254" t="s">
        <v>153</v>
      </c>
    </row>
    <row r="486" spans="1:6" s="245" customFormat="1" ht="13.5" customHeight="1">
      <c r="A486" s="245">
        <v>486</v>
      </c>
      <c r="B486" s="255" t="s">
        <v>326</v>
      </c>
      <c r="C486" s="252" t="s">
        <v>85</v>
      </c>
      <c r="D486" s="252" t="s">
        <v>86</v>
      </c>
      <c r="E486" s="253">
        <v>601</v>
      </c>
      <c r="F486" s="254" t="s">
        <v>153</v>
      </c>
    </row>
    <row r="487" spans="1:6" s="245" customFormat="1" ht="13.5" customHeight="1">
      <c r="A487" s="245">
        <v>487</v>
      </c>
      <c r="B487" s="255" t="s">
        <v>326</v>
      </c>
      <c r="C487" s="252" t="s">
        <v>85</v>
      </c>
      <c r="D487" s="252" t="s">
        <v>86</v>
      </c>
      <c r="E487" s="253">
        <v>200</v>
      </c>
      <c r="F487" s="254" t="s">
        <v>153</v>
      </c>
    </row>
    <row r="488" spans="1:6" s="245" customFormat="1" ht="13.5" customHeight="1">
      <c r="A488" s="245">
        <v>488</v>
      </c>
      <c r="B488" s="255" t="s">
        <v>326</v>
      </c>
      <c r="C488" s="252" t="s">
        <v>85</v>
      </c>
      <c r="D488" s="252" t="s">
        <v>86</v>
      </c>
      <c r="E488" s="253">
        <v>400</v>
      </c>
      <c r="F488" s="254" t="s">
        <v>153</v>
      </c>
    </row>
    <row r="489" spans="1:6" s="245" customFormat="1" ht="13.5" customHeight="1">
      <c r="A489" s="245">
        <v>489</v>
      </c>
      <c r="B489" s="255" t="s">
        <v>326</v>
      </c>
      <c r="C489" s="252" t="s">
        <v>87</v>
      </c>
      <c r="D489" s="252" t="s">
        <v>88</v>
      </c>
      <c r="E489" s="253">
        <v>200</v>
      </c>
      <c r="F489" s="254" t="s">
        <v>153</v>
      </c>
    </row>
    <row r="490" spans="1:6" s="245" customFormat="1" ht="13.5" customHeight="1">
      <c r="A490" s="245">
        <v>490</v>
      </c>
      <c r="B490" s="255" t="s">
        <v>326</v>
      </c>
      <c r="C490" s="252" t="s">
        <v>95</v>
      </c>
      <c r="D490" s="252" t="s">
        <v>96</v>
      </c>
      <c r="E490" s="253">
        <v>200</v>
      </c>
      <c r="F490" s="254" t="s">
        <v>153</v>
      </c>
    </row>
    <row r="491" spans="1:6" s="245" customFormat="1" ht="13.5" customHeight="1">
      <c r="A491" s="245">
        <v>491</v>
      </c>
      <c r="B491" s="255" t="s">
        <v>326</v>
      </c>
      <c r="C491" s="252" t="s">
        <v>97</v>
      </c>
      <c r="D491" s="252" t="s">
        <v>98</v>
      </c>
      <c r="E491" s="253">
        <v>200</v>
      </c>
      <c r="F491" s="254" t="s">
        <v>153</v>
      </c>
    </row>
    <row r="492" spans="1:6" s="245" customFormat="1" ht="13.5" customHeight="1">
      <c r="A492" s="245">
        <v>492</v>
      </c>
      <c r="B492" s="255" t="s">
        <v>326</v>
      </c>
      <c r="C492" s="252" t="s">
        <v>99</v>
      </c>
      <c r="D492" s="252" t="s">
        <v>100</v>
      </c>
      <c r="E492" s="253">
        <v>200</v>
      </c>
      <c r="F492" s="254" t="s">
        <v>153</v>
      </c>
    </row>
    <row r="493" spans="1:6" s="245" customFormat="1" ht="13.5" customHeight="1">
      <c r="A493" s="245">
        <v>493</v>
      </c>
      <c r="B493" s="255" t="s">
        <v>326</v>
      </c>
      <c r="C493" s="252" t="s">
        <v>132</v>
      </c>
      <c r="D493" s="252" t="s">
        <v>133</v>
      </c>
      <c r="E493" s="253" t="s">
        <v>138</v>
      </c>
      <c r="F493" s="254" t="s">
        <v>153</v>
      </c>
    </row>
    <row r="494" spans="1:6" s="245" customFormat="1" ht="13.5" customHeight="1">
      <c r="A494" s="245">
        <v>494</v>
      </c>
      <c r="B494" s="255" t="s">
        <v>327</v>
      </c>
      <c r="C494" s="252" t="s">
        <v>115</v>
      </c>
      <c r="D494" s="252" t="s">
        <v>116</v>
      </c>
      <c r="E494" s="253" t="s">
        <v>138</v>
      </c>
      <c r="F494" s="254" t="s">
        <v>153</v>
      </c>
    </row>
    <row r="495" spans="1:6" s="245" customFormat="1" ht="13.5" customHeight="1">
      <c r="A495" s="245">
        <v>495</v>
      </c>
      <c r="B495" s="255" t="s">
        <v>327</v>
      </c>
      <c r="C495" s="252" t="s">
        <v>85</v>
      </c>
      <c r="D495" s="252" t="s">
        <v>86</v>
      </c>
      <c r="E495" s="253" t="s">
        <v>138</v>
      </c>
      <c r="F495" s="254" t="s">
        <v>153</v>
      </c>
    </row>
    <row r="496" spans="1:6" s="245" customFormat="1" ht="13.5" customHeight="1">
      <c r="A496" s="245">
        <v>496</v>
      </c>
      <c r="B496" s="255" t="s">
        <v>327</v>
      </c>
      <c r="C496" s="252" t="s">
        <v>87</v>
      </c>
      <c r="D496" s="252" t="s">
        <v>88</v>
      </c>
      <c r="E496" s="253" t="s">
        <v>138</v>
      </c>
      <c r="F496" s="254" t="s">
        <v>153</v>
      </c>
    </row>
    <row r="497" spans="1:6" s="245" customFormat="1" ht="13.5" customHeight="1">
      <c r="A497" s="245">
        <v>497</v>
      </c>
      <c r="B497" s="255" t="s">
        <v>327</v>
      </c>
      <c r="C497" s="252" t="s">
        <v>95</v>
      </c>
      <c r="D497" s="252" t="s">
        <v>96</v>
      </c>
      <c r="E497" s="253" t="s">
        <v>138</v>
      </c>
      <c r="F497" s="254" t="s">
        <v>153</v>
      </c>
    </row>
    <row r="498" spans="1:6" s="245" customFormat="1" ht="13.5" customHeight="1">
      <c r="A498" s="245">
        <v>498</v>
      </c>
      <c r="B498" s="255" t="s">
        <v>327</v>
      </c>
      <c r="C498" s="252" t="s">
        <v>97</v>
      </c>
      <c r="D498" s="252" t="s">
        <v>98</v>
      </c>
      <c r="E498" s="253" t="s">
        <v>138</v>
      </c>
      <c r="F498" s="254" t="s">
        <v>153</v>
      </c>
    </row>
    <row r="499" spans="1:6" s="245" customFormat="1" ht="13.5" customHeight="1">
      <c r="A499" s="245">
        <v>499</v>
      </c>
      <c r="B499" s="255" t="s">
        <v>327</v>
      </c>
      <c r="C499" s="252" t="s">
        <v>99</v>
      </c>
      <c r="D499" s="252" t="s">
        <v>100</v>
      </c>
      <c r="E499" s="253" t="s">
        <v>138</v>
      </c>
      <c r="F499" s="254" t="s">
        <v>153</v>
      </c>
    </row>
    <row r="500" spans="1:6" s="245" customFormat="1" ht="13.5" customHeight="1">
      <c r="A500" s="245">
        <v>500</v>
      </c>
      <c r="B500" s="255" t="s">
        <v>327</v>
      </c>
      <c r="C500" s="252" t="s">
        <v>132</v>
      </c>
      <c r="D500" s="252" t="s">
        <v>133</v>
      </c>
      <c r="E500" s="253" t="s">
        <v>138</v>
      </c>
      <c r="F500" s="254" t="s">
        <v>153</v>
      </c>
    </row>
    <row r="501" spans="1:6" s="245" customFormat="1" ht="13.5" customHeight="1">
      <c r="A501" s="245">
        <v>501</v>
      </c>
      <c r="B501" s="255" t="s">
        <v>328</v>
      </c>
      <c r="C501" s="252" t="s">
        <v>115</v>
      </c>
      <c r="D501" s="252" t="s">
        <v>116</v>
      </c>
      <c r="E501" s="253" t="s">
        <v>156</v>
      </c>
      <c r="F501" s="254" t="s">
        <v>153</v>
      </c>
    </row>
    <row r="502" spans="1:6" s="245" customFormat="1" ht="13.5" customHeight="1">
      <c r="A502" s="245">
        <v>502</v>
      </c>
      <c r="B502" s="255" t="s">
        <v>328</v>
      </c>
      <c r="C502" s="252" t="s">
        <v>85</v>
      </c>
      <c r="D502" s="252" t="s">
        <v>86</v>
      </c>
      <c r="E502" s="253" t="s">
        <v>156</v>
      </c>
      <c r="F502" s="254" t="s">
        <v>153</v>
      </c>
    </row>
    <row r="503" spans="1:6" s="245" customFormat="1" ht="13.5" customHeight="1">
      <c r="A503" s="245">
        <v>503</v>
      </c>
      <c r="B503" s="255" t="s">
        <v>328</v>
      </c>
      <c r="C503" s="252" t="s">
        <v>87</v>
      </c>
      <c r="D503" s="252" t="s">
        <v>88</v>
      </c>
      <c r="E503" s="253" t="s">
        <v>156</v>
      </c>
      <c r="F503" s="254" t="s">
        <v>153</v>
      </c>
    </row>
    <row r="504" spans="1:6" s="245" customFormat="1" ht="13.5" customHeight="1">
      <c r="A504" s="245">
        <v>504</v>
      </c>
      <c r="B504" s="255" t="s">
        <v>328</v>
      </c>
      <c r="C504" s="252" t="s">
        <v>95</v>
      </c>
      <c r="D504" s="252" t="s">
        <v>96</v>
      </c>
      <c r="E504" s="253" t="s">
        <v>156</v>
      </c>
      <c r="F504" s="254" t="s">
        <v>153</v>
      </c>
    </row>
    <row r="505" spans="1:6" s="245" customFormat="1" ht="13.5" customHeight="1">
      <c r="A505" s="245">
        <v>505</v>
      </c>
      <c r="B505" s="255" t="s">
        <v>328</v>
      </c>
      <c r="C505" s="252" t="s">
        <v>97</v>
      </c>
      <c r="D505" s="252" t="s">
        <v>98</v>
      </c>
      <c r="E505" s="253" t="s">
        <v>156</v>
      </c>
      <c r="F505" s="254" t="s">
        <v>153</v>
      </c>
    </row>
    <row r="506" spans="1:6" s="245" customFormat="1" ht="13.5" customHeight="1">
      <c r="A506" s="245">
        <v>506</v>
      </c>
      <c r="B506" s="255" t="s">
        <v>328</v>
      </c>
      <c r="C506" s="252" t="s">
        <v>99</v>
      </c>
      <c r="D506" s="252" t="s">
        <v>100</v>
      </c>
      <c r="E506" s="253" t="s">
        <v>156</v>
      </c>
      <c r="F506" s="254" t="s">
        <v>153</v>
      </c>
    </row>
    <row r="507" spans="1:6" s="245" customFormat="1" ht="13.5" customHeight="1">
      <c r="A507" s="245">
        <v>507</v>
      </c>
      <c r="B507" s="255" t="s">
        <v>329</v>
      </c>
      <c r="C507" s="252" t="s">
        <v>115</v>
      </c>
      <c r="D507" s="252" t="s">
        <v>116</v>
      </c>
      <c r="E507" s="253" t="s">
        <v>156</v>
      </c>
      <c r="F507" s="254" t="s">
        <v>153</v>
      </c>
    </row>
    <row r="508" spans="1:6" s="245" customFormat="1" ht="13.5" customHeight="1">
      <c r="A508" s="245">
        <v>508</v>
      </c>
      <c r="B508" s="255" t="s">
        <v>329</v>
      </c>
      <c r="C508" s="252" t="s">
        <v>85</v>
      </c>
      <c r="D508" s="252" t="s">
        <v>86</v>
      </c>
      <c r="E508" s="253" t="s">
        <v>156</v>
      </c>
      <c r="F508" s="254" t="s">
        <v>153</v>
      </c>
    </row>
    <row r="509" spans="1:6" s="245" customFormat="1" ht="13.5" customHeight="1">
      <c r="A509" s="245">
        <v>509</v>
      </c>
      <c r="B509" s="255" t="s">
        <v>329</v>
      </c>
      <c r="C509" s="252" t="s">
        <v>87</v>
      </c>
      <c r="D509" s="252" t="s">
        <v>88</v>
      </c>
      <c r="E509" s="253" t="s">
        <v>156</v>
      </c>
      <c r="F509" s="254" t="s">
        <v>153</v>
      </c>
    </row>
    <row r="510" spans="1:6" s="245" customFormat="1" ht="13.5" customHeight="1">
      <c r="A510" s="245">
        <v>510</v>
      </c>
      <c r="B510" s="255" t="s">
        <v>329</v>
      </c>
      <c r="C510" s="252" t="s">
        <v>95</v>
      </c>
      <c r="D510" s="252" t="s">
        <v>96</v>
      </c>
      <c r="E510" s="253" t="s">
        <v>156</v>
      </c>
      <c r="F510" s="254" t="s">
        <v>153</v>
      </c>
    </row>
    <row r="511" spans="1:6" s="245" customFormat="1" ht="13.5" customHeight="1">
      <c r="A511" s="245">
        <v>511</v>
      </c>
      <c r="B511" s="255" t="s">
        <v>329</v>
      </c>
      <c r="C511" s="252" t="s">
        <v>97</v>
      </c>
      <c r="D511" s="252" t="s">
        <v>98</v>
      </c>
      <c r="E511" s="253" t="s">
        <v>156</v>
      </c>
      <c r="F511" s="254" t="s">
        <v>153</v>
      </c>
    </row>
    <row r="512" spans="1:6" s="245" customFormat="1" ht="13.5" customHeight="1">
      <c r="A512" s="245">
        <v>512</v>
      </c>
      <c r="B512" s="255" t="s">
        <v>329</v>
      </c>
      <c r="C512" s="252" t="s">
        <v>99</v>
      </c>
      <c r="D512" s="252" t="s">
        <v>100</v>
      </c>
      <c r="E512" s="253" t="s">
        <v>156</v>
      </c>
      <c r="F512" s="254" t="s">
        <v>153</v>
      </c>
    </row>
    <row r="513" spans="1:6" s="245" customFormat="1" ht="13.5" customHeight="1">
      <c r="A513" s="245">
        <v>513</v>
      </c>
      <c r="B513" s="255" t="s">
        <v>330</v>
      </c>
      <c r="C513" s="252" t="s">
        <v>115</v>
      </c>
      <c r="D513" s="252" t="s">
        <v>116</v>
      </c>
      <c r="E513" s="253" t="s">
        <v>154</v>
      </c>
      <c r="F513" s="254" t="s">
        <v>153</v>
      </c>
    </row>
    <row r="514" spans="1:6" s="245" customFormat="1" ht="13.5" customHeight="1">
      <c r="A514" s="245">
        <v>514</v>
      </c>
      <c r="B514" s="255" t="s">
        <v>330</v>
      </c>
      <c r="C514" s="252" t="s">
        <v>85</v>
      </c>
      <c r="D514" s="252" t="s">
        <v>86</v>
      </c>
      <c r="E514" s="253" t="s">
        <v>154</v>
      </c>
      <c r="F514" s="254" t="s">
        <v>153</v>
      </c>
    </row>
    <row r="515" spans="1:6" s="245" customFormat="1" ht="13.5" customHeight="1">
      <c r="A515" s="245">
        <v>515</v>
      </c>
      <c r="B515" s="255" t="s">
        <v>330</v>
      </c>
      <c r="C515" s="252" t="s">
        <v>87</v>
      </c>
      <c r="D515" s="252" t="s">
        <v>88</v>
      </c>
      <c r="E515" s="253" t="s">
        <v>154</v>
      </c>
      <c r="F515" s="254" t="s">
        <v>153</v>
      </c>
    </row>
    <row r="516" spans="1:6" s="245" customFormat="1" ht="13.5" customHeight="1">
      <c r="A516" s="245">
        <v>516</v>
      </c>
      <c r="B516" s="255" t="s">
        <v>330</v>
      </c>
      <c r="C516" s="252" t="s">
        <v>93</v>
      </c>
      <c r="D516" s="252" t="s">
        <v>94</v>
      </c>
      <c r="E516" s="253" t="s">
        <v>154</v>
      </c>
      <c r="F516" s="254" t="s">
        <v>153</v>
      </c>
    </row>
    <row r="517" spans="1:6" s="245" customFormat="1" ht="13.5" customHeight="1">
      <c r="A517" s="245">
        <v>517</v>
      </c>
      <c r="B517" s="255" t="s">
        <v>330</v>
      </c>
      <c r="C517" s="252" t="s">
        <v>95</v>
      </c>
      <c r="D517" s="252" t="s">
        <v>96</v>
      </c>
      <c r="E517" s="253" t="s">
        <v>154</v>
      </c>
      <c r="F517" s="254" t="s">
        <v>153</v>
      </c>
    </row>
    <row r="518" spans="1:6" s="245" customFormat="1" ht="13.5" customHeight="1">
      <c r="A518" s="245">
        <v>518</v>
      </c>
      <c r="B518" s="255" t="s">
        <v>330</v>
      </c>
      <c r="C518" s="252" t="s">
        <v>97</v>
      </c>
      <c r="D518" s="252" t="s">
        <v>98</v>
      </c>
      <c r="E518" s="253" t="s">
        <v>154</v>
      </c>
      <c r="F518" s="254" t="s">
        <v>153</v>
      </c>
    </row>
    <row r="519" spans="1:6" s="245" customFormat="1" ht="13.5" customHeight="1">
      <c r="A519" s="245">
        <v>519</v>
      </c>
      <c r="B519" s="255" t="s">
        <v>330</v>
      </c>
      <c r="C519" s="252" t="s">
        <v>99</v>
      </c>
      <c r="D519" s="252" t="s">
        <v>100</v>
      </c>
      <c r="E519" s="253" t="s">
        <v>154</v>
      </c>
      <c r="F519" s="254" t="s">
        <v>153</v>
      </c>
    </row>
    <row r="520" spans="1:6" s="245" customFormat="1" ht="13.5" customHeight="1">
      <c r="A520" s="245">
        <v>520</v>
      </c>
      <c r="B520" s="255" t="s">
        <v>331</v>
      </c>
      <c r="C520" s="252" t="s">
        <v>115</v>
      </c>
      <c r="D520" s="252" t="s">
        <v>116</v>
      </c>
      <c r="E520" s="253" t="s">
        <v>154</v>
      </c>
      <c r="F520" s="254" t="s">
        <v>153</v>
      </c>
    </row>
    <row r="521" spans="1:6" s="245" customFormat="1" ht="13.5" customHeight="1">
      <c r="A521" s="245">
        <v>521</v>
      </c>
      <c r="B521" s="255" t="s">
        <v>331</v>
      </c>
      <c r="C521" s="252" t="s">
        <v>85</v>
      </c>
      <c r="D521" s="252" t="s">
        <v>86</v>
      </c>
      <c r="E521" s="253" t="s">
        <v>154</v>
      </c>
      <c r="F521" s="254" t="s">
        <v>153</v>
      </c>
    </row>
    <row r="522" spans="1:6" s="245" customFormat="1" ht="13.5" customHeight="1">
      <c r="A522" s="245">
        <v>522</v>
      </c>
      <c r="B522" s="255" t="s">
        <v>331</v>
      </c>
      <c r="C522" s="252" t="s">
        <v>87</v>
      </c>
      <c r="D522" s="252" t="s">
        <v>88</v>
      </c>
      <c r="E522" s="253" t="s">
        <v>154</v>
      </c>
      <c r="F522" s="254" t="s">
        <v>153</v>
      </c>
    </row>
    <row r="523" spans="1:6" s="245" customFormat="1" ht="13.5" customHeight="1">
      <c r="A523" s="245">
        <v>523</v>
      </c>
      <c r="B523" s="255" t="s">
        <v>331</v>
      </c>
      <c r="C523" s="252" t="s">
        <v>93</v>
      </c>
      <c r="D523" s="252" t="s">
        <v>94</v>
      </c>
      <c r="E523" s="253" t="s">
        <v>154</v>
      </c>
      <c r="F523" s="254" t="s">
        <v>153</v>
      </c>
    </row>
    <row r="524" spans="1:6" s="245" customFormat="1" ht="13.5" customHeight="1">
      <c r="A524" s="245">
        <v>524</v>
      </c>
      <c r="B524" s="255" t="s">
        <v>331</v>
      </c>
      <c r="C524" s="252" t="s">
        <v>95</v>
      </c>
      <c r="D524" s="252" t="s">
        <v>96</v>
      </c>
      <c r="E524" s="253" t="s">
        <v>154</v>
      </c>
      <c r="F524" s="254" t="s">
        <v>153</v>
      </c>
    </row>
    <row r="525" spans="1:6" s="245" customFormat="1" ht="13.5" customHeight="1">
      <c r="A525" s="245">
        <v>525</v>
      </c>
      <c r="B525" s="255" t="s">
        <v>331</v>
      </c>
      <c r="C525" s="252" t="s">
        <v>97</v>
      </c>
      <c r="D525" s="252" t="s">
        <v>98</v>
      </c>
      <c r="E525" s="253" t="s">
        <v>154</v>
      </c>
      <c r="F525" s="254" t="s">
        <v>153</v>
      </c>
    </row>
    <row r="526" spans="1:6" s="245" customFormat="1" ht="13.5" customHeight="1">
      <c r="A526" s="245">
        <v>526</v>
      </c>
      <c r="B526" s="255" t="s">
        <v>331</v>
      </c>
      <c r="C526" s="252" t="s">
        <v>99</v>
      </c>
      <c r="D526" s="252" t="s">
        <v>100</v>
      </c>
      <c r="E526" s="253" t="s">
        <v>154</v>
      </c>
      <c r="F526" s="254" t="s">
        <v>153</v>
      </c>
    </row>
    <row r="527" spans="1:6" s="245" customFormat="1" ht="13.5" customHeight="1">
      <c r="A527" s="245">
        <v>527</v>
      </c>
      <c r="B527" s="255" t="s">
        <v>332</v>
      </c>
      <c r="C527" s="252" t="s">
        <v>137</v>
      </c>
      <c r="D527" s="252" t="s">
        <v>128</v>
      </c>
      <c r="E527" s="253">
        <v>815</v>
      </c>
      <c r="F527" s="254" t="s">
        <v>153</v>
      </c>
    </row>
    <row r="528" spans="1:6" s="245" customFormat="1" ht="13.5" customHeight="1">
      <c r="A528" s="245">
        <v>528</v>
      </c>
      <c r="B528" s="255" t="s">
        <v>332</v>
      </c>
      <c r="C528" s="252" t="s">
        <v>137</v>
      </c>
      <c r="D528" s="252" t="s">
        <v>128</v>
      </c>
      <c r="E528" s="253">
        <v>118</v>
      </c>
      <c r="F528" s="254" t="s">
        <v>153</v>
      </c>
    </row>
    <row r="529" spans="1:6" s="245" customFormat="1" ht="13.5" customHeight="1">
      <c r="A529" s="245">
        <v>529</v>
      </c>
      <c r="B529" s="255" t="s">
        <v>332</v>
      </c>
      <c r="C529" s="252" t="s">
        <v>137</v>
      </c>
      <c r="D529" s="252" t="s">
        <v>128</v>
      </c>
      <c r="E529" s="253">
        <v>120</v>
      </c>
      <c r="F529" s="254" t="s">
        <v>153</v>
      </c>
    </row>
    <row r="530" spans="1:6" s="245" customFormat="1" ht="13.5" customHeight="1">
      <c r="A530" s="245">
        <v>530</v>
      </c>
      <c r="B530" s="255" t="s">
        <v>332</v>
      </c>
      <c r="C530" s="252" t="s">
        <v>103</v>
      </c>
      <c r="D530" s="252" t="s">
        <v>73</v>
      </c>
      <c r="E530" s="253" t="s">
        <v>89</v>
      </c>
      <c r="F530" s="254" t="s">
        <v>153</v>
      </c>
    </row>
    <row r="531" spans="1:6" s="245" customFormat="1" ht="13.5" customHeight="1">
      <c r="A531" s="245">
        <v>531</v>
      </c>
      <c r="B531" s="255" t="s">
        <v>332</v>
      </c>
      <c r="C531" s="252" t="s">
        <v>103</v>
      </c>
      <c r="D531" s="252" t="s">
        <v>73</v>
      </c>
      <c r="E531" s="253" t="s">
        <v>138</v>
      </c>
      <c r="F531" s="254" t="s">
        <v>153</v>
      </c>
    </row>
    <row r="532" spans="1:6" s="245" customFormat="1" ht="13.5" customHeight="1">
      <c r="A532" s="245">
        <v>532</v>
      </c>
      <c r="B532" s="255" t="s">
        <v>332</v>
      </c>
      <c r="C532" s="252" t="s">
        <v>110</v>
      </c>
      <c r="D532" s="252" t="s">
        <v>111</v>
      </c>
      <c r="E532" s="253" t="s">
        <v>89</v>
      </c>
      <c r="F532" s="254" t="s">
        <v>153</v>
      </c>
    </row>
    <row r="533" spans="1:6" s="245" customFormat="1" ht="13.5" customHeight="1">
      <c r="A533" s="245">
        <v>533</v>
      </c>
      <c r="B533" s="255" t="s">
        <v>332</v>
      </c>
      <c r="C533" s="252" t="s">
        <v>110</v>
      </c>
      <c r="D533" s="252" t="s">
        <v>111</v>
      </c>
      <c r="E533" s="253" t="s">
        <v>138</v>
      </c>
      <c r="F533" s="254" t="s">
        <v>153</v>
      </c>
    </row>
    <row r="534" spans="1:6" s="245" customFormat="1" ht="13.5" customHeight="1">
      <c r="A534" s="245">
        <v>534</v>
      </c>
      <c r="B534" s="255" t="s">
        <v>332</v>
      </c>
      <c r="C534" s="252" t="s">
        <v>112</v>
      </c>
      <c r="D534" s="252" t="s">
        <v>72</v>
      </c>
      <c r="E534" s="253" t="s">
        <v>89</v>
      </c>
      <c r="F534" s="254" t="s">
        <v>153</v>
      </c>
    </row>
    <row r="535" spans="1:6" s="245" customFormat="1" ht="13.5" customHeight="1">
      <c r="A535" s="245">
        <v>535</v>
      </c>
      <c r="B535" s="255" t="s">
        <v>332</v>
      </c>
      <c r="C535" s="252" t="s">
        <v>112</v>
      </c>
      <c r="D535" s="252" t="s">
        <v>72</v>
      </c>
      <c r="E535" s="253" t="s">
        <v>138</v>
      </c>
      <c r="F535" s="254" t="s">
        <v>153</v>
      </c>
    </row>
    <row r="536" spans="1:6" s="245" customFormat="1" ht="13.5" customHeight="1">
      <c r="A536" s="245">
        <v>536</v>
      </c>
      <c r="B536" s="255" t="s">
        <v>332</v>
      </c>
      <c r="C536" s="252" t="s">
        <v>84</v>
      </c>
      <c r="D536" s="252" t="s">
        <v>79</v>
      </c>
      <c r="E536" s="253" t="s">
        <v>89</v>
      </c>
      <c r="F536" s="254" t="s">
        <v>153</v>
      </c>
    </row>
    <row r="537" spans="1:6" s="245" customFormat="1" ht="13.5" customHeight="1">
      <c r="A537" s="245">
        <v>537</v>
      </c>
      <c r="B537" s="255" t="s">
        <v>332</v>
      </c>
      <c r="C537" s="252" t="s">
        <v>84</v>
      </c>
      <c r="D537" s="252" t="s">
        <v>79</v>
      </c>
      <c r="E537" s="253" t="s">
        <v>138</v>
      </c>
      <c r="F537" s="254" t="s">
        <v>153</v>
      </c>
    </row>
    <row r="538" spans="1:6" s="245" customFormat="1" ht="13.5" customHeight="1">
      <c r="A538" s="245">
        <v>538</v>
      </c>
      <c r="B538" s="255" t="s">
        <v>333</v>
      </c>
      <c r="C538" s="252" t="s">
        <v>103</v>
      </c>
      <c r="D538" s="252" t="s">
        <v>73</v>
      </c>
      <c r="E538" s="253" t="s">
        <v>89</v>
      </c>
      <c r="F538" s="254" t="s">
        <v>153</v>
      </c>
    </row>
    <row r="539" spans="1:6" s="245" customFormat="1" ht="13.5" customHeight="1">
      <c r="A539" s="245">
        <v>539</v>
      </c>
      <c r="B539" s="255" t="s">
        <v>333</v>
      </c>
      <c r="C539" s="252" t="s">
        <v>103</v>
      </c>
      <c r="D539" s="252" t="s">
        <v>73</v>
      </c>
      <c r="E539" s="253" t="s">
        <v>138</v>
      </c>
      <c r="F539" s="254" t="s">
        <v>153</v>
      </c>
    </row>
    <row r="540" spans="1:6" s="245" customFormat="1" ht="13.5" customHeight="1">
      <c r="A540" s="245">
        <v>540</v>
      </c>
      <c r="B540" s="255" t="s">
        <v>333</v>
      </c>
      <c r="C540" s="252" t="s">
        <v>110</v>
      </c>
      <c r="D540" s="252" t="s">
        <v>111</v>
      </c>
      <c r="E540" s="253" t="s">
        <v>89</v>
      </c>
      <c r="F540" s="254" t="s">
        <v>153</v>
      </c>
    </row>
    <row r="541" spans="1:6" s="245" customFormat="1" ht="13.5" customHeight="1">
      <c r="A541" s="245">
        <v>541</v>
      </c>
      <c r="B541" s="255" t="s">
        <v>333</v>
      </c>
      <c r="C541" s="252" t="s">
        <v>112</v>
      </c>
      <c r="D541" s="252" t="s">
        <v>72</v>
      </c>
      <c r="E541" s="253" t="s">
        <v>89</v>
      </c>
      <c r="F541" s="254" t="s">
        <v>153</v>
      </c>
    </row>
    <row r="542" spans="1:6" s="245" customFormat="1" ht="13.5" customHeight="1">
      <c r="A542" s="245">
        <v>542</v>
      </c>
      <c r="B542" s="255" t="s">
        <v>333</v>
      </c>
      <c r="C542" s="252" t="s">
        <v>112</v>
      </c>
      <c r="D542" s="252" t="s">
        <v>72</v>
      </c>
      <c r="E542" s="253" t="s">
        <v>138</v>
      </c>
      <c r="F542" s="254" t="s">
        <v>153</v>
      </c>
    </row>
    <row r="543" spans="1:6" s="245" customFormat="1" ht="13.5" customHeight="1">
      <c r="A543" s="245">
        <v>543</v>
      </c>
      <c r="B543" s="255" t="s">
        <v>333</v>
      </c>
      <c r="C543" s="252" t="s">
        <v>84</v>
      </c>
      <c r="D543" s="252" t="s">
        <v>79</v>
      </c>
      <c r="E543" s="253" t="s">
        <v>89</v>
      </c>
      <c r="F543" s="254" t="s">
        <v>153</v>
      </c>
    </row>
    <row r="544" spans="1:6" s="245" customFormat="1" ht="13.5" customHeight="1">
      <c r="A544" s="245">
        <v>544</v>
      </c>
      <c r="B544" s="255" t="s">
        <v>333</v>
      </c>
      <c r="C544" s="252" t="s">
        <v>84</v>
      </c>
      <c r="D544" s="252" t="s">
        <v>79</v>
      </c>
      <c r="E544" s="253" t="s">
        <v>138</v>
      </c>
      <c r="F544" s="254" t="s">
        <v>153</v>
      </c>
    </row>
    <row r="545" spans="1:6" s="245" customFormat="1" ht="13.5" customHeight="1">
      <c r="A545" s="245">
        <v>545</v>
      </c>
      <c r="B545" s="255" t="s">
        <v>334</v>
      </c>
      <c r="C545" s="252" t="s">
        <v>103</v>
      </c>
      <c r="D545" s="252" t="s">
        <v>73</v>
      </c>
      <c r="E545" s="253" t="s">
        <v>89</v>
      </c>
      <c r="F545" s="254" t="s">
        <v>153</v>
      </c>
    </row>
    <row r="546" spans="1:6" s="245" customFormat="1" ht="13.5" customHeight="1">
      <c r="A546" s="245">
        <v>546</v>
      </c>
      <c r="B546" s="255" t="s">
        <v>334</v>
      </c>
      <c r="C546" s="252" t="s">
        <v>103</v>
      </c>
      <c r="D546" s="252" t="s">
        <v>73</v>
      </c>
      <c r="E546" s="253" t="s">
        <v>121</v>
      </c>
      <c r="F546" s="254" t="s">
        <v>153</v>
      </c>
    </row>
    <row r="547" spans="1:6" s="245" customFormat="1" ht="13.5" customHeight="1">
      <c r="A547" s="245">
        <v>547</v>
      </c>
      <c r="B547" s="255" t="s">
        <v>334</v>
      </c>
      <c r="C547" s="252" t="s">
        <v>112</v>
      </c>
      <c r="D547" s="252" t="s">
        <v>72</v>
      </c>
      <c r="E547" s="253" t="s">
        <v>89</v>
      </c>
      <c r="F547" s="254" t="s">
        <v>153</v>
      </c>
    </row>
    <row r="548" spans="1:6" s="245" customFormat="1" ht="13.5" customHeight="1">
      <c r="A548" s="245">
        <v>548</v>
      </c>
      <c r="B548" s="255" t="s">
        <v>335</v>
      </c>
      <c r="C548" s="252" t="s">
        <v>103</v>
      </c>
      <c r="D548" s="252" t="s">
        <v>73</v>
      </c>
      <c r="E548" s="253" t="s">
        <v>89</v>
      </c>
      <c r="F548" s="254" t="s">
        <v>153</v>
      </c>
    </row>
    <row r="549" spans="1:6" s="245" customFormat="1" ht="13.5" customHeight="1">
      <c r="A549" s="245">
        <v>549</v>
      </c>
      <c r="B549" s="255" t="s">
        <v>335</v>
      </c>
      <c r="C549" s="252" t="s">
        <v>103</v>
      </c>
      <c r="D549" s="252" t="s">
        <v>73</v>
      </c>
      <c r="E549" s="253" t="s">
        <v>121</v>
      </c>
      <c r="F549" s="254" t="s">
        <v>153</v>
      </c>
    </row>
    <row r="550" spans="1:6" s="245" customFormat="1" ht="13.5" customHeight="1">
      <c r="A550" s="245">
        <v>550</v>
      </c>
      <c r="B550" s="255" t="s">
        <v>335</v>
      </c>
      <c r="C550" s="252" t="s">
        <v>112</v>
      </c>
      <c r="D550" s="252" t="s">
        <v>72</v>
      </c>
      <c r="E550" s="253" t="s">
        <v>89</v>
      </c>
      <c r="F550" s="254" t="s">
        <v>153</v>
      </c>
    </row>
    <row r="551" spans="1:6" s="245" customFormat="1" ht="13.5" customHeight="1">
      <c r="A551" s="245">
        <v>551</v>
      </c>
      <c r="B551" s="255" t="s">
        <v>336</v>
      </c>
      <c r="C551" s="252" t="s">
        <v>103</v>
      </c>
      <c r="D551" s="252" t="s">
        <v>73</v>
      </c>
      <c r="E551" s="253" t="s">
        <v>120</v>
      </c>
      <c r="F551" s="254" t="s">
        <v>153</v>
      </c>
    </row>
    <row r="552" spans="1:6" s="245" customFormat="1" ht="13.5" customHeight="1">
      <c r="A552" s="245">
        <v>552</v>
      </c>
      <c r="B552" s="255" t="s">
        <v>336</v>
      </c>
      <c r="C552" s="252" t="s">
        <v>103</v>
      </c>
      <c r="D552" s="252" t="s">
        <v>73</v>
      </c>
      <c r="E552" s="253" t="s">
        <v>138</v>
      </c>
      <c r="F552" s="254" t="s">
        <v>153</v>
      </c>
    </row>
    <row r="553" spans="1:6" s="245" customFormat="1" ht="13.5" customHeight="1">
      <c r="A553" s="245">
        <v>553</v>
      </c>
      <c r="B553" s="255" t="s">
        <v>337</v>
      </c>
      <c r="C553" s="252" t="s">
        <v>103</v>
      </c>
      <c r="D553" s="252" t="s">
        <v>73</v>
      </c>
      <c r="E553" s="253">
        <v>200</v>
      </c>
      <c r="F553" s="254" t="s">
        <v>153</v>
      </c>
    </row>
    <row r="554" spans="1:6" s="245" customFormat="1" ht="13.5" customHeight="1">
      <c r="A554" s="245">
        <v>554</v>
      </c>
      <c r="B554" s="255" t="s">
        <v>337</v>
      </c>
      <c r="C554" s="252" t="s">
        <v>103</v>
      </c>
      <c r="D554" s="252" t="s">
        <v>73</v>
      </c>
      <c r="E554" s="253">
        <v>46</v>
      </c>
      <c r="F554" s="254" t="s">
        <v>153</v>
      </c>
    </row>
    <row r="555" spans="1:6" s="245" customFormat="1" ht="13.5" customHeight="1">
      <c r="A555" s="245">
        <v>555</v>
      </c>
      <c r="B555" s="255" t="s">
        <v>338</v>
      </c>
      <c r="C555" s="252" t="s">
        <v>82</v>
      </c>
      <c r="D555" s="252" t="s">
        <v>76</v>
      </c>
      <c r="E555" s="253" t="s">
        <v>89</v>
      </c>
      <c r="F555" s="254" t="s">
        <v>153</v>
      </c>
    </row>
    <row r="556" spans="1:6" s="245" customFormat="1" ht="13.5" customHeight="1">
      <c r="A556" s="245">
        <v>556</v>
      </c>
      <c r="B556" s="255" t="s">
        <v>338</v>
      </c>
      <c r="C556" s="252" t="s">
        <v>82</v>
      </c>
      <c r="D556" s="252" t="s">
        <v>76</v>
      </c>
      <c r="E556" s="253" t="s">
        <v>154</v>
      </c>
      <c r="F556" s="254" t="s">
        <v>153</v>
      </c>
    </row>
    <row r="557" spans="1:6" s="245" customFormat="1" ht="13.5" customHeight="1">
      <c r="A557" s="245">
        <v>557</v>
      </c>
      <c r="B557" s="255" t="s">
        <v>338</v>
      </c>
      <c r="C557" s="252" t="s">
        <v>82</v>
      </c>
      <c r="D557" s="252" t="s">
        <v>76</v>
      </c>
      <c r="E557" s="253" t="s">
        <v>172</v>
      </c>
      <c r="F557" s="254" t="s">
        <v>153</v>
      </c>
    </row>
    <row r="558" spans="1:6" s="245" customFormat="1" ht="13.5" customHeight="1">
      <c r="A558" s="245">
        <v>558</v>
      </c>
      <c r="B558" s="255" t="s">
        <v>338</v>
      </c>
      <c r="C558" s="252" t="s">
        <v>84</v>
      </c>
      <c r="D558" s="252" t="s">
        <v>79</v>
      </c>
      <c r="E558" s="253" t="s">
        <v>89</v>
      </c>
      <c r="F558" s="254" t="s">
        <v>153</v>
      </c>
    </row>
    <row r="559" spans="1:6" s="245" customFormat="1" ht="13.5" customHeight="1">
      <c r="A559" s="245">
        <v>559</v>
      </c>
      <c r="B559" s="255" t="s">
        <v>338</v>
      </c>
      <c r="C559" s="252" t="s">
        <v>84</v>
      </c>
      <c r="D559" s="252" t="s">
        <v>79</v>
      </c>
      <c r="E559" s="253" t="s">
        <v>138</v>
      </c>
      <c r="F559" s="254" t="s">
        <v>153</v>
      </c>
    </row>
    <row r="560" spans="1:6" s="245" customFormat="1" ht="13.5" customHeight="1">
      <c r="A560" s="245">
        <v>560</v>
      </c>
      <c r="B560" s="255" t="s">
        <v>338</v>
      </c>
      <c r="C560" s="252" t="s">
        <v>84</v>
      </c>
      <c r="D560" s="252" t="s">
        <v>79</v>
      </c>
      <c r="E560" s="253" t="s">
        <v>172</v>
      </c>
      <c r="F560" s="254" t="s">
        <v>153</v>
      </c>
    </row>
    <row r="561" spans="1:6" s="245" customFormat="1" ht="13.5" customHeight="1">
      <c r="A561" s="245">
        <v>561</v>
      </c>
      <c r="B561" s="255" t="s">
        <v>339</v>
      </c>
      <c r="C561" s="252" t="s">
        <v>82</v>
      </c>
      <c r="D561" s="252" t="s">
        <v>76</v>
      </c>
      <c r="E561" s="253">
        <v>400</v>
      </c>
      <c r="F561" s="254" t="s">
        <v>153</v>
      </c>
    </row>
    <row r="562" spans="1:6" s="245" customFormat="1" ht="13.5" customHeight="1">
      <c r="A562" s="245">
        <v>562</v>
      </c>
      <c r="B562" s="255" t="s">
        <v>339</v>
      </c>
      <c r="C562" s="252" t="s">
        <v>82</v>
      </c>
      <c r="D562" s="252" t="s">
        <v>76</v>
      </c>
      <c r="E562" s="253">
        <v>835</v>
      </c>
      <c r="F562" s="254" t="s">
        <v>153</v>
      </c>
    </row>
    <row r="563" spans="1:6" s="245" customFormat="1" ht="13.5" customHeight="1">
      <c r="A563" s="245">
        <v>563</v>
      </c>
      <c r="B563" s="255" t="s">
        <v>339</v>
      </c>
      <c r="C563" s="252" t="s">
        <v>82</v>
      </c>
      <c r="D563" s="252" t="s">
        <v>76</v>
      </c>
      <c r="E563" s="253">
        <v>5</v>
      </c>
      <c r="F563" s="254" t="s">
        <v>153</v>
      </c>
    </row>
    <row r="564" spans="1:6" s="245" customFormat="1" ht="13.5" customHeight="1">
      <c r="A564" s="245">
        <v>564</v>
      </c>
      <c r="B564" s="255" t="s">
        <v>339</v>
      </c>
      <c r="C564" s="252" t="s">
        <v>84</v>
      </c>
      <c r="D564" s="252" t="s">
        <v>79</v>
      </c>
      <c r="E564" s="253" t="s">
        <v>89</v>
      </c>
      <c r="F564" s="254" t="s">
        <v>153</v>
      </c>
    </row>
    <row r="565" spans="1:6" s="245" customFormat="1" ht="13.5" customHeight="1">
      <c r="A565" s="245">
        <v>565</v>
      </c>
      <c r="B565" s="255" t="s">
        <v>339</v>
      </c>
      <c r="C565" s="252" t="s">
        <v>84</v>
      </c>
      <c r="D565" s="252" t="s">
        <v>79</v>
      </c>
      <c r="E565" s="253" t="s">
        <v>154</v>
      </c>
      <c r="F565" s="254" t="s">
        <v>153</v>
      </c>
    </row>
    <row r="566" spans="1:6" s="245" customFormat="1" ht="13.5" customHeight="1">
      <c r="A566" s="245">
        <v>566</v>
      </c>
      <c r="B566" s="255" t="s">
        <v>339</v>
      </c>
      <c r="C566" s="252" t="s">
        <v>84</v>
      </c>
      <c r="D566" s="252" t="s">
        <v>79</v>
      </c>
      <c r="E566" s="253" t="s">
        <v>172</v>
      </c>
      <c r="F566" s="254" t="s">
        <v>153</v>
      </c>
    </row>
    <row r="567" spans="1:6" s="245" customFormat="1" ht="13.5" customHeight="1">
      <c r="A567" s="245">
        <v>567</v>
      </c>
      <c r="B567" s="255" t="s">
        <v>340</v>
      </c>
      <c r="C567" s="252" t="s">
        <v>103</v>
      </c>
      <c r="D567" s="252" t="s">
        <v>73</v>
      </c>
      <c r="E567" s="253" t="s">
        <v>138</v>
      </c>
      <c r="F567" s="254" t="s">
        <v>153</v>
      </c>
    </row>
    <row r="568" spans="1:6" s="245" customFormat="1" ht="13.5" customHeight="1">
      <c r="A568" s="245">
        <v>568</v>
      </c>
      <c r="B568" s="255" t="s">
        <v>340</v>
      </c>
      <c r="C568" s="252" t="s">
        <v>110</v>
      </c>
      <c r="D568" s="252" t="s">
        <v>111</v>
      </c>
      <c r="E568" s="253" t="s">
        <v>138</v>
      </c>
      <c r="F568" s="254" t="s">
        <v>153</v>
      </c>
    </row>
    <row r="569" spans="1:6" s="245" customFormat="1" ht="13.5" customHeight="1">
      <c r="A569" s="245">
        <v>569</v>
      </c>
      <c r="B569" s="255" t="s">
        <v>340</v>
      </c>
      <c r="C569" s="252" t="s">
        <v>112</v>
      </c>
      <c r="D569" s="252" t="s">
        <v>72</v>
      </c>
      <c r="E569" s="253" t="s">
        <v>138</v>
      </c>
      <c r="F569" s="254" t="s">
        <v>153</v>
      </c>
    </row>
    <row r="570" spans="1:6" s="245" customFormat="1" ht="13.5" customHeight="1">
      <c r="A570" s="245">
        <v>570</v>
      </c>
      <c r="B570" s="255" t="s">
        <v>340</v>
      </c>
      <c r="C570" s="252" t="s">
        <v>127</v>
      </c>
      <c r="D570" s="252" t="s">
        <v>128</v>
      </c>
      <c r="E570" s="253" t="s">
        <v>138</v>
      </c>
      <c r="F570" s="254" t="s">
        <v>153</v>
      </c>
    </row>
    <row r="571" spans="1:6" s="245" customFormat="1" ht="13.5" customHeight="1">
      <c r="A571" s="245">
        <v>571</v>
      </c>
      <c r="B571" s="255" t="s">
        <v>340</v>
      </c>
      <c r="C571" s="252" t="s">
        <v>84</v>
      </c>
      <c r="D571" s="252" t="s">
        <v>79</v>
      </c>
      <c r="E571" s="253" t="s">
        <v>138</v>
      </c>
      <c r="F571" s="254" t="s">
        <v>153</v>
      </c>
    </row>
    <row r="572" spans="1:6" s="245" customFormat="1" ht="13.5" customHeight="1">
      <c r="A572" s="245">
        <v>572</v>
      </c>
      <c r="B572" s="255" t="s">
        <v>340</v>
      </c>
      <c r="C572" s="252" t="s">
        <v>141</v>
      </c>
      <c r="D572" s="252" t="s">
        <v>142</v>
      </c>
      <c r="E572" s="253" t="s">
        <v>138</v>
      </c>
      <c r="F572" s="254" t="s">
        <v>153</v>
      </c>
    </row>
    <row r="573" spans="1:6" s="245" customFormat="1" ht="13.5" customHeight="1">
      <c r="A573" s="245">
        <v>573</v>
      </c>
      <c r="B573" s="255" t="s">
        <v>341</v>
      </c>
      <c r="C573" s="252" t="s">
        <v>85</v>
      </c>
      <c r="D573" s="252" t="s">
        <v>86</v>
      </c>
      <c r="E573" s="253" t="s">
        <v>138</v>
      </c>
      <c r="F573" s="254" t="s">
        <v>153</v>
      </c>
    </row>
    <row r="574" spans="1:6" s="245" customFormat="1" ht="13.5" customHeight="1">
      <c r="A574" s="245">
        <v>574</v>
      </c>
      <c r="B574" s="255" t="s">
        <v>341</v>
      </c>
      <c r="C574" s="252" t="s">
        <v>93</v>
      </c>
      <c r="D574" s="252" t="s">
        <v>94</v>
      </c>
      <c r="E574" s="253" t="s">
        <v>138</v>
      </c>
      <c r="F574" s="254" t="s">
        <v>153</v>
      </c>
    </row>
    <row r="575" spans="1:6" s="245" customFormat="1" ht="13.5" customHeight="1">
      <c r="A575" s="245">
        <v>575</v>
      </c>
      <c r="B575" s="255" t="s">
        <v>341</v>
      </c>
      <c r="C575" s="252" t="s">
        <v>95</v>
      </c>
      <c r="D575" s="252" t="s">
        <v>96</v>
      </c>
      <c r="E575" s="253" t="s">
        <v>138</v>
      </c>
      <c r="F575" s="254" t="s">
        <v>153</v>
      </c>
    </row>
    <row r="576" spans="1:6" s="245" customFormat="1" ht="13.5" customHeight="1">
      <c r="A576" s="245">
        <v>576</v>
      </c>
      <c r="B576" s="255" t="s">
        <v>341</v>
      </c>
      <c r="C576" s="252" t="s">
        <v>97</v>
      </c>
      <c r="D576" s="252" t="s">
        <v>98</v>
      </c>
      <c r="E576" s="253" t="s">
        <v>138</v>
      </c>
      <c r="F576" s="254" t="s">
        <v>153</v>
      </c>
    </row>
    <row r="577" spans="1:6" s="245" customFormat="1" ht="13.5" customHeight="1">
      <c r="A577" s="245">
        <v>577</v>
      </c>
      <c r="B577" s="255" t="s">
        <v>341</v>
      </c>
      <c r="C577" s="252" t="s">
        <v>99</v>
      </c>
      <c r="D577" s="252" t="s">
        <v>100</v>
      </c>
      <c r="E577" s="253" t="s">
        <v>138</v>
      </c>
      <c r="F577" s="254" t="s">
        <v>153</v>
      </c>
    </row>
    <row r="578" spans="1:6" s="245" customFormat="1" ht="13.5" customHeight="1">
      <c r="A578" s="245">
        <v>578</v>
      </c>
      <c r="B578" s="255" t="s">
        <v>341</v>
      </c>
      <c r="C578" s="252" t="s">
        <v>132</v>
      </c>
      <c r="D578" s="252" t="s">
        <v>133</v>
      </c>
      <c r="E578" s="253" t="s">
        <v>138</v>
      </c>
      <c r="F578" s="254" t="s">
        <v>153</v>
      </c>
    </row>
    <row r="579" spans="1:6" s="245" customFormat="1" ht="13.5" customHeight="1">
      <c r="A579" s="245">
        <v>579</v>
      </c>
      <c r="B579" s="255" t="s">
        <v>342</v>
      </c>
      <c r="C579" s="252" t="s">
        <v>85</v>
      </c>
      <c r="D579" s="252" t="s">
        <v>86</v>
      </c>
      <c r="E579" s="253" t="s">
        <v>156</v>
      </c>
      <c r="F579" s="254" t="s">
        <v>153</v>
      </c>
    </row>
    <row r="580" spans="1:6" s="245" customFormat="1" ht="13.5" customHeight="1">
      <c r="A580" s="245">
        <v>580</v>
      </c>
      <c r="B580" s="255" t="s">
        <v>342</v>
      </c>
      <c r="C580" s="252" t="s">
        <v>93</v>
      </c>
      <c r="D580" s="252" t="s">
        <v>94</v>
      </c>
      <c r="E580" s="253" t="s">
        <v>156</v>
      </c>
      <c r="F580" s="254" t="s">
        <v>153</v>
      </c>
    </row>
    <row r="581" spans="1:6" s="245" customFormat="1" ht="13.5" customHeight="1">
      <c r="A581" s="245">
        <v>581</v>
      </c>
      <c r="B581" s="255" t="s">
        <v>342</v>
      </c>
      <c r="C581" s="252" t="s">
        <v>95</v>
      </c>
      <c r="D581" s="252" t="s">
        <v>96</v>
      </c>
      <c r="E581" s="253" t="s">
        <v>156</v>
      </c>
      <c r="F581" s="254" t="s">
        <v>153</v>
      </c>
    </row>
    <row r="582" spans="1:6" s="245" customFormat="1" ht="13.5" customHeight="1">
      <c r="A582" s="245">
        <v>582</v>
      </c>
      <c r="B582" s="255" t="s">
        <v>342</v>
      </c>
      <c r="C582" s="252" t="s">
        <v>97</v>
      </c>
      <c r="D582" s="252" t="s">
        <v>98</v>
      </c>
      <c r="E582" s="253" t="s">
        <v>156</v>
      </c>
      <c r="F582" s="254" t="s">
        <v>153</v>
      </c>
    </row>
    <row r="583" spans="1:6" s="245" customFormat="1" ht="13.5" customHeight="1">
      <c r="A583" s="245">
        <v>583</v>
      </c>
      <c r="B583" s="255" t="s">
        <v>342</v>
      </c>
      <c r="C583" s="252" t="s">
        <v>99</v>
      </c>
      <c r="D583" s="252" t="s">
        <v>100</v>
      </c>
      <c r="E583" s="253" t="s">
        <v>156</v>
      </c>
      <c r="F583" s="254" t="s">
        <v>153</v>
      </c>
    </row>
    <row r="584" spans="1:6" s="245" customFormat="1" ht="13.5" customHeight="1">
      <c r="A584" s="245">
        <v>584</v>
      </c>
      <c r="B584" s="255" t="s">
        <v>343</v>
      </c>
      <c r="C584" s="252" t="s">
        <v>85</v>
      </c>
      <c r="D584" s="252" t="s">
        <v>86</v>
      </c>
      <c r="E584" s="253" t="s">
        <v>154</v>
      </c>
      <c r="F584" s="254" t="s">
        <v>153</v>
      </c>
    </row>
    <row r="585" spans="1:6" s="245" customFormat="1" ht="13.5" customHeight="1">
      <c r="A585" s="245">
        <v>585</v>
      </c>
      <c r="B585" s="255" t="s">
        <v>343</v>
      </c>
      <c r="C585" s="252" t="s">
        <v>93</v>
      </c>
      <c r="D585" s="252" t="s">
        <v>94</v>
      </c>
      <c r="E585" s="253" t="s">
        <v>154</v>
      </c>
      <c r="F585" s="254" t="s">
        <v>153</v>
      </c>
    </row>
    <row r="586" spans="1:6" s="245" customFormat="1" ht="13.5" customHeight="1">
      <c r="A586" s="245">
        <v>586</v>
      </c>
      <c r="B586" s="255" t="s">
        <v>343</v>
      </c>
      <c r="C586" s="252" t="s">
        <v>95</v>
      </c>
      <c r="D586" s="252" t="s">
        <v>96</v>
      </c>
      <c r="E586" s="253" t="s">
        <v>154</v>
      </c>
      <c r="F586" s="254" t="s">
        <v>153</v>
      </c>
    </row>
    <row r="587" spans="1:6" s="245" customFormat="1" ht="13.5" customHeight="1">
      <c r="A587" s="245">
        <v>587</v>
      </c>
      <c r="B587" s="255" t="s">
        <v>343</v>
      </c>
      <c r="C587" s="252" t="s">
        <v>97</v>
      </c>
      <c r="D587" s="252" t="s">
        <v>98</v>
      </c>
      <c r="E587" s="253" t="s">
        <v>154</v>
      </c>
      <c r="F587" s="254" t="s">
        <v>153</v>
      </c>
    </row>
    <row r="588" spans="1:6" s="245" customFormat="1" ht="13.5" customHeight="1">
      <c r="A588" s="245">
        <v>588</v>
      </c>
      <c r="B588" s="255" t="s">
        <v>343</v>
      </c>
      <c r="C588" s="252" t="s">
        <v>99</v>
      </c>
      <c r="D588" s="252" t="s">
        <v>100</v>
      </c>
      <c r="E588" s="253" t="s">
        <v>154</v>
      </c>
      <c r="F588" s="254" t="s">
        <v>153</v>
      </c>
    </row>
    <row r="589" spans="1:6" s="245" customFormat="1" ht="13.5" customHeight="1">
      <c r="A589" s="245">
        <v>589</v>
      </c>
      <c r="B589" s="255" t="s">
        <v>344</v>
      </c>
      <c r="C589" s="252" t="s">
        <v>103</v>
      </c>
      <c r="D589" s="252" t="s">
        <v>73</v>
      </c>
      <c r="E589" s="253" t="s">
        <v>120</v>
      </c>
      <c r="F589" s="254" t="s">
        <v>153</v>
      </c>
    </row>
    <row r="590" spans="1:6" s="245" customFormat="1" ht="13.5" customHeight="1">
      <c r="A590" s="245">
        <v>590</v>
      </c>
      <c r="B590" s="255" t="s">
        <v>345</v>
      </c>
      <c r="C590" s="252" t="s">
        <v>103</v>
      </c>
      <c r="D590" s="252" t="s">
        <v>73</v>
      </c>
      <c r="E590" s="253" t="s">
        <v>138</v>
      </c>
      <c r="F590" s="254" t="s">
        <v>153</v>
      </c>
    </row>
    <row r="591" spans="1:6" s="245" customFormat="1" ht="13.5" customHeight="1">
      <c r="A591" s="245">
        <v>591</v>
      </c>
      <c r="B591" s="255" t="s">
        <v>345</v>
      </c>
      <c r="C591" s="252" t="s">
        <v>110</v>
      </c>
      <c r="D591" s="252" t="s">
        <v>111</v>
      </c>
      <c r="E591" s="253" t="s">
        <v>138</v>
      </c>
      <c r="F591" s="254" t="s">
        <v>153</v>
      </c>
    </row>
    <row r="592" spans="1:6" s="245" customFormat="1" ht="13.5" customHeight="1">
      <c r="A592" s="245">
        <v>592</v>
      </c>
      <c r="B592" s="255" t="s">
        <v>345</v>
      </c>
      <c r="C592" s="252" t="s">
        <v>112</v>
      </c>
      <c r="D592" s="252" t="s">
        <v>72</v>
      </c>
      <c r="E592" s="253" t="s">
        <v>138</v>
      </c>
      <c r="F592" s="254" t="s">
        <v>153</v>
      </c>
    </row>
    <row r="593" spans="1:6" s="245" customFormat="1" ht="13.5" customHeight="1">
      <c r="A593" s="245">
        <v>593</v>
      </c>
      <c r="B593" s="255" t="s">
        <v>345</v>
      </c>
      <c r="C593" s="252" t="s">
        <v>127</v>
      </c>
      <c r="D593" s="252" t="s">
        <v>128</v>
      </c>
      <c r="E593" s="253" t="s">
        <v>138</v>
      </c>
      <c r="F593" s="254" t="s">
        <v>153</v>
      </c>
    </row>
    <row r="594" spans="1:6" s="245" customFormat="1" ht="13.5" customHeight="1">
      <c r="A594" s="245">
        <v>594</v>
      </c>
      <c r="B594" s="255" t="s">
        <v>345</v>
      </c>
      <c r="C594" s="252" t="s">
        <v>84</v>
      </c>
      <c r="D594" s="252" t="s">
        <v>79</v>
      </c>
      <c r="E594" s="253" t="s">
        <v>138</v>
      </c>
      <c r="F594" s="254" t="s">
        <v>153</v>
      </c>
    </row>
    <row r="595" spans="1:6" s="245" customFormat="1" ht="13.5" customHeight="1">
      <c r="A595" s="245">
        <v>595</v>
      </c>
      <c r="B595" s="255" t="s">
        <v>345</v>
      </c>
      <c r="C595" s="252" t="s">
        <v>141</v>
      </c>
      <c r="D595" s="252" t="s">
        <v>142</v>
      </c>
      <c r="E595" s="253" t="s">
        <v>138</v>
      </c>
      <c r="F595" s="254" t="s">
        <v>153</v>
      </c>
    </row>
    <row r="596" spans="1:6" s="245" customFormat="1" ht="13.5" customHeight="1">
      <c r="A596" s="245">
        <v>596</v>
      </c>
      <c r="B596" s="255" t="s">
        <v>346</v>
      </c>
      <c r="C596" s="252" t="s">
        <v>115</v>
      </c>
      <c r="D596" s="252" t="s">
        <v>116</v>
      </c>
      <c r="E596" s="253" t="s">
        <v>138</v>
      </c>
      <c r="F596" s="254" t="s">
        <v>153</v>
      </c>
    </row>
    <row r="597" spans="1:6" s="245" customFormat="1" ht="13.5" customHeight="1">
      <c r="A597" s="245">
        <v>597</v>
      </c>
      <c r="B597" s="255" t="s">
        <v>346</v>
      </c>
      <c r="C597" s="252" t="s">
        <v>85</v>
      </c>
      <c r="D597" s="252" t="s">
        <v>86</v>
      </c>
      <c r="E597" s="253" t="s">
        <v>138</v>
      </c>
      <c r="F597" s="254" t="s">
        <v>153</v>
      </c>
    </row>
    <row r="598" spans="1:6" s="245" customFormat="1" ht="13.5" customHeight="1">
      <c r="A598" s="245">
        <v>598</v>
      </c>
      <c r="B598" s="255" t="s">
        <v>346</v>
      </c>
      <c r="C598" s="252" t="s">
        <v>87</v>
      </c>
      <c r="D598" s="252" t="s">
        <v>88</v>
      </c>
      <c r="E598" s="253" t="s">
        <v>138</v>
      </c>
      <c r="F598" s="254" t="s">
        <v>153</v>
      </c>
    </row>
    <row r="599" spans="1:6" s="245" customFormat="1" ht="13.5" customHeight="1">
      <c r="A599" s="245">
        <v>599</v>
      </c>
      <c r="B599" s="255" t="s">
        <v>346</v>
      </c>
      <c r="C599" s="252" t="s">
        <v>93</v>
      </c>
      <c r="D599" s="252" t="s">
        <v>94</v>
      </c>
      <c r="E599" s="253" t="s">
        <v>138</v>
      </c>
      <c r="F599" s="254" t="s">
        <v>153</v>
      </c>
    </row>
    <row r="600" spans="1:6" s="245" customFormat="1" ht="13.5" customHeight="1">
      <c r="A600" s="245">
        <v>600</v>
      </c>
      <c r="B600" s="255" t="s">
        <v>346</v>
      </c>
      <c r="C600" s="252" t="s">
        <v>95</v>
      </c>
      <c r="D600" s="252" t="s">
        <v>96</v>
      </c>
      <c r="E600" s="253" t="s">
        <v>138</v>
      </c>
      <c r="F600" s="254" t="s">
        <v>153</v>
      </c>
    </row>
    <row r="601" spans="1:6" s="245" customFormat="1" ht="13.5" customHeight="1">
      <c r="A601" s="245">
        <v>601</v>
      </c>
      <c r="B601" s="255" t="s">
        <v>346</v>
      </c>
      <c r="C601" s="252" t="s">
        <v>97</v>
      </c>
      <c r="D601" s="252" t="s">
        <v>98</v>
      </c>
      <c r="E601" s="253" t="s">
        <v>138</v>
      </c>
      <c r="F601" s="254" t="s">
        <v>153</v>
      </c>
    </row>
    <row r="602" spans="1:6" s="245" customFormat="1" ht="13.5" customHeight="1">
      <c r="A602" s="245">
        <v>602</v>
      </c>
      <c r="B602" s="255" t="s">
        <v>346</v>
      </c>
      <c r="C602" s="252" t="s">
        <v>99</v>
      </c>
      <c r="D602" s="252" t="s">
        <v>100</v>
      </c>
      <c r="E602" s="253" t="s">
        <v>138</v>
      </c>
      <c r="F602" s="254" t="s">
        <v>153</v>
      </c>
    </row>
    <row r="603" spans="1:6" s="245" customFormat="1" ht="13.5" customHeight="1">
      <c r="A603" s="245">
        <v>603</v>
      </c>
      <c r="B603" s="255" t="s">
        <v>346</v>
      </c>
      <c r="C603" s="252" t="s">
        <v>132</v>
      </c>
      <c r="D603" s="252" t="s">
        <v>133</v>
      </c>
      <c r="E603" s="253" t="s">
        <v>138</v>
      </c>
      <c r="F603" s="254" t="s">
        <v>153</v>
      </c>
    </row>
    <row r="604" spans="1:6" s="245" customFormat="1" ht="13.5" customHeight="1">
      <c r="A604" s="245">
        <v>604</v>
      </c>
      <c r="B604" s="255" t="s">
        <v>347</v>
      </c>
      <c r="C604" s="252" t="s">
        <v>115</v>
      </c>
      <c r="D604" s="252" t="s">
        <v>116</v>
      </c>
      <c r="E604" s="253" t="s">
        <v>156</v>
      </c>
      <c r="F604" s="254" t="s">
        <v>153</v>
      </c>
    </row>
    <row r="605" spans="1:6" s="245" customFormat="1" ht="13.5" customHeight="1">
      <c r="A605" s="245">
        <v>605</v>
      </c>
      <c r="B605" s="255" t="s">
        <v>347</v>
      </c>
      <c r="C605" s="252" t="s">
        <v>85</v>
      </c>
      <c r="D605" s="252" t="s">
        <v>86</v>
      </c>
      <c r="E605" s="253" t="s">
        <v>156</v>
      </c>
      <c r="F605" s="254" t="s">
        <v>153</v>
      </c>
    </row>
    <row r="606" spans="1:6" s="245" customFormat="1" ht="13.5" customHeight="1">
      <c r="A606" s="245">
        <v>606</v>
      </c>
      <c r="B606" s="255" t="s">
        <v>347</v>
      </c>
      <c r="C606" s="252" t="s">
        <v>87</v>
      </c>
      <c r="D606" s="252" t="s">
        <v>88</v>
      </c>
      <c r="E606" s="253" t="s">
        <v>156</v>
      </c>
      <c r="F606" s="254" t="s">
        <v>153</v>
      </c>
    </row>
    <row r="607" spans="1:6" s="245" customFormat="1" ht="13.5" customHeight="1">
      <c r="A607" s="245">
        <v>607</v>
      </c>
      <c r="B607" s="255" t="s">
        <v>347</v>
      </c>
      <c r="C607" s="252" t="s">
        <v>93</v>
      </c>
      <c r="D607" s="252" t="s">
        <v>94</v>
      </c>
      <c r="E607" s="253" t="s">
        <v>156</v>
      </c>
      <c r="F607" s="254" t="s">
        <v>153</v>
      </c>
    </row>
    <row r="608" spans="1:6" s="245" customFormat="1" ht="13.5" customHeight="1">
      <c r="A608" s="245">
        <v>608</v>
      </c>
      <c r="B608" s="255" t="s">
        <v>347</v>
      </c>
      <c r="C608" s="252" t="s">
        <v>95</v>
      </c>
      <c r="D608" s="252" t="s">
        <v>96</v>
      </c>
      <c r="E608" s="253" t="s">
        <v>156</v>
      </c>
      <c r="F608" s="254" t="s">
        <v>153</v>
      </c>
    </row>
    <row r="609" spans="1:6" s="245" customFormat="1" ht="13.5" customHeight="1">
      <c r="A609" s="245">
        <v>609</v>
      </c>
      <c r="B609" s="255" t="s">
        <v>347</v>
      </c>
      <c r="C609" s="252" t="s">
        <v>97</v>
      </c>
      <c r="D609" s="252" t="s">
        <v>98</v>
      </c>
      <c r="E609" s="253" t="s">
        <v>156</v>
      </c>
      <c r="F609" s="254" t="s">
        <v>153</v>
      </c>
    </row>
    <row r="610" spans="1:6" s="245" customFormat="1" ht="13.5" customHeight="1">
      <c r="A610" s="245">
        <v>610</v>
      </c>
      <c r="B610" s="255" t="s">
        <v>347</v>
      </c>
      <c r="C610" s="252" t="s">
        <v>99</v>
      </c>
      <c r="D610" s="252" t="s">
        <v>100</v>
      </c>
      <c r="E610" s="253" t="s">
        <v>156</v>
      </c>
      <c r="F610" s="254" t="s">
        <v>153</v>
      </c>
    </row>
    <row r="611" spans="1:6" s="245" customFormat="1" ht="13.5" customHeight="1">
      <c r="A611" s="245">
        <v>611</v>
      </c>
      <c r="B611" s="255" t="s">
        <v>348</v>
      </c>
      <c r="C611" s="252" t="s">
        <v>115</v>
      </c>
      <c r="D611" s="252" t="s">
        <v>116</v>
      </c>
      <c r="E611" s="253" t="s">
        <v>154</v>
      </c>
      <c r="F611" s="254" t="s">
        <v>153</v>
      </c>
    </row>
    <row r="612" spans="1:6" s="245" customFormat="1" ht="13.5" customHeight="1">
      <c r="A612" s="245">
        <v>612</v>
      </c>
      <c r="B612" s="255" t="s">
        <v>348</v>
      </c>
      <c r="C612" s="252" t="s">
        <v>85</v>
      </c>
      <c r="D612" s="252" t="s">
        <v>86</v>
      </c>
      <c r="E612" s="253" t="s">
        <v>154</v>
      </c>
      <c r="F612" s="254" t="s">
        <v>153</v>
      </c>
    </row>
    <row r="613" spans="1:6" s="245" customFormat="1" ht="13.5" customHeight="1">
      <c r="A613" s="245">
        <v>613</v>
      </c>
      <c r="B613" s="255" t="s">
        <v>348</v>
      </c>
      <c r="C613" s="252" t="s">
        <v>87</v>
      </c>
      <c r="D613" s="252" t="s">
        <v>88</v>
      </c>
      <c r="E613" s="253" t="s">
        <v>154</v>
      </c>
      <c r="F613" s="254" t="s">
        <v>153</v>
      </c>
    </row>
    <row r="614" spans="1:6" s="245" customFormat="1" ht="13.5" customHeight="1">
      <c r="A614" s="245">
        <v>614</v>
      </c>
      <c r="B614" s="255" t="s">
        <v>348</v>
      </c>
      <c r="C614" s="252" t="s">
        <v>93</v>
      </c>
      <c r="D614" s="252" t="s">
        <v>94</v>
      </c>
      <c r="E614" s="253" t="s">
        <v>154</v>
      </c>
      <c r="F614" s="254" t="s">
        <v>153</v>
      </c>
    </row>
    <row r="615" spans="1:6" s="245" customFormat="1" ht="13.5" customHeight="1">
      <c r="A615" s="245">
        <v>615</v>
      </c>
      <c r="B615" s="255" t="s">
        <v>348</v>
      </c>
      <c r="C615" s="252" t="s">
        <v>95</v>
      </c>
      <c r="D615" s="252" t="s">
        <v>96</v>
      </c>
      <c r="E615" s="253" t="s">
        <v>154</v>
      </c>
      <c r="F615" s="254" t="s">
        <v>153</v>
      </c>
    </row>
    <row r="616" spans="1:6" s="245" customFormat="1" ht="13.5" customHeight="1">
      <c r="A616" s="245">
        <v>616</v>
      </c>
      <c r="B616" s="255" t="s">
        <v>348</v>
      </c>
      <c r="C616" s="252" t="s">
        <v>97</v>
      </c>
      <c r="D616" s="252" t="s">
        <v>98</v>
      </c>
      <c r="E616" s="253" t="s">
        <v>154</v>
      </c>
      <c r="F616" s="254" t="s">
        <v>153</v>
      </c>
    </row>
    <row r="617" spans="1:6" s="245" customFormat="1" ht="13.5" customHeight="1">
      <c r="A617" s="245">
        <v>617</v>
      </c>
      <c r="B617" s="255" t="s">
        <v>348</v>
      </c>
      <c r="C617" s="252" t="s">
        <v>99</v>
      </c>
      <c r="D617" s="252" t="s">
        <v>100</v>
      </c>
      <c r="E617" s="253" t="s">
        <v>154</v>
      </c>
      <c r="F617" s="254" t="s">
        <v>153</v>
      </c>
    </row>
    <row r="618" spans="1:6" s="245" customFormat="1" ht="13.5" customHeight="1">
      <c r="A618" s="245">
        <v>618</v>
      </c>
      <c r="B618" s="255" t="s">
        <v>349</v>
      </c>
      <c r="C618" s="252" t="s">
        <v>103</v>
      </c>
      <c r="D618" s="252" t="s">
        <v>73</v>
      </c>
      <c r="E618" s="253" t="s">
        <v>120</v>
      </c>
      <c r="F618" s="254" t="s">
        <v>153</v>
      </c>
    </row>
    <row r="619" spans="1:6" s="245" customFormat="1" ht="13.5" customHeight="1">
      <c r="A619" s="245">
        <v>619</v>
      </c>
      <c r="B619" s="251" t="s">
        <v>350</v>
      </c>
      <c r="C619" s="252" t="s">
        <v>115</v>
      </c>
      <c r="D619" s="252" t="s">
        <v>116</v>
      </c>
      <c r="E619" s="253" t="s">
        <v>603</v>
      </c>
      <c r="F619" s="254" t="s">
        <v>157</v>
      </c>
    </row>
    <row r="620" spans="1:6" s="245" customFormat="1" ht="13.5" customHeight="1">
      <c r="A620" s="245">
        <v>620</v>
      </c>
      <c r="B620" s="251" t="s">
        <v>350</v>
      </c>
      <c r="C620" s="252" t="s">
        <v>85</v>
      </c>
      <c r="D620" s="252" t="s">
        <v>86</v>
      </c>
      <c r="E620" s="253" t="s">
        <v>603</v>
      </c>
      <c r="F620" s="254" t="s">
        <v>157</v>
      </c>
    </row>
    <row r="621" spans="1:6" s="245" customFormat="1" ht="13.5" customHeight="1">
      <c r="A621" s="245">
        <v>621</v>
      </c>
      <c r="B621" s="251" t="s">
        <v>350</v>
      </c>
      <c r="C621" s="252" t="s">
        <v>90</v>
      </c>
      <c r="D621" s="252" t="s">
        <v>91</v>
      </c>
      <c r="E621" s="253" t="s">
        <v>603</v>
      </c>
      <c r="F621" s="254" t="s">
        <v>157</v>
      </c>
    </row>
    <row r="622" spans="1:6" s="245" customFormat="1" ht="13.5" customHeight="1">
      <c r="A622" s="245">
        <v>622</v>
      </c>
      <c r="B622" s="251" t="s">
        <v>350</v>
      </c>
      <c r="C622" s="252" t="s">
        <v>92</v>
      </c>
      <c r="D622" s="252" t="s">
        <v>75</v>
      </c>
      <c r="E622" s="253" t="s">
        <v>603</v>
      </c>
      <c r="F622" s="254" t="s">
        <v>157</v>
      </c>
    </row>
    <row r="623" spans="1:6" s="245" customFormat="1" ht="13.5" customHeight="1">
      <c r="A623" s="245">
        <v>623</v>
      </c>
      <c r="B623" s="251" t="s">
        <v>350</v>
      </c>
      <c r="C623" s="252" t="s">
        <v>93</v>
      </c>
      <c r="D623" s="252" t="s">
        <v>94</v>
      </c>
      <c r="E623" s="253" t="s">
        <v>603</v>
      </c>
      <c r="F623" s="254" t="s">
        <v>157</v>
      </c>
    </row>
    <row r="624" spans="1:6" s="245" customFormat="1" ht="13.5" customHeight="1">
      <c r="A624" s="245">
        <v>624</v>
      </c>
      <c r="B624" s="251" t="s">
        <v>350</v>
      </c>
      <c r="C624" s="252" t="s">
        <v>99</v>
      </c>
      <c r="D624" s="252" t="s">
        <v>100</v>
      </c>
      <c r="E624" s="253" t="s">
        <v>603</v>
      </c>
      <c r="F624" s="254" t="s">
        <v>157</v>
      </c>
    </row>
    <row r="625" spans="1:6" s="245" customFormat="1" ht="13.5" customHeight="1">
      <c r="A625" s="245">
        <v>625</v>
      </c>
      <c r="B625" s="251" t="s">
        <v>351</v>
      </c>
      <c r="C625" s="252" t="s">
        <v>103</v>
      </c>
      <c r="D625" s="252" t="s">
        <v>73</v>
      </c>
      <c r="E625" s="253" t="s">
        <v>603</v>
      </c>
      <c r="F625" s="254" t="s">
        <v>157</v>
      </c>
    </row>
    <row r="626" spans="1:6" s="245" customFormat="1" ht="13.5" customHeight="1">
      <c r="A626" s="245">
        <v>626</v>
      </c>
      <c r="B626" s="251" t="s">
        <v>351</v>
      </c>
      <c r="C626" s="252" t="s">
        <v>110</v>
      </c>
      <c r="D626" s="252" t="s">
        <v>111</v>
      </c>
      <c r="E626" s="253" t="s">
        <v>603</v>
      </c>
      <c r="F626" s="254" t="s">
        <v>157</v>
      </c>
    </row>
    <row r="627" spans="1:6" s="245" customFormat="1" ht="13.5" customHeight="1">
      <c r="A627" s="245">
        <v>627</v>
      </c>
      <c r="B627" s="251" t="s">
        <v>351</v>
      </c>
      <c r="C627" s="252" t="s">
        <v>112</v>
      </c>
      <c r="D627" s="252" t="s">
        <v>72</v>
      </c>
      <c r="E627" s="253" t="s">
        <v>603</v>
      </c>
      <c r="F627" s="254" t="s">
        <v>157</v>
      </c>
    </row>
    <row r="628" spans="1:6" s="245" customFormat="1" ht="13.5" customHeight="1">
      <c r="A628" s="245">
        <v>628</v>
      </c>
      <c r="B628" s="251" t="s">
        <v>351</v>
      </c>
      <c r="C628" s="252" t="s">
        <v>113</v>
      </c>
      <c r="D628" s="252" t="s">
        <v>75</v>
      </c>
      <c r="E628" s="253" t="s">
        <v>603</v>
      </c>
      <c r="F628" s="254" t="s">
        <v>157</v>
      </c>
    </row>
    <row r="629" spans="1:6" s="245" customFormat="1" ht="13.5" customHeight="1">
      <c r="A629" s="245">
        <v>629</v>
      </c>
      <c r="B629" s="251" t="s">
        <v>351</v>
      </c>
      <c r="C629" s="252" t="s">
        <v>84</v>
      </c>
      <c r="D629" s="252" t="s">
        <v>79</v>
      </c>
      <c r="E629" s="253" t="s">
        <v>603</v>
      </c>
      <c r="F629" s="254" t="s">
        <v>157</v>
      </c>
    </row>
    <row r="630" spans="1:6" s="245" customFormat="1" ht="13.5" customHeight="1">
      <c r="A630" s="245">
        <v>630</v>
      </c>
      <c r="B630" s="251" t="s">
        <v>352</v>
      </c>
      <c r="C630" s="252" t="s">
        <v>103</v>
      </c>
      <c r="D630" s="252" t="s">
        <v>73</v>
      </c>
      <c r="E630" s="253" t="s">
        <v>603</v>
      </c>
      <c r="F630" s="254" t="s">
        <v>157</v>
      </c>
    </row>
    <row r="631" spans="1:6" s="245" customFormat="1" ht="13.5" customHeight="1">
      <c r="A631" s="245">
        <v>631</v>
      </c>
      <c r="B631" s="251" t="s">
        <v>352</v>
      </c>
      <c r="C631" s="252" t="s">
        <v>110</v>
      </c>
      <c r="D631" s="252" t="s">
        <v>111</v>
      </c>
      <c r="E631" s="253" t="s">
        <v>603</v>
      </c>
      <c r="F631" s="254" t="s">
        <v>157</v>
      </c>
    </row>
    <row r="632" spans="1:6" s="245" customFormat="1" ht="13.5" customHeight="1">
      <c r="A632" s="245">
        <v>632</v>
      </c>
      <c r="B632" s="251" t="s">
        <v>352</v>
      </c>
      <c r="C632" s="252" t="s">
        <v>112</v>
      </c>
      <c r="D632" s="252" t="s">
        <v>72</v>
      </c>
      <c r="E632" s="253" t="s">
        <v>603</v>
      </c>
      <c r="F632" s="254" t="s">
        <v>157</v>
      </c>
    </row>
    <row r="633" spans="1:6" s="245" customFormat="1" ht="13.5" customHeight="1">
      <c r="A633" s="245">
        <v>633</v>
      </c>
      <c r="B633" s="251" t="s">
        <v>352</v>
      </c>
      <c r="C633" s="252" t="s">
        <v>82</v>
      </c>
      <c r="D633" s="252" t="s">
        <v>76</v>
      </c>
      <c r="E633" s="253" t="s">
        <v>603</v>
      </c>
      <c r="F633" s="254" t="s">
        <v>157</v>
      </c>
    </row>
    <row r="634" spans="1:6" s="245" customFormat="1" ht="13.5" customHeight="1">
      <c r="A634" s="245">
        <v>634</v>
      </c>
      <c r="B634" s="251" t="s">
        <v>352</v>
      </c>
      <c r="C634" s="252" t="s">
        <v>84</v>
      </c>
      <c r="D634" s="252" t="s">
        <v>79</v>
      </c>
      <c r="E634" s="253" t="s">
        <v>603</v>
      </c>
      <c r="F634" s="254" t="s">
        <v>157</v>
      </c>
    </row>
    <row r="635" spans="1:6" s="245" customFormat="1" ht="13.5" customHeight="1">
      <c r="A635" s="245">
        <v>635</v>
      </c>
      <c r="B635" s="251" t="s">
        <v>353</v>
      </c>
      <c r="C635" s="252" t="s">
        <v>103</v>
      </c>
      <c r="D635" s="252" t="s">
        <v>73</v>
      </c>
      <c r="E635" s="253" t="s">
        <v>603</v>
      </c>
      <c r="F635" s="254" t="s">
        <v>157</v>
      </c>
    </row>
    <row r="636" spans="1:6" s="245" customFormat="1" ht="13.5" customHeight="1">
      <c r="A636" s="245">
        <v>636</v>
      </c>
      <c r="B636" s="251" t="s">
        <v>353</v>
      </c>
      <c r="C636" s="252" t="s">
        <v>110</v>
      </c>
      <c r="D636" s="252" t="s">
        <v>111</v>
      </c>
      <c r="E636" s="253" t="s">
        <v>603</v>
      </c>
      <c r="F636" s="254" t="s">
        <v>157</v>
      </c>
    </row>
    <row r="637" spans="1:6" s="245" customFormat="1" ht="13.5" customHeight="1">
      <c r="A637" s="245">
        <v>637</v>
      </c>
      <c r="B637" s="251" t="s">
        <v>353</v>
      </c>
      <c r="C637" s="252" t="s">
        <v>112</v>
      </c>
      <c r="D637" s="252" t="s">
        <v>72</v>
      </c>
      <c r="E637" s="253" t="s">
        <v>603</v>
      </c>
      <c r="F637" s="254" t="s">
        <v>157</v>
      </c>
    </row>
    <row r="638" spans="1:6" s="245" customFormat="1" ht="13.5" customHeight="1">
      <c r="A638" s="245">
        <v>638</v>
      </c>
      <c r="B638" s="251" t="s">
        <v>354</v>
      </c>
      <c r="C638" s="252" t="s">
        <v>103</v>
      </c>
      <c r="D638" s="252" t="s">
        <v>73</v>
      </c>
      <c r="E638" s="253" t="s">
        <v>166</v>
      </c>
      <c r="F638" s="254" t="s">
        <v>157</v>
      </c>
    </row>
    <row r="639" spans="1:6" s="245" customFormat="1" ht="13.5" customHeight="1">
      <c r="A639" s="245">
        <v>639</v>
      </c>
      <c r="B639" s="251" t="s">
        <v>354</v>
      </c>
      <c r="C639" s="252" t="s">
        <v>82</v>
      </c>
      <c r="D639" s="252" t="s">
        <v>76</v>
      </c>
      <c r="E639" s="253" t="s">
        <v>166</v>
      </c>
      <c r="F639" s="254" t="s">
        <v>157</v>
      </c>
    </row>
    <row r="640" spans="1:6" s="245" customFormat="1" ht="13.5" customHeight="1">
      <c r="A640" s="245">
        <v>640</v>
      </c>
      <c r="B640" s="251" t="s">
        <v>354</v>
      </c>
      <c r="C640" s="252" t="s">
        <v>84</v>
      </c>
      <c r="D640" s="252" t="s">
        <v>79</v>
      </c>
      <c r="E640" s="253" t="s">
        <v>166</v>
      </c>
      <c r="F640" s="254" t="s">
        <v>157</v>
      </c>
    </row>
    <row r="641" spans="1:6" s="245" customFormat="1" ht="13.5" customHeight="1">
      <c r="A641" s="245">
        <v>641</v>
      </c>
      <c r="B641" s="251" t="s">
        <v>355</v>
      </c>
      <c r="C641" s="252" t="s">
        <v>103</v>
      </c>
      <c r="D641" s="252" t="s">
        <v>73</v>
      </c>
      <c r="E641" s="253" t="s">
        <v>603</v>
      </c>
      <c r="F641" s="254" t="s">
        <v>157</v>
      </c>
    </row>
    <row r="642" spans="1:6" s="245" customFormat="1" ht="13.5" customHeight="1">
      <c r="A642" s="245">
        <v>642</v>
      </c>
      <c r="B642" s="251" t="s">
        <v>355</v>
      </c>
      <c r="C642" s="252" t="s">
        <v>110</v>
      </c>
      <c r="D642" s="252" t="s">
        <v>111</v>
      </c>
      <c r="E642" s="253" t="s">
        <v>603</v>
      </c>
      <c r="F642" s="254" t="s">
        <v>157</v>
      </c>
    </row>
    <row r="643" spans="1:6" s="245" customFormat="1" ht="13.5" customHeight="1">
      <c r="A643" s="245">
        <v>643</v>
      </c>
      <c r="B643" s="251" t="s">
        <v>355</v>
      </c>
      <c r="C643" s="252" t="s">
        <v>112</v>
      </c>
      <c r="D643" s="252" t="s">
        <v>72</v>
      </c>
      <c r="E643" s="253" t="s">
        <v>603</v>
      </c>
      <c r="F643" s="254" t="s">
        <v>157</v>
      </c>
    </row>
    <row r="644" spans="1:6" s="245" customFormat="1" ht="13.5" customHeight="1">
      <c r="A644" s="245">
        <v>644</v>
      </c>
      <c r="B644" s="251" t="s">
        <v>355</v>
      </c>
      <c r="C644" s="252" t="s">
        <v>84</v>
      </c>
      <c r="D644" s="252" t="s">
        <v>79</v>
      </c>
      <c r="E644" s="253" t="s">
        <v>603</v>
      </c>
      <c r="F644" s="254" t="s">
        <v>157</v>
      </c>
    </row>
    <row r="645" spans="1:6" s="245" customFormat="1" ht="13.5" customHeight="1">
      <c r="A645" s="245">
        <v>645</v>
      </c>
      <c r="B645" s="251" t="s">
        <v>356</v>
      </c>
      <c r="C645" s="252" t="s">
        <v>158</v>
      </c>
      <c r="D645" s="252" t="s">
        <v>152</v>
      </c>
      <c r="E645" s="253" t="s">
        <v>603</v>
      </c>
      <c r="F645" s="254" t="s">
        <v>157</v>
      </c>
    </row>
    <row r="646" spans="1:6" s="245" customFormat="1" ht="13.5" customHeight="1">
      <c r="A646" s="245">
        <v>646</v>
      </c>
      <c r="B646" s="251" t="s">
        <v>356</v>
      </c>
      <c r="C646" s="252" t="s">
        <v>103</v>
      </c>
      <c r="D646" s="252" t="s">
        <v>73</v>
      </c>
      <c r="E646" s="253" t="s">
        <v>603</v>
      </c>
      <c r="F646" s="254" t="s">
        <v>157</v>
      </c>
    </row>
    <row r="647" spans="1:6" s="245" customFormat="1" ht="13.5" customHeight="1">
      <c r="A647" s="245">
        <v>647</v>
      </c>
      <c r="B647" s="251" t="s">
        <v>356</v>
      </c>
      <c r="C647" s="252" t="s">
        <v>104</v>
      </c>
      <c r="D647" s="252" t="s">
        <v>105</v>
      </c>
      <c r="E647" s="253" t="s">
        <v>603</v>
      </c>
      <c r="F647" s="254" t="s">
        <v>157</v>
      </c>
    </row>
    <row r="648" spans="1:6" s="245" customFormat="1" ht="13.5" customHeight="1">
      <c r="A648" s="245">
        <v>648</v>
      </c>
      <c r="B648" s="251" t="s">
        <v>356</v>
      </c>
      <c r="C648" s="252" t="s">
        <v>110</v>
      </c>
      <c r="D648" s="252" t="s">
        <v>111</v>
      </c>
      <c r="E648" s="253" t="s">
        <v>603</v>
      </c>
      <c r="F648" s="254" t="s">
        <v>157</v>
      </c>
    </row>
    <row r="649" spans="1:6" s="245" customFormat="1" ht="13.5" customHeight="1">
      <c r="A649" s="245">
        <v>649</v>
      </c>
      <c r="B649" s="251" t="s">
        <v>356</v>
      </c>
      <c r="C649" s="252" t="s">
        <v>112</v>
      </c>
      <c r="D649" s="252" t="s">
        <v>72</v>
      </c>
      <c r="E649" s="253" t="s">
        <v>603</v>
      </c>
      <c r="F649" s="254" t="s">
        <v>157</v>
      </c>
    </row>
    <row r="650" spans="1:6" s="245" customFormat="1" ht="13.5" customHeight="1">
      <c r="A650" s="245">
        <v>650</v>
      </c>
      <c r="B650" s="251" t="s">
        <v>356</v>
      </c>
      <c r="C650" s="252" t="s">
        <v>84</v>
      </c>
      <c r="D650" s="252" t="s">
        <v>79</v>
      </c>
      <c r="E650" s="253" t="s">
        <v>603</v>
      </c>
      <c r="F650" s="254" t="s">
        <v>157</v>
      </c>
    </row>
    <row r="651" spans="1:6" s="245" customFormat="1" ht="13.5" customHeight="1">
      <c r="A651" s="245">
        <v>651</v>
      </c>
      <c r="B651" s="251" t="s">
        <v>357</v>
      </c>
      <c r="C651" s="252" t="s">
        <v>103</v>
      </c>
      <c r="D651" s="252" t="s">
        <v>73</v>
      </c>
      <c r="E651" s="253" t="s">
        <v>603</v>
      </c>
      <c r="F651" s="254" t="s">
        <v>157</v>
      </c>
    </row>
    <row r="652" spans="1:6" s="245" customFormat="1" ht="13.5" customHeight="1">
      <c r="A652" s="245">
        <v>652</v>
      </c>
      <c r="B652" s="251" t="s">
        <v>357</v>
      </c>
      <c r="C652" s="252" t="s">
        <v>151</v>
      </c>
      <c r="D652" s="252" t="s">
        <v>152</v>
      </c>
      <c r="E652" s="253" t="s">
        <v>603</v>
      </c>
      <c r="F652" s="254" t="s">
        <v>157</v>
      </c>
    </row>
    <row r="653" spans="1:6" s="245" customFormat="1" ht="13.5" customHeight="1">
      <c r="A653" s="245">
        <v>653</v>
      </c>
      <c r="B653" s="251" t="s">
        <v>357</v>
      </c>
      <c r="C653" s="252" t="s">
        <v>104</v>
      </c>
      <c r="D653" s="252" t="s">
        <v>105</v>
      </c>
      <c r="E653" s="253" t="s">
        <v>603</v>
      </c>
      <c r="F653" s="254" t="s">
        <v>157</v>
      </c>
    </row>
    <row r="654" spans="1:6" s="245" customFormat="1" ht="13.5" customHeight="1">
      <c r="A654" s="245">
        <v>654</v>
      </c>
      <c r="B654" s="251" t="s">
        <v>357</v>
      </c>
      <c r="C654" s="252" t="s">
        <v>110</v>
      </c>
      <c r="D654" s="252" t="s">
        <v>111</v>
      </c>
      <c r="E654" s="253" t="s">
        <v>603</v>
      </c>
      <c r="F654" s="254" t="s">
        <v>157</v>
      </c>
    </row>
    <row r="655" spans="1:6" s="245" customFormat="1" ht="13.5" customHeight="1">
      <c r="A655" s="245">
        <v>655</v>
      </c>
      <c r="B655" s="251" t="s">
        <v>357</v>
      </c>
      <c r="C655" s="252" t="s">
        <v>112</v>
      </c>
      <c r="D655" s="252" t="s">
        <v>72</v>
      </c>
      <c r="E655" s="253" t="s">
        <v>603</v>
      </c>
      <c r="F655" s="254" t="s">
        <v>157</v>
      </c>
    </row>
    <row r="656" spans="1:6" s="245" customFormat="1" ht="13.5" customHeight="1">
      <c r="A656" s="245">
        <v>656</v>
      </c>
      <c r="B656" s="251" t="s">
        <v>357</v>
      </c>
      <c r="C656" s="252" t="s">
        <v>84</v>
      </c>
      <c r="D656" s="252" t="s">
        <v>79</v>
      </c>
      <c r="E656" s="253" t="s">
        <v>603</v>
      </c>
      <c r="F656" s="254" t="s">
        <v>157</v>
      </c>
    </row>
    <row r="657" spans="1:6" s="245" customFormat="1" ht="13.5" customHeight="1">
      <c r="A657" s="245">
        <v>657</v>
      </c>
      <c r="B657" s="251" t="s">
        <v>358</v>
      </c>
      <c r="C657" s="252" t="s">
        <v>115</v>
      </c>
      <c r="D657" s="252" t="s">
        <v>116</v>
      </c>
      <c r="E657" s="253" t="s">
        <v>603</v>
      </c>
      <c r="F657" s="254" t="s">
        <v>159</v>
      </c>
    </row>
    <row r="658" spans="1:6" s="245" customFormat="1" ht="13.5" customHeight="1">
      <c r="A658" s="245">
        <v>658</v>
      </c>
      <c r="B658" s="251" t="s">
        <v>358</v>
      </c>
      <c r="C658" s="252" t="s">
        <v>85</v>
      </c>
      <c r="D658" s="252" t="s">
        <v>86</v>
      </c>
      <c r="E658" s="253" t="s">
        <v>603</v>
      </c>
      <c r="F658" s="254" t="s">
        <v>159</v>
      </c>
    </row>
    <row r="659" spans="1:6" s="245" customFormat="1" ht="13.5" customHeight="1">
      <c r="A659" s="245">
        <v>659</v>
      </c>
      <c r="B659" s="251" t="s">
        <v>358</v>
      </c>
      <c r="C659" s="252" t="s">
        <v>90</v>
      </c>
      <c r="D659" s="252" t="s">
        <v>91</v>
      </c>
      <c r="E659" s="253" t="s">
        <v>603</v>
      </c>
      <c r="F659" s="254" t="s">
        <v>159</v>
      </c>
    </row>
    <row r="660" spans="1:6" s="245" customFormat="1" ht="13.5" customHeight="1">
      <c r="A660" s="245">
        <v>660</v>
      </c>
      <c r="B660" s="251" t="s">
        <v>358</v>
      </c>
      <c r="C660" s="252" t="s">
        <v>92</v>
      </c>
      <c r="D660" s="252" t="s">
        <v>75</v>
      </c>
      <c r="E660" s="253" t="s">
        <v>603</v>
      </c>
      <c r="F660" s="254" t="s">
        <v>159</v>
      </c>
    </row>
    <row r="661" spans="1:6" s="245" customFormat="1" ht="13.5" customHeight="1">
      <c r="A661" s="245">
        <v>661</v>
      </c>
      <c r="B661" s="251" t="s">
        <v>358</v>
      </c>
      <c r="C661" s="252" t="s">
        <v>93</v>
      </c>
      <c r="D661" s="252" t="s">
        <v>94</v>
      </c>
      <c r="E661" s="253" t="s">
        <v>603</v>
      </c>
      <c r="F661" s="254" t="s">
        <v>159</v>
      </c>
    </row>
    <row r="662" spans="1:6" s="245" customFormat="1" ht="13.5" customHeight="1">
      <c r="A662" s="245">
        <v>662</v>
      </c>
      <c r="B662" s="251" t="s">
        <v>358</v>
      </c>
      <c r="C662" s="252" t="s">
        <v>99</v>
      </c>
      <c r="D662" s="252" t="s">
        <v>100</v>
      </c>
      <c r="E662" s="253" t="s">
        <v>603</v>
      </c>
      <c r="F662" s="254" t="s">
        <v>159</v>
      </c>
    </row>
    <row r="663" spans="1:6" s="245" customFormat="1" ht="13.5" customHeight="1">
      <c r="A663" s="245">
        <v>663</v>
      </c>
      <c r="B663" s="251" t="s">
        <v>359</v>
      </c>
      <c r="C663" s="252" t="s">
        <v>101</v>
      </c>
      <c r="D663" s="252" t="s">
        <v>102</v>
      </c>
      <c r="E663" s="253" t="s">
        <v>603</v>
      </c>
      <c r="F663" s="254" t="s">
        <v>159</v>
      </c>
    </row>
    <row r="664" spans="1:6" s="245" customFormat="1" ht="13.5" customHeight="1">
      <c r="A664" s="245">
        <v>664</v>
      </c>
      <c r="B664" s="251" t="s">
        <v>359</v>
      </c>
      <c r="C664" s="252" t="s">
        <v>103</v>
      </c>
      <c r="D664" s="252" t="s">
        <v>73</v>
      </c>
      <c r="E664" s="253" t="s">
        <v>603</v>
      </c>
      <c r="F664" s="254" t="s">
        <v>159</v>
      </c>
    </row>
    <row r="665" spans="1:6" s="245" customFormat="1" ht="13.5" customHeight="1">
      <c r="A665" s="245">
        <v>665</v>
      </c>
      <c r="B665" s="251" t="s">
        <v>359</v>
      </c>
      <c r="C665" s="252" t="s">
        <v>151</v>
      </c>
      <c r="D665" s="252" t="s">
        <v>152</v>
      </c>
      <c r="E665" s="253" t="s">
        <v>603</v>
      </c>
      <c r="F665" s="254" t="s">
        <v>159</v>
      </c>
    </row>
    <row r="666" spans="1:6" s="245" customFormat="1" ht="13.5" customHeight="1">
      <c r="A666" s="245">
        <v>666</v>
      </c>
      <c r="B666" s="251" t="s">
        <v>359</v>
      </c>
      <c r="C666" s="252" t="s">
        <v>110</v>
      </c>
      <c r="D666" s="252" t="s">
        <v>111</v>
      </c>
      <c r="E666" s="253" t="s">
        <v>603</v>
      </c>
      <c r="F666" s="254" t="s">
        <v>159</v>
      </c>
    </row>
    <row r="667" spans="1:6" s="245" customFormat="1" ht="13.5" customHeight="1">
      <c r="A667" s="245">
        <v>667</v>
      </c>
      <c r="B667" s="251" t="s">
        <v>359</v>
      </c>
      <c r="C667" s="252" t="s">
        <v>112</v>
      </c>
      <c r="D667" s="252" t="s">
        <v>72</v>
      </c>
      <c r="E667" s="253" t="s">
        <v>603</v>
      </c>
      <c r="F667" s="254" t="s">
        <v>159</v>
      </c>
    </row>
    <row r="668" spans="1:6" s="245" customFormat="1" ht="13.5" customHeight="1">
      <c r="A668" s="245">
        <v>668</v>
      </c>
      <c r="B668" s="251" t="s">
        <v>359</v>
      </c>
      <c r="C668" s="252" t="s">
        <v>113</v>
      </c>
      <c r="D668" s="252" t="s">
        <v>75</v>
      </c>
      <c r="E668" s="253" t="s">
        <v>603</v>
      </c>
      <c r="F668" s="254" t="s">
        <v>159</v>
      </c>
    </row>
    <row r="669" spans="1:6" s="245" customFormat="1" ht="13.5" customHeight="1">
      <c r="A669" s="245">
        <v>669</v>
      </c>
      <c r="B669" s="251" t="s">
        <v>360</v>
      </c>
      <c r="C669" s="252" t="s">
        <v>115</v>
      </c>
      <c r="D669" s="252" t="s">
        <v>116</v>
      </c>
      <c r="E669" s="253" t="s">
        <v>603</v>
      </c>
      <c r="F669" s="254" t="s">
        <v>160</v>
      </c>
    </row>
    <row r="670" spans="1:6" s="245" customFormat="1" ht="13.5" customHeight="1">
      <c r="A670" s="245">
        <v>670</v>
      </c>
      <c r="B670" s="251" t="s">
        <v>360</v>
      </c>
      <c r="C670" s="252" t="s">
        <v>85</v>
      </c>
      <c r="D670" s="252" t="s">
        <v>86</v>
      </c>
      <c r="E670" s="253" t="s">
        <v>603</v>
      </c>
      <c r="F670" s="254" t="s">
        <v>160</v>
      </c>
    </row>
    <row r="671" spans="1:6" s="245" customFormat="1" ht="13.5" customHeight="1">
      <c r="A671" s="245">
        <v>671</v>
      </c>
      <c r="B671" s="251" t="s">
        <v>360</v>
      </c>
      <c r="C671" s="252" t="s">
        <v>90</v>
      </c>
      <c r="D671" s="252" t="s">
        <v>91</v>
      </c>
      <c r="E671" s="253" t="s">
        <v>603</v>
      </c>
      <c r="F671" s="254" t="s">
        <v>160</v>
      </c>
    </row>
    <row r="672" spans="1:6" s="245" customFormat="1" ht="13.5" customHeight="1">
      <c r="A672" s="245">
        <v>672</v>
      </c>
      <c r="B672" s="251" t="s">
        <v>360</v>
      </c>
      <c r="C672" s="252" t="s">
        <v>92</v>
      </c>
      <c r="D672" s="252" t="s">
        <v>75</v>
      </c>
      <c r="E672" s="253" t="s">
        <v>603</v>
      </c>
      <c r="F672" s="254" t="s">
        <v>160</v>
      </c>
    </row>
    <row r="673" spans="1:6" s="245" customFormat="1" ht="13.5" customHeight="1">
      <c r="A673" s="245">
        <v>673</v>
      </c>
      <c r="B673" s="251" t="s">
        <v>360</v>
      </c>
      <c r="C673" s="252" t="s">
        <v>93</v>
      </c>
      <c r="D673" s="252" t="s">
        <v>94</v>
      </c>
      <c r="E673" s="253" t="s">
        <v>603</v>
      </c>
      <c r="F673" s="254" t="s">
        <v>160</v>
      </c>
    </row>
    <row r="674" spans="1:6" s="245" customFormat="1" ht="13.5" customHeight="1">
      <c r="A674" s="245">
        <v>674</v>
      </c>
      <c r="B674" s="251" t="s">
        <v>360</v>
      </c>
      <c r="C674" s="252" t="s">
        <v>99</v>
      </c>
      <c r="D674" s="252" t="s">
        <v>100</v>
      </c>
      <c r="E674" s="253" t="s">
        <v>603</v>
      </c>
      <c r="F674" s="254" t="s">
        <v>160</v>
      </c>
    </row>
    <row r="675" spans="1:6" s="245" customFormat="1" ht="13.5" customHeight="1">
      <c r="A675" s="245">
        <v>675</v>
      </c>
      <c r="B675" s="251" t="s">
        <v>361</v>
      </c>
      <c r="C675" s="252" t="s">
        <v>103</v>
      </c>
      <c r="D675" s="252" t="s">
        <v>73</v>
      </c>
      <c r="E675" s="253" t="s">
        <v>603</v>
      </c>
      <c r="F675" s="254" t="s">
        <v>160</v>
      </c>
    </row>
    <row r="676" spans="1:6" s="245" customFormat="1" ht="13.5" customHeight="1">
      <c r="A676" s="245">
        <v>676</v>
      </c>
      <c r="B676" s="251" t="s">
        <v>361</v>
      </c>
      <c r="C676" s="252" t="s">
        <v>112</v>
      </c>
      <c r="D676" s="252" t="s">
        <v>72</v>
      </c>
      <c r="E676" s="253" t="s">
        <v>603</v>
      </c>
      <c r="F676" s="254" t="s">
        <v>160</v>
      </c>
    </row>
    <row r="677" spans="1:6" s="245" customFormat="1" ht="13.5" customHeight="1">
      <c r="A677" s="245">
        <v>677</v>
      </c>
      <c r="B677" s="251" t="s">
        <v>361</v>
      </c>
      <c r="C677" s="252" t="s">
        <v>82</v>
      </c>
      <c r="D677" s="252" t="s">
        <v>76</v>
      </c>
      <c r="E677" s="253" t="s">
        <v>603</v>
      </c>
      <c r="F677" s="254" t="s">
        <v>160</v>
      </c>
    </row>
    <row r="678" spans="1:6" s="245" customFormat="1" ht="13.5" customHeight="1">
      <c r="A678" s="245">
        <v>678</v>
      </c>
      <c r="B678" s="251" t="s">
        <v>361</v>
      </c>
      <c r="C678" s="252" t="s">
        <v>84</v>
      </c>
      <c r="D678" s="252" t="s">
        <v>79</v>
      </c>
      <c r="E678" s="253" t="s">
        <v>603</v>
      </c>
      <c r="F678" s="254" t="s">
        <v>160</v>
      </c>
    </row>
    <row r="679" spans="1:6" s="245" customFormat="1" ht="13.5" customHeight="1">
      <c r="A679" s="245">
        <v>679</v>
      </c>
      <c r="B679" s="251" t="s">
        <v>362</v>
      </c>
      <c r="C679" s="252" t="s">
        <v>112</v>
      </c>
      <c r="D679" s="252" t="s">
        <v>72</v>
      </c>
      <c r="E679" s="253" t="s">
        <v>603</v>
      </c>
      <c r="F679" s="254" t="s">
        <v>160</v>
      </c>
    </row>
    <row r="680" spans="1:6" s="245" customFormat="1" ht="13.5" customHeight="1">
      <c r="A680" s="245">
        <v>680</v>
      </c>
      <c r="B680" s="251" t="s">
        <v>362</v>
      </c>
      <c r="C680" s="252" t="s">
        <v>113</v>
      </c>
      <c r="D680" s="252" t="s">
        <v>75</v>
      </c>
      <c r="E680" s="253" t="s">
        <v>603</v>
      </c>
      <c r="F680" s="254" t="s">
        <v>160</v>
      </c>
    </row>
    <row r="681" spans="1:6" s="245" customFormat="1" ht="13.5" customHeight="1">
      <c r="A681" s="245">
        <v>681</v>
      </c>
      <c r="B681" s="251" t="s">
        <v>363</v>
      </c>
      <c r="C681" s="252" t="s">
        <v>103</v>
      </c>
      <c r="D681" s="252" t="s">
        <v>73</v>
      </c>
      <c r="E681" s="253" t="s">
        <v>603</v>
      </c>
      <c r="F681" s="254" t="s">
        <v>160</v>
      </c>
    </row>
    <row r="682" spans="1:6" s="245" customFormat="1" ht="13.5" customHeight="1">
      <c r="A682" s="245">
        <v>682</v>
      </c>
      <c r="B682" s="251" t="s">
        <v>363</v>
      </c>
      <c r="C682" s="252" t="s">
        <v>112</v>
      </c>
      <c r="D682" s="252" t="s">
        <v>72</v>
      </c>
      <c r="E682" s="253" t="s">
        <v>603</v>
      </c>
      <c r="F682" s="254" t="s">
        <v>160</v>
      </c>
    </row>
    <row r="683" spans="1:6" s="245" customFormat="1" ht="13.5" customHeight="1">
      <c r="A683" s="245">
        <v>683</v>
      </c>
      <c r="B683" s="251" t="s">
        <v>363</v>
      </c>
      <c r="C683" s="252" t="s">
        <v>82</v>
      </c>
      <c r="D683" s="252" t="s">
        <v>76</v>
      </c>
      <c r="E683" s="253" t="s">
        <v>603</v>
      </c>
      <c r="F683" s="254" t="s">
        <v>160</v>
      </c>
    </row>
    <row r="684" spans="1:6" s="245" customFormat="1" ht="13.5" customHeight="1">
      <c r="A684" s="245">
        <v>684</v>
      </c>
      <c r="B684" s="251" t="s">
        <v>364</v>
      </c>
      <c r="C684" s="252" t="s">
        <v>103</v>
      </c>
      <c r="D684" s="252" t="s">
        <v>73</v>
      </c>
      <c r="E684" s="253" t="s">
        <v>603</v>
      </c>
      <c r="F684" s="254" t="s">
        <v>160</v>
      </c>
    </row>
    <row r="685" spans="1:6" s="245" customFormat="1" ht="13.5" customHeight="1">
      <c r="A685" s="245">
        <v>685</v>
      </c>
      <c r="B685" s="251" t="s">
        <v>364</v>
      </c>
      <c r="C685" s="252" t="s">
        <v>112</v>
      </c>
      <c r="D685" s="252" t="s">
        <v>72</v>
      </c>
      <c r="E685" s="253" t="s">
        <v>603</v>
      </c>
      <c r="F685" s="254" t="s">
        <v>160</v>
      </c>
    </row>
    <row r="686" spans="1:6" s="245" customFormat="1" ht="13.5" customHeight="1">
      <c r="A686" s="245">
        <v>686</v>
      </c>
      <c r="B686" s="251" t="s">
        <v>365</v>
      </c>
      <c r="C686" s="252" t="s">
        <v>103</v>
      </c>
      <c r="D686" s="252" t="s">
        <v>73</v>
      </c>
      <c r="E686" s="253" t="s">
        <v>167</v>
      </c>
      <c r="F686" s="254" t="s">
        <v>160</v>
      </c>
    </row>
    <row r="687" spans="1:6" s="245" customFormat="1" ht="13.5" customHeight="1">
      <c r="A687" s="245">
        <v>687</v>
      </c>
      <c r="B687" s="251" t="s">
        <v>365</v>
      </c>
      <c r="C687" s="252" t="s">
        <v>112</v>
      </c>
      <c r="D687" s="252" t="s">
        <v>72</v>
      </c>
      <c r="E687" s="253" t="s">
        <v>167</v>
      </c>
      <c r="F687" s="254" t="s">
        <v>160</v>
      </c>
    </row>
    <row r="688" spans="1:6" s="245" customFormat="1" ht="13.5" customHeight="1">
      <c r="A688" s="245">
        <v>688</v>
      </c>
      <c r="B688" s="251" t="s">
        <v>365</v>
      </c>
      <c r="C688" s="252" t="s">
        <v>82</v>
      </c>
      <c r="D688" s="252" t="s">
        <v>76</v>
      </c>
      <c r="E688" s="253" t="s">
        <v>167</v>
      </c>
      <c r="F688" s="254" t="s">
        <v>160</v>
      </c>
    </row>
    <row r="689" spans="1:6" s="245" customFormat="1" ht="13.5" customHeight="1">
      <c r="A689" s="245">
        <v>689</v>
      </c>
      <c r="B689" s="251" t="s">
        <v>366</v>
      </c>
      <c r="C689" s="252" t="s">
        <v>103</v>
      </c>
      <c r="D689" s="252" t="s">
        <v>73</v>
      </c>
      <c r="E689" s="253" t="s">
        <v>603</v>
      </c>
      <c r="F689" s="254" t="s">
        <v>160</v>
      </c>
    </row>
    <row r="690" spans="1:6" s="245" customFormat="1" ht="13.5" customHeight="1">
      <c r="A690" s="245">
        <v>690</v>
      </c>
      <c r="B690" s="251" t="s">
        <v>366</v>
      </c>
      <c r="C690" s="252" t="s">
        <v>112</v>
      </c>
      <c r="D690" s="252" t="s">
        <v>72</v>
      </c>
      <c r="E690" s="253" t="s">
        <v>603</v>
      </c>
      <c r="F690" s="254" t="s">
        <v>160</v>
      </c>
    </row>
    <row r="691" spans="1:6" s="245" customFormat="1" ht="13.5" customHeight="1">
      <c r="A691" s="245">
        <v>691</v>
      </c>
      <c r="B691" s="251" t="s">
        <v>366</v>
      </c>
      <c r="C691" s="252" t="s">
        <v>82</v>
      </c>
      <c r="D691" s="252" t="s">
        <v>76</v>
      </c>
      <c r="E691" s="253" t="s">
        <v>603</v>
      </c>
      <c r="F691" s="254" t="s">
        <v>160</v>
      </c>
    </row>
    <row r="692" spans="1:6" s="245" customFormat="1" ht="13.5" customHeight="1">
      <c r="A692" s="245">
        <v>692</v>
      </c>
      <c r="B692" s="251" t="s">
        <v>367</v>
      </c>
      <c r="C692" s="252" t="s">
        <v>103</v>
      </c>
      <c r="D692" s="252" t="s">
        <v>73</v>
      </c>
      <c r="E692" s="253" t="s">
        <v>603</v>
      </c>
      <c r="F692" s="254" t="s">
        <v>160</v>
      </c>
    </row>
    <row r="693" spans="1:6" s="245" customFormat="1" ht="13.5" customHeight="1">
      <c r="A693" s="245">
        <v>693</v>
      </c>
      <c r="B693" s="251" t="s">
        <v>367</v>
      </c>
      <c r="C693" s="252" t="s">
        <v>112</v>
      </c>
      <c r="D693" s="252" t="s">
        <v>72</v>
      </c>
      <c r="E693" s="253" t="s">
        <v>603</v>
      </c>
      <c r="F693" s="254" t="s">
        <v>160</v>
      </c>
    </row>
    <row r="694" spans="1:6" s="245" customFormat="1" ht="13.5" customHeight="1">
      <c r="A694" s="245">
        <v>694</v>
      </c>
      <c r="B694" s="251" t="s">
        <v>367</v>
      </c>
      <c r="C694" s="252" t="s">
        <v>82</v>
      </c>
      <c r="D694" s="252" t="s">
        <v>76</v>
      </c>
      <c r="E694" s="253" t="s">
        <v>603</v>
      </c>
      <c r="F694" s="254" t="s">
        <v>160</v>
      </c>
    </row>
    <row r="695" spans="1:6" s="245" customFormat="1" ht="13.5" customHeight="1">
      <c r="A695" s="245">
        <v>695</v>
      </c>
      <c r="B695" s="251" t="s">
        <v>368</v>
      </c>
      <c r="C695" s="252" t="s">
        <v>103</v>
      </c>
      <c r="D695" s="252" t="s">
        <v>73</v>
      </c>
      <c r="E695" s="253" t="s">
        <v>603</v>
      </c>
      <c r="F695" s="254" t="s">
        <v>160</v>
      </c>
    </row>
    <row r="696" spans="1:6" s="245" customFormat="1" ht="13.5" customHeight="1">
      <c r="A696" s="245">
        <v>696</v>
      </c>
      <c r="B696" s="251" t="s">
        <v>368</v>
      </c>
      <c r="C696" s="252" t="s">
        <v>112</v>
      </c>
      <c r="D696" s="252" t="s">
        <v>72</v>
      </c>
      <c r="E696" s="253" t="s">
        <v>603</v>
      </c>
      <c r="F696" s="254" t="s">
        <v>160</v>
      </c>
    </row>
    <row r="697" spans="1:6" s="245" customFormat="1" ht="13.5" customHeight="1">
      <c r="A697" s="245">
        <v>697</v>
      </c>
      <c r="B697" s="251" t="s">
        <v>368</v>
      </c>
      <c r="C697" s="252" t="s">
        <v>82</v>
      </c>
      <c r="D697" s="252" t="s">
        <v>76</v>
      </c>
      <c r="E697" s="253" t="s">
        <v>603</v>
      </c>
      <c r="F697" s="254" t="s">
        <v>160</v>
      </c>
    </row>
    <row r="698" spans="1:6" s="245" customFormat="1" ht="13.5" customHeight="1">
      <c r="A698" s="245">
        <v>698</v>
      </c>
      <c r="B698" s="251" t="s">
        <v>369</v>
      </c>
      <c r="C698" s="252" t="s">
        <v>103</v>
      </c>
      <c r="D698" s="252" t="s">
        <v>73</v>
      </c>
      <c r="E698" s="253" t="s">
        <v>603</v>
      </c>
      <c r="F698" s="254" t="s">
        <v>160</v>
      </c>
    </row>
    <row r="699" spans="1:6" s="245" customFormat="1" ht="13.5" customHeight="1">
      <c r="A699" s="245">
        <v>699</v>
      </c>
      <c r="B699" s="251" t="s">
        <v>369</v>
      </c>
      <c r="C699" s="252" t="s">
        <v>112</v>
      </c>
      <c r="D699" s="252" t="s">
        <v>72</v>
      </c>
      <c r="E699" s="253" t="s">
        <v>603</v>
      </c>
      <c r="F699" s="254" t="s">
        <v>160</v>
      </c>
    </row>
    <row r="700" spans="1:6" s="245" customFormat="1" ht="13.5" customHeight="1">
      <c r="A700" s="245">
        <v>700</v>
      </c>
      <c r="B700" s="251" t="s">
        <v>369</v>
      </c>
      <c r="C700" s="252" t="s">
        <v>82</v>
      </c>
      <c r="D700" s="252" t="s">
        <v>76</v>
      </c>
      <c r="E700" s="253" t="s">
        <v>603</v>
      </c>
      <c r="F700" s="254" t="s">
        <v>160</v>
      </c>
    </row>
    <row r="701" spans="1:6" s="245" customFormat="1" ht="13.5" customHeight="1">
      <c r="A701" s="245">
        <v>701</v>
      </c>
      <c r="B701" s="251" t="s">
        <v>370</v>
      </c>
      <c r="C701" s="252" t="s">
        <v>103</v>
      </c>
      <c r="D701" s="252" t="s">
        <v>73</v>
      </c>
      <c r="E701" s="253" t="s">
        <v>167</v>
      </c>
      <c r="F701" s="254" t="s">
        <v>160</v>
      </c>
    </row>
    <row r="702" spans="1:6" s="245" customFormat="1" ht="13.5" customHeight="1">
      <c r="A702" s="245">
        <v>702</v>
      </c>
      <c r="B702" s="251" t="s">
        <v>370</v>
      </c>
      <c r="C702" s="252" t="s">
        <v>112</v>
      </c>
      <c r="D702" s="252" t="s">
        <v>72</v>
      </c>
      <c r="E702" s="253" t="s">
        <v>167</v>
      </c>
      <c r="F702" s="254" t="s">
        <v>160</v>
      </c>
    </row>
    <row r="703" spans="1:6" s="245" customFormat="1" ht="13.5" customHeight="1">
      <c r="A703" s="245">
        <v>703</v>
      </c>
      <c r="B703" s="251" t="s">
        <v>370</v>
      </c>
      <c r="C703" s="252" t="s">
        <v>82</v>
      </c>
      <c r="D703" s="252" t="s">
        <v>76</v>
      </c>
      <c r="E703" s="253" t="s">
        <v>167</v>
      </c>
      <c r="F703" s="254" t="s">
        <v>160</v>
      </c>
    </row>
    <row r="704" spans="1:6" s="245" customFormat="1" ht="13.5" customHeight="1">
      <c r="A704" s="245">
        <v>704</v>
      </c>
      <c r="B704" s="251" t="s">
        <v>371</v>
      </c>
      <c r="C704" s="252" t="s">
        <v>103</v>
      </c>
      <c r="D704" s="252" t="s">
        <v>73</v>
      </c>
      <c r="E704" s="253" t="s">
        <v>603</v>
      </c>
      <c r="F704" s="254" t="s">
        <v>160</v>
      </c>
    </row>
    <row r="705" spans="1:6" s="245" customFormat="1" ht="13.5" customHeight="1">
      <c r="A705" s="245">
        <v>705</v>
      </c>
      <c r="B705" s="251" t="s">
        <v>371</v>
      </c>
      <c r="C705" s="252" t="s">
        <v>112</v>
      </c>
      <c r="D705" s="252" t="s">
        <v>72</v>
      </c>
      <c r="E705" s="253" t="s">
        <v>603</v>
      </c>
      <c r="F705" s="254" t="s">
        <v>160</v>
      </c>
    </row>
    <row r="706" spans="1:6" s="245" customFormat="1" ht="13.5" customHeight="1">
      <c r="A706" s="245">
        <v>706</v>
      </c>
      <c r="B706" s="251" t="s">
        <v>371</v>
      </c>
      <c r="C706" s="252" t="s">
        <v>82</v>
      </c>
      <c r="D706" s="252" t="s">
        <v>76</v>
      </c>
      <c r="E706" s="253" t="s">
        <v>603</v>
      </c>
      <c r="F706" s="254" t="s">
        <v>160</v>
      </c>
    </row>
    <row r="707" spans="1:6" s="245" customFormat="1" ht="13.5" customHeight="1">
      <c r="A707" s="245">
        <v>707</v>
      </c>
      <c r="B707" s="251" t="s">
        <v>371</v>
      </c>
      <c r="C707" s="252" t="s">
        <v>84</v>
      </c>
      <c r="D707" s="252" t="s">
        <v>79</v>
      </c>
      <c r="E707" s="253" t="s">
        <v>603</v>
      </c>
      <c r="F707" s="254" t="s">
        <v>160</v>
      </c>
    </row>
    <row r="708" spans="1:6" s="245" customFormat="1" ht="13.5" customHeight="1">
      <c r="A708" s="245">
        <v>708</v>
      </c>
      <c r="B708" s="251" t="s">
        <v>372</v>
      </c>
      <c r="C708" s="252" t="s">
        <v>103</v>
      </c>
      <c r="D708" s="252" t="s">
        <v>73</v>
      </c>
      <c r="E708" s="253" t="s">
        <v>603</v>
      </c>
      <c r="F708" s="254" t="s">
        <v>160</v>
      </c>
    </row>
    <row r="709" spans="1:6" s="245" customFormat="1" ht="13.5" customHeight="1">
      <c r="A709" s="245">
        <v>709</v>
      </c>
      <c r="B709" s="251" t="s">
        <v>372</v>
      </c>
      <c r="C709" s="252" t="s">
        <v>112</v>
      </c>
      <c r="D709" s="252" t="s">
        <v>72</v>
      </c>
      <c r="E709" s="253" t="s">
        <v>603</v>
      </c>
      <c r="F709" s="254" t="s">
        <v>160</v>
      </c>
    </row>
    <row r="710" spans="1:6" s="245" customFormat="1" ht="13.5" customHeight="1">
      <c r="A710" s="245">
        <v>710</v>
      </c>
      <c r="B710" s="251" t="s">
        <v>373</v>
      </c>
      <c r="C710" s="252" t="s">
        <v>103</v>
      </c>
      <c r="D710" s="252" t="s">
        <v>73</v>
      </c>
      <c r="E710" s="253" t="s">
        <v>167</v>
      </c>
      <c r="F710" s="254" t="s">
        <v>160</v>
      </c>
    </row>
    <row r="711" spans="1:6" s="245" customFormat="1" ht="13.5" customHeight="1">
      <c r="A711" s="245">
        <v>711</v>
      </c>
      <c r="B711" s="251" t="s">
        <v>373</v>
      </c>
      <c r="C711" s="252" t="s">
        <v>110</v>
      </c>
      <c r="D711" s="252" t="s">
        <v>111</v>
      </c>
      <c r="E711" s="253" t="s">
        <v>167</v>
      </c>
      <c r="F711" s="254" t="s">
        <v>160</v>
      </c>
    </row>
    <row r="712" spans="1:6" s="245" customFormat="1" ht="13.5" customHeight="1">
      <c r="A712" s="245">
        <v>712</v>
      </c>
      <c r="B712" s="251" t="s">
        <v>373</v>
      </c>
      <c r="C712" s="252" t="s">
        <v>112</v>
      </c>
      <c r="D712" s="252" t="s">
        <v>72</v>
      </c>
      <c r="E712" s="253" t="s">
        <v>167</v>
      </c>
      <c r="F712" s="254" t="s">
        <v>160</v>
      </c>
    </row>
    <row r="713" spans="1:6" s="245" customFormat="1" ht="13.5" customHeight="1">
      <c r="A713" s="245">
        <v>713</v>
      </c>
      <c r="B713" s="251" t="s">
        <v>373</v>
      </c>
      <c r="C713" s="252" t="s">
        <v>82</v>
      </c>
      <c r="D713" s="252" t="s">
        <v>76</v>
      </c>
      <c r="E713" s="253" t="s">
        <v>167</v>
      </c>
      <c r="F713" s="254" t="s">
        <v>160</v>
      </c>
    </row>
    <row r="714" spans="1:6" s="245" customFormat="1" ht="13.5" customHeight="1">
      <c r="A714" s="245">
        <v>714</v>
      </c>
      <c r="B714" s="251" t="s">
        <v>373</v>
      </c>
      <c r="C714" s="252" t="s">
        <v>84</v>
      </c>
      <c r="D714" s="252" t="s">
        <v>79</v>
      </c>
      <c r="E714" s="253" t="s">
        <v>167</v>
      </c>
      <c r="F714" s="254" t="s">
        <v>160</v>
      </c>
    </row>
    <row r="715" spans="1:6" s="245" customFormat="1" ht="13.5" customHeight="1">
      <c r="A715" s="245">
        <v>715</v>
      </c>
      <c r="B715" s="251" t="s">
        <v>374</v>
      </c>
      <c r="C715" s="252" t="s">
        <v>103</v>
      </c>
      <c r="D715" s="252" t="s">
        <v>73</v>
      </c>
      <c r="E715" s="253" t="s">
        <v>167</v>
      </c>
      <c r="F715" s="254" t="s">
        <v>160</v>
      </c>
    </row>
    <row r="716" spans="1:6" s="245" customFormat="1" ht="13.5" customHeight="1">
      <c r="A716" s="245">
        <v>716</v>
      </c>
      <c r="B716" s="251" t="s">
        <v>374</v>
      </c>
      <c r="C716" s="252" t="s">
        <v>112</v>
      </c>
      <c r="D716" s="252" t="s">
        <v>72</v>
      </c>
      <c r="E716" s="253" t="s">
        <v>167</v>
      </c>
      <c r="F716" s="254" t="s">
        <v>160</v>
      </c>
    </row>
    <row r="717" spans="1:6" s="245" customFormat="1" ht="13.5" customHeight="1">
      <c r="A717" s="245">
        <v>717</v>
      </c>
      <c r="B717" s="251" t="s">
        <v>374</v>
      </c>
      <c r="C717" s="252" t="s">
        <v>82</v>
      </c>
      <c r="D717" s="252" t="s">
        <v>76</v>
      </c>
      <c r="E717" s="253" t="s">
        <v>167</v>
      </c>
      <c r="F717" s="254" t="s">
        <v>160</v>
      </c>
    </row>
    <row r="718" spans="1:6" s="245" customFormat="1" ht="13.5" customHeight="1">
      <c r="A718" s="245">
        <v>718</v>
      </c>
      <c r="B718" s="251" t="s">
        <v>375</v>
      </c>
      <c r="C718" s="252" t="s">
        <v>103</v>
      </c>
      <c r="D718" s="252" t="s">
        <v>73</v>
      </c>
      <c r="E718" s="253" t="s">
        <v>603</v>
      </c>
      <c r="F718" s="254" t="s">
        <v>160</v>
      </c>
    </row>
    <row r="719" spans="1:6" s="245" customFormat="1" ht="13.5" customHeight="1">
      <c r="A719" s="245">
        <v>719</v>
      </c>
      <c r="B719" s="251" t="s">
        <v>375</v>
      </c>
      <c r="C719" s="252" t="s">
        <v>112</v>
      </c>
      <c r="D719" s="252" t="s">
        <v>72</v>
      </c>
      <c r="E719" s="253" t="s">
        <v>603</v>
      </c>
      <c r="F719" s="254" t="s">
        <v>160</v>
      </c>
    </row>
    <row r="720" spans="1:6" s="245" customFormat="1" ht="13.5" customHeight="1">
      <c r="A720" s="245">
        <v>720</v>
      </c>
      <c r="B720" s="251" t="s">
        <v>375</v>
      </c>
      <c r="C720" s="252" t="s">
        <v>82</v>
      </c>
      <c r="D720" s="252" t="s">
        <v>76</v>
      </c>
      <c r="E720" s="253" t="s">
        <v>603</v>
      </c>
      <c r="F720" s="254" t="s">
        <v>160</v>
      </c>
    </row>
    <row r="721" spans="1:6" s="245" customFormat="1" ht="13.5" customHeight="1">
      <c r="A721" s="245">
        <v>721</v>
      </c>
      <c r="B721" s="251" t="s">
        <v>376</v>
      </c>
      <c r="C721" s="252" t="s">
        <v>103</v>
      </c>
      <c r="D721" s="252" t="s">
        <v>73</v>
      </c>
      <c r="E721" s="253" t="s">
        <v>167</v>
      </c>
      <c r="F721" s="254" t="s">
        <v>160</v>
      </c>
    </row>
    <row r="722" spans="1:6" s="245" customFormat="1" ht="13.5" customHeight="1">
      <c r="A722" s="245">
        <v>722</v>
      </c>
      <c r="B722" s="251" t="s">
        <v>376</v>
      </c>
      <c r="C722" s="252" t="s">
        <v>112</v>
      </c>
      <c r="D722" s="252" t="s">
        <v>72</v>
      </c>
      <c r="E722" s="253" t="s">
        <v>167</v>
      </c>
      <c r="F722" s="254" t="s">
        <v>160</v>
      </c>
    </row>
    <row r="723" spans="1:6" s="245" customFormat="1" ht="13.5" customHeight="1">
      <c r="A723" s="245">
        <v>723</v>
      </c>
      <c r="B723" s="251" t="s">
        <v>376</v>
      </c>
      <c r="C723" s="252" t="s">
        <v>113</v>
      </c>
      <c r="D723" s="252" t="s">
        <v>75</v>
      </c>
      <c r="E723" s="253" t="s">
        <v>603</v>
      </c>
      <c r="F723" s="254" t="s">
        <v>160</v>
      </c>
    </row>
    <row r="724" spans="1:6" s="245" customFormat="1" ht="13.5" customHeight="1">
      <c r="A724" s="245">
        <v>724</v>
      </c>
      <c r="B724" s="251" t="s">
        <v>377</v>
      </c>
      <c r="C724" s="252" t="s">
        <v>82</v>
      </c>
      <c r="D724" s="252" t="s">
        <v>76</v>
      </c>
      <c r="E724" s="253" t="s">
        <v>167</v>
      </c>
      <c r="F724" s="254" t="s">
        <v>160</v>
      </c>
    </row>
    <row r="725" spans="1:6" s="245" customFormat="1" ht="13.5" customHeight="1">
      <c r="A725" s="245">
        <v>725</v>
      </c>
      <c r="B725" s="251" t="s">
        <v>378</v>
      </c>
      <c r="C725" s="252" t="s">
        <v>103</v>
      </c>
      <c r="D725" s="252" t="s">
        <v>73</v>
      </c>
      <c r="E725" s="253" t="s">
        <v>603</v>
      </c>
      <c r="F725" s="254" t="s">
        <v>160</v>
      </c>
    </row>
    <row r="726" spans="1:6" s="245" customFormat="1" ht="13.5" customHeight="1">
      <c r="A726" s="245">
        <v>726</v>
      </c>
      <c r="B726" s="251" t="s">
        <v>378</v>
      </c>
      <c r="C726" s="252" t="s">
        <v>112</v>
      </c>
      <c r="D726" s="252" t="s">
        <v>72</v>
      </c>
      <c r="E726" s="253" t="s">
        <v>603</v>
      </c>
      <c r="F726" s="254" t="s">
        <v>160</v>
      </c>
    </row>
    <row r="727" spans="1:6" s="245" customFormat="1" ht="13.5" customHeight="1">
      <c r="A727" s="245">
        <v>727</v>
      </c>
      <c r="B727" s="251" t="s">
        <v>378</v>
      </c>
      <c r="C727" s="252" t="s">
        <v>82</v>
      </c>
      <c r="D727" s="252" t="s">
        <v>76</v>
      </c>
      <c r="E727" s="253" t="s">
        <v>603</v>
      </c>
      <c r="F727" s="254" t="s">
        <v>160</v>
      </c>
    </row>
    <row r="728" spans="1:6" s="245" customFormat="1" ht="13.5" customHeight="1">
      <c r="A728" s="245">
        <v>728</v>
      </c>
      <c r="B728" s="251" t="s">
        <v>379</v>
      </c>
      <c r="C728" s="252" t="s">
        <v>103</v>
      </c>
      <c r="D728" s="252" t="s">
        <v>73</v>
      </c>
      <c r="E728" s="253" t="s">
        <v>119</v>
      </c>
      <c r="F728" s="254" t="s">
        <v>160</v>
      </c>
    </row>
    <row r="729" spans="1:6" s="245" customFormat="1" ht="13.5" customHeight="1">
      <c r="A729" s="245">
        <v>729</v>
      </c>
      <c r="B729" s="251" t="s">
        <v>379</v>
      </c>
      <c r="C729" s="252" t="s">
        <v>112</v>
      </c>
      <c r="D729" s="252" t="s">
        <v>72</v>
      </c>
      <c r="E729" s="253" t="s">
        <v>119</v>
      </c>
      <c r="F729" s="254" t="s">
        <v>160</v>
      </c>
    </row>
    <row r="730" spans="1:6" s="245" customFormat="1" ht="13.5" customHeight="1">
      <c r="A730" s="245">
        <v>730</v>
      </c>
      <c r="B730" s="251" t="s">
        <v>380</v>
      </c>
      <c r="C730" s="252" t="s">
        <v>115</v>
      </c>
      <c r="D730" s="252" t="s">
        <v>116</v>
      </c>
      <c r="E730" s="253" t="s">
        <v>603</v>
      </c>
      <c r="F730" s="254" t="s">
        <v>81</v>
      </c>
    </row>
    <row r="731" spans="1:6" s="245" customFormat="1" ht="13.5" customHeight="1">
      <c r="A731" s="245">
        <v>731</v>
      </c>
      <c r="B731" s="251" t="s">
        <v>380</v>
      </c>
      <c r="C731" s="252" t="s">
        <v>85</v>
      </c>
      <c r="D731" s="252" t="s">
        <v>86</v>
      </c>
      <c r="E731" s="253" t="s">
        <v>603</v>
      </c>
      <c r="F731" s="254" t="s">
        <v>81</v>
      </c>
    </row>
    <row r="732" spans="1:6" s="245" customFormat="1" ht="13.5" customHeight="1">
      <c r="A732" s="245">
        <v>732</v>
      </c>
      <c r="B732" s="251" t="s">
        <v>380</v>
      </c>
      <c r="C732" s="252" t="s">
        <v>87</v>
      </c>
      <c r="D732" s="252" t="s">
        <v>88</v>
      </c>
      <c r="E732" s="253" t="s">
        <v>603</v>
      </c>
      <c r="F732" s="254" t="s">
        <v>81</v>
      </c>
    </row>
    <row r="733" spans="1:6" s="245" customFormat="1" ht="13.5" customHeight="1">
      <c r="A733" s="245">
        <v>733</v>
      </c>
      <c r="B733" s="251" t="s">
        <v>380</v>
      </c>
      <c r="C733" s="252" t="s">
        <v>90</v>
      </c>
      <c r="D733" s="252" t="s">
        <v>91</v>
      </c>
      <c r="E733" s="253" t="s">
        <v>603</v>
      </c>
      <c r="F733" s="254" t="s">
        <v>81</v>
      </c>
    </row>
    <row r="734" spans="1:6" s="245" customFormat="1" ht="13.5" customHeight="1">
      <c r="A734" s="245">
        <v>734</v>
      </c>
      <c r="B734" s="251" t="s">
        <v>380</v>
      </c>
      <c r="C734" s="252" t="s">
        <v>93</v>
      </c>
      <c r="D734" s="252" t="s">
        <v>94</v>
      </c>
      <c r="E734" s="253" t="s">
        <v>603</v>
      </c>
      <c r="F734" s="254" t="s">
        <v>81</v>
      </c>
    </row>
    <row r="735" spans="1:6" s="245" customFormat="1" ht="13.5" customHeight="1">
      <c r="A735" s="245">
        <v>735</v>
      </c>
      <c r="B735" s="251" t="s">
        <v>380</v>
      </c>
      <c r="C735" s="252" t="s">
        <v>99</v>
      </c>
      <c r="D735" s="252" t="s">
        <v>100</v>
      </c>
      <c r="E735" s="253" t="s">
        <v>603</v>
      </c>
      <c r="F735" s="254" t="s">
        <v>81</v>
      </c>
    </row>
    <row r="736" spans="1:6" s="245" customFormat="1" ht="13.5" customHeight="1">
      <c r="A736" s="245">
        <v>736</v>
      </c>
      <c r="B736" s="251" t="s">
        <v>380</v>
      </c>
      <c r="C736" s="252" t="s">
        <v>110</v>
      </c>
      <c r="D736" s="252" t="s">
        <v>111</v>
      </c>
      <c r="E736" s="253" t="s">
        <v>603</v>
      </c>
      <c r="F736" s="254" t="s">
        <v>81</v>
      </c>
    </row>
    <row r="737" spans="1:6" s="245" customFormat="1" ht="13.5" customHeight="1">
      <c r="A737" s="245">
        <v>737</v>
      </c>
      <c r="B737" s="251" t="s">
        <v>381</v>
      </c>
      <c r="C737" s="252" t="s">
        <v>103</v>
      </c>
      <c r="D737" s="252" t="s">
        <v>73</v>
      </c>
      <c r="E737" s="253" t="s">
        <v>603</v>
      </c>
      <c r="F737" s="254" t="s">
        <v>81</v>
      </c>
    </row>
    <row r="738" spans="1:6" s="245" customFormat="1" ht="13.5" customHeight="1">
      <c r="A738" s="245">
        <v>738</v>
      </c>
      <c r="B738" s="251" t="s">
        <v>381</v>
      </c>
      <c r="C738" s="252" t="s">
        <v>112</v>
      </c>
      <c r="D738" s="252" t="s">
        <v>72</v>
      </c>
      <c r="E738" s="253" t="s">
        <v>603</v>
      </c>
      <c r="F738" s="254" t="s">
        <v>81</v>
      </c>
    </row>
    <row r="739" spans="1:6" s="245" customFormat="1" ht="13.5" customHeight="1">
      <c r="A739" s="245">
        <v>739</v>
      </c>
      <c r="B739" s="251" t="s">
        <v>382</v>
      </c>
      <c r="C739" s="252" t="s">
        <v>103</v>
      </c>
      <c r="D739" s="252" t="s">
        <v>73</v>
      </c>
      <c r="E739" s="253" t="s">
        <v>603</v>
      </c>
      <c r="F739" s="254" t="s">
        <v>81</v>
      </c>
    </row>
    <row r="740" spans="1:6" s="245" customFormat="1" ht="13.5" customHeight="1">
      <c r="A740" s="245">
        <v>740</v>
      </c>
      <c r="B740" s="251" t="s">
        <v>382</v>
      </c>
      <c r="C740" s="252" t="s">
        <v>112</v>
      </c>
      <c r="D740" s="252" t="s">
        <v>72</v>
      </c>
      <c r="E740" s="253" t="s">
        <v>603</v>
      </c>
      <c r="F740" s="254" t="s">
        <v>81</v>
      </c>
    </row>
    <row r="741" spans="1:6" s="245" customFormat="1" ht="13.5" customHeight="1">
      <c r="A741" s="245">
        <v>741</v>
      </c>
      <c r="B741" s="251" t="s">
        <v>383</v>
      </c>
      <c r="C741" s="252" t="s">
        <v>103</v>
      </c>
      <c r="D741" s="252" t="s">
        <v>73</v>
      </c>
      <c r="E741" s="253" t="s">
        <v>169</v>
      </c>
      <c r="F741" s="254" t="s">
        <v>81</v>
      </c>
    </row>
    <row r="742" spans="1:6" s="245" customFormat="1" ht="13.5" customHeight="1">
      <c r="A742" s="245">
        <v>742</v>
      </c>
      <c r="B742" s="251" t="s">
        <v>383</v>
      </c>
      <c r="C742" s="252" t="s">
        <v>112</v>
      </c>
      <c r="D742" s="252" t="s">
        <v>72</v>
      </c>
      <c r="E742" s="253" t="s">
        <v>169</v>
      </c>
      <c r="F742" s="254" t="s">
        <v>81</v>
      </c>
    </row>
    <row r="743" spans="1:6" s="245" customFormat="1" ht="13.5" customHeight="1">
      <c r="A743" s="245">
        <v>743</v>
      </c>
      <c r="B743" s="251" t="s">
        <v>384</v>
      </c>
      <c r="C743" s="252" t="s">
        <v>103</v>
      </c>
      <c r="D743" s="252" t="s">
        <v>73</v>
      </c>
      <c r="E743" s="253" t="s">
        <v>169</v>
      </c>
      <c r="F743" s="254" t="s">
        <v>81</v>
      </c>
    </row>
    <row r="744" spans="1:6" s="245" customFormat="1" ht="13.5" customHeight="1">
      <c r="A744" s="245">
        <v>744</v>
      </c>
      <c r="B744" s="251" t="s">
        <v>384</v>
      </c>
      <c r="C744" s="252" t="s">
        <v>161</v>
      </c>
      <c r="D744" s="252" t="s">
        <v>162</v>
      </c>
      <c r="E744" s="253" t="s">
        <v>603</v>
      </c>
      <c r="F744" s="254" t="s">
        <v>81</v>
      </c>
    </row>
    <row r="745" spans="1:6" s="245" customFormat="1" ht="13.5" customHeight="1">
      <c r="A745" s="245">
        <v>745</v>
      </c>
      <c r="B745" s="251" t="s">
        <v>385</v>
      </c>
      <c r="C745" s="252" t="s">
        <v>103</v>
      </c>
      <c r="D745" s="252" t="s">
        <v>73</v>
      </c>
      <c r="E745" s="253" t="s">
        <v>603</v>
      </c>
      <c r="F745" s="254" t="s">
        <v>81</v>
      </c>
    </row>
    <row r="746" spans="1:6" s="245" customFormat="1" ht="13.5" customHeight="1">
      <c r="A746" s="245">
        <v>746</v>
      </c>
      <c r="B746" s="251" t="s">
        <v>385</v>
      </c>
      <c r="C746" s="252" t="s">
        <v>110</v>
      </c>
      <c r="D746" s="252" t="s">
        <v>111</v>
      </c>
      <c r="E746" s="253" t="s">
        <v>603</v>
      </c>
      <c r="F746" s="254" t="s">
        <v>81</v>
      </c>
    </row>
    <row r="747" spans="1:6" s="245" customFormat="1" ht="13.5" customHeight="1">
      <c r="A747" s="245">
        <v>747</v>
      </c>
      <c r="B747" s="251" t="s">
        <v>385</v>
      </c>
      <c r="C747" s="252" t="s">
        <v>112</v>
      </c>
      <c r="D747" s="252" t="s">
        <v>72</v>
      </c>
      <c r="E747" s="253" t="s">
        <v>603</v>
      </c>
      <c r="F747" s="254" t="s">
        <v>81</v>
      </c>
    </row>
    <row r="748" spans="1:6" s="245" customFormat="1" ht="13.5" customHeight="1">
      <c r="A748" s="245">
        <v>748</v>
      </c>
      <c r="B748" s="256" t="s">
        <v>386</v>
      </c>
      <c r="C748" s="252" t="s">
        <v>115</v>
      </c>
      <c r="D748" s="252" t="s">
        <v>116</v>
      </c>
      <c r="E748" s="253" t="s">
        <v>603</v>
      </c>
      <c r="F748" s="254" t="s">
        <v>163</v>
      </c>
    </row>
    <row r="749" spans="1:6" s="245" customFormat="1" ht="13.5" customHeight="1">
      <c r="A749" s="245">
        <v>749</v>
      </c>
      <c r="B749" s="256" t="s">
        <v>386</v>
      </c>
      <c r="C749" s="252" t="s">
        <v>85</v>
      </c>
      <c r="D749" s="252" t="s">
        <v>86</v>
      </c>
      <c r="E749" s="253" t="s">
        <v>603</v>
      </c>
      <c r="F749" s="254" t="s">
        <v>163</v>
      </c>
    </row>
    <row r="750" spans="1:6" s="245" customFormat="1" ht="13.5" customHeight="1">
      <c r="A750" s="245">
        <v>750</v>
      </c>
      <c r="B750" s="256" t="s">
        <v>386</v>
      </c>
      <c r="C750" s="252" t="s">
        <v>87</v>
      </c>
      <c r="D750" s="252" t="s">
        <v>88</v>
      </c>
      <c r="E750" s="253" t="s">
        <v>603</v>
      </c>
      <c r="F750" s="254" t="s">
        <v>163</v>
      </c>
    </row>
    <row r="751" spans="1:6" s="245" customFormat="1" ht="13.5" customHeight="1">
      <c r="A751" s="245">
        <v>751</v>
      </c>
      <c r="B751" s="256" t="s">
        <v>386</v>
      </c>
      <c r="C751" s="252" t="s">
        <v>90</v>
      </c>
      <c r="D751" s="252" t="s">
        <v>91</v>
      </c>
      <c r="E751" s="253" t="s">
        <v>603</v>
      </c>
      <c r="F751" s="254" t="s">
        <v>163</v>
      </c>
    </row>
    <row r="752" spans="1:6" s="245" customFormat="1" ht="13.5" customHeight="1">
      <c r="A752" s="245">
        <v>752</v>
      </c>
      <c r="B752" s="256" t="s">
        <v>386</v>
      </c>
      <c r="C752" s="252" t="s">
        <v>93</v>
      </c>
      <c r="D752" s="252" t="s">
        <v>94</v>
      </c>
      <c r="E752" s="253" t="s">
        <v>603</v>
      </c>
      <c r="F752" s="254" t="s">
        <v>163</v>
      </c>
    </row>
    <row r="753" spans="1:6" s="245" customFormat="1" ht="13.5" customHeight="1">
      <c r="A753" s="245">
        <v>753</v>
      </c>
      <c r="B753" s="256" t="s">
        <v>386</v>
      </c>
      <c r="C753" s="252" t="s">
        <v>99</v>
      </c>
      <c r="D753" s="252" t="s">
        <v>100</v>
      </c>
      <c r="E753" s="253" t="s">
        <v>603</v>
      </c>
      <c r="F753" s="254" t="s">
        <v>163</v>
      </c>
    </row>
    <row r="754" spans="1:6" s="245" customFormat="1" ht="13.5" customHeight="1">
      <c r="A754" s="245">
        <v>754</v>
      </c>
      <c r="B754" s="256" t="s">
        <v>387</v>
      </c>
      <c r="C754" s="252" t="s">
        <v>103</v>
      </c>
      <c r="D754" s="252" t="s">
        <v>73</v>
      </c>
      <c r="E754" s="253" t="s">
        <v>603</v>
      </c>
      <c r="F754" s="254" t="s">
        <v>163</v>
      </c>
    </row>
    <row r="755" spans="1:6" s="245" customFormat="1" ht="13.5" customHeight="1">
      <c r="A755" s="245">
        <v>755</v>
      </c>
      <c r="B755" s="256" t="s">
        <v>387</v>
      </c>
      <c r="C755" s="252" t="s">
        <v>112</v>
      </c>
      <c r="D755" s="252" t="s">
        <v>72</v>
      </c>
      <c r="E755" s="253" t="s">
        <v>603</v>
      </c>
      <c r="F755" s="254" t="s">
        <v>163</v>
      </c>
    </row>
    <row r="756" spans="1:6" s="245" customFormat="1" ht="13.5" customHeight="1">
      <c r="A756" s="245">
        <v>756</v>
      </c>
      <c r="B756" s="256" t="s">
        <v>387</v>
      </c>
      <c r="C756" s="252" t="s">
        <v>132</v>
      </c>
      <c r="D756" s="252" t="s">
        <v>133</v>
      </c>
      <c r="E756" s="253" t="s">
        <v>603</v>
      </c>
      <c r="F756" s="254" t="s">
        <v>163</v>
      </c>
    </row>
    <row r="757" spans="1:6" s="245" customFormat="1" ht="13.5" customHeight="1">
      <c r="A757" s="245">
        <v>757</v>
      </c>
      <c r="B757" s="256" t="s">
        <v>387</v>
      </c>
      <c r="C757" s="252" t="s">
        <v>84</v>
      </c>
      <c r="D757" s="252" t="s">
        <v>79</v>
      </c>
      <c r="E757" s="253" t="s">
        <v>603</v>
      </c>
      <c r="F757" s="254" t="s">
        <v>163</v>
      </c>
    </row>
    <row r="758" spans="1:6" s="245" customFormat="1" ht="13.5" customHeight="1">
      <c r="A758" s="245">
        <v>758</v>
      </c>
      <c r="B758" s="256" t="s">
        <v>388</v>
      </c>
      <c r="C758" s="252" t="s">
        <v>115</v>
      </c>
      <c r="D758" s="252" t="s">
        <v>116</v>
      </c>
      <c r="E758" s="253" t="s">
        <v>603</v>
      </c>
      <c r="F758" s="254" t="s">
        <v>164</v>
      </c>
    </row>
    <row r="759" spans="1:6" s="245" customFormat="1" ht="13.5" customHeight="1">
      <c r="A759" s="245">
        <v>759</v>
      </c>
      <c r="B759" s="256" t="s">
        <v>388</v>
      </c>
      <c r="C759" s="252" t="s">
        <v>85</v>
      </c>
      <c r="D759" s="252" t="s">
        <v>86</v>
      </c>
      <c r="E759" s="253" t="s">
        <v>603</v>
      </c>
      <c r="F759" s="254" t="s">
        <v>164</v>
      </c>
    </row>
    <row r="760" spans="1:6" s="245" customFormat="1" ht="13.5" customHeight="1">
      <c r="A760" s="245">
        <v>760</v>
      </c>
      <c r="B760" s="256" t="s">
        <v>388</v>
      </c>
      <c r="C760" s="252" t="s">
        <v>85</v>
      </c>
      <c r="D760" s="252" t="s">
        <v>86</v>
      </c>
      <c r="E760" s="253" t="s">
        <v>604</v>
      </c>
      <c r="F760" s="254" t="s">
        <v>164</v>
      </c>
    </row>
    <row r="761" spans="1:6" s="245" customFormat="1" ht="13.5" customHeight="1">
      <c r="A761" s="245">
        <v>761</v>
      </c>
      <c r="B761" s="256" t="s">
        <v>388</v>
      </c>
      <c r="C761" s="252" t="s">
        <v>90</v>
      </c>
      <c r="D761" s="252" t="s">
        <v>91</v>
      </c>
      <c r="E761" s="253" t="s">
        <v>603</v>
      </c>
      <c r="F761" s="254" t="s">
        <v>164</v>
      </c>
    </row>
    <row r="762" spans="1:6" s="245" customFormat="1" ht="13.5" customHeight="1">
      <c r="A762" s="245">
        <v>762</v>
      </c>
      <c r="B762" s="256" t="s">
        <v>388</v>
      </c>
      <c r="C762" s="252" t="s">
        <v>93</v>
      </c>
      <c r="D762" s="252" t="s">
        <v>94</v>
      </c>
      <c r="E762" s="253" t="s">
        <v>603</v>
      </c>
      <c r="F762" s="254" t="s">
        <v>164</v>
      </c>
    </row>
    <row r="763" spans="1:6" s="245" customFormat="1" ht="13.5" customHeight="1">
      <c r="A763" s="245">
        <v>763</v>
      </c>
      <c r="B763" s="256" t="s">
        <v>388</v>
      </c>
      <c r="C763" s="252" t="s">
        <v>99</v>
      </c>
      <c r="D763" s="252" t="s">
        <v>100</v>
      </c>
      <c r="E763" s="253" t="s">
        <v>603</v>
      </c>
      <c r="F763" s="254" t="s">
        <v>164</v>
      </c>
    </row>
    <row r="764" spans="1:6" s="245" customFormat="1" ht="13.5" customHeight="1">
      <c r="A764" s="245">
        <v>764</v>
      </c>
      <c r="B764" s="256" t="s">
        <v>389</v>
      </c>
      <c r="C764" s="252" t="s">
        <v>103</v>
      </c>
      <c r="D764" s="252" t="s">
        <v>73</v>
      </c>
      <c r="E764" s="253" t="s">
        <v>604</v>
      </c>
      <c r="F764" s="254" t="s">
        <v>164</v>
      </c>
    </row>
    <row r="765" spans="1:6" s="245" customFormat="1" ht="13.5" customHeight="1">
      <c r="A765" s="245">
        <v>765</v>
      </c>
      <c r="B765" s="256" t="s">
        <v>389</v>
      </c>
      <c r="C765" s="252" t="s">
        <v>110</v>
      </c>
      <c r="D765" s="252" t="s">
        <v>111</v>
      </c>
      <c r="E765" s="253" t="s">
        <v>604</v>
      </c>
      <c r="F765" s="254" t="s">
        <v>164</v>
      </c>
    </row>
    <row r="766" spans="1:6" s="245" customFormat="1" ht="13.5" customHeight="1">
      <c r="A766" s="245">
        <v>766</v>
      </c>
      <c r="B766" s="256" t="s">
        <v>389</v>
      </c>
      <c r="C766" s="252" t="s">
        <v>112</v>
      </c>
      <c r="D766" s="252" t="s">
        <v>72</v>
      </c>
      <c r="E766" s="253" t="s">
        <v>604</v>
      </c>
      <c r="F766" s="254" t="s">
        <v>164</v>
      </c>
    </row>
    <row r="767" spans="1:6" s="245" customFormat="1" ht="13.5" customHeight="1">
      <c r="A767" s="245">
        <v>767</v>
      </c>
      <c r="B767" s="256" t="s">
        <v>389</v>
      </c>
      <c r="C767" s="252" t="s">
        <v>82</v>
      </c>
      <c r="D767" s="252" t="s">
        <v>76</v>
      </c>
      <c r="E767" s="253" t="s">
        <v>604</v>
      </c>
      <c r="F767" s="254" t="s">
        <v>164</v>
      </c>
    </row>
    <row r="768" spans="1:6" s="245" customFormat="1" ht="13.5" customHeight="1">
      <c r="A768" s="245">
        <v>768</v>
      </c>
      <c r="B768" s="256" t="s">
        <v>389</v>
      </c>
      <c r="C768" s="252" t="s">
        <v>84</v>
      </c>
      <c r="D768" s="252" t="s">
        <v>79</v>
      </c>
      <c r="E768" s="253" t="s">
        <v>604</v>
      </c>
      <c r="F768" s="254" t="s">
        <v>164</v>
      </c>
    </row>
    <row r="769" spans="1:6" s="245" customFormat="1" ht="13.5" customHeight="1">
      <c r="A769" s="245">
        <v>769</v>
      </c>
      <c r="B769" s="256" t="s">
        <v>390</v>
      </c>
      <c r="C769" s="252" t="s">
        <v>103</v>
      </c>
      <c r="D769" s="252" t="s">
        <v>73</v>
      </c>
      <c r="E769" s="253" t="s">
        <v>604</v>
      </c>
      <c r="F769" s="254" t="s">
        <v>164</v>
      </c>
    </row>
    <row r="770" spans="1:6" s="245" customFormat="1" ht="13.5" customHeight="1">
      <c r="A770" s="245">
        <v>770</v>
      </c>
      <c r="B770" s="256" t="s">
        <v>390</v>
      </c>
      <c r="C770" s="252" t="s">
        <v>112</v>
      </c>
      <c r="D770" s="252" t="s">
        <v>72</v>
      </c>
      <c r="E770" s="253" t="s">
        <v>604</v>
      </c>
      <c r="F770" s="254" t="s">
        <v>164</v>
      </c>
    </row>
    <row r="771" spans="1:6" s="245" customFormat="1" ht="13.5" customHeight="1">
      <c r="A771" s="245">
        <v>771</v>
      </c>
      <c r="B771" s="256" t="s">
        <v>390</v>
      </c>
      <c r="C771" s="252" t="s">
        <v>84</v>
      </c>
      <c r="D771" s="252" t="s">
        <v>79</v>
      </c>
      <c r="E771" s="253" t="s">
        <v>604</v>
      </c>
      <c r="F771" s="254" t="s">
        <v>164</v>
      </c>
    </row>
    <row r="772" spans="1:6" s="245" customFormat="1" ht="13.5" customHeight="1">
      <c r="A772" s="245">
        <v>772</v>
      </c>
      <c r="B772" s="257" t="s">
        <v>391</v>
      </c>
      <c r="C772" s="252" t="s">
        <v>103</v>
      </c>
      <c r="D772" s="252" t="s">
        <v>73</v>
      </c>
      <c r="E772" s="253" t="s">
        <v>604</v>
      </c>
      <c r="F772" s="254" t="s">
        <v>164</v>
      </c>
    </row>
    <row r="773" spans="1:6" s="245" customFormat="1" ht="13.5" customHeight="1">
      <c r="A773" s="245">
        <v>773</v>
      </c>
      <c r="B773" s="257" t="s">
        <v>391</v>
      </c>
      <c r="C773" s="252" t="s">
        <v>110</v>
      </c>
      <c r="D773" s="252" t="s">
        <v>111</v>
      </c>
      <c r="E773" s="253" t="s">
        <v>604</v>
      </c>
      <c r="F773" s="254" t="s">
        <v>164</v>
      </c>
    </row>
    <row r="774" spans="1:6" s="245" customFormat="1" ht="13.5" customHeight="1">
      <c r="A774" s="245">
        <v>774</v>
      </c>
      <c r="B774" s="257" t="s">
        <v>391</v>
      </c>
      <c r="C774" s="252" t="s">
        <v>112</v>
      </c>
      <c r="D774" s="252" t="s">
        <v>72</v>
      </c>
      <c r="E774" s="253" t="s">
        <v>604</v>
      </c>
      <c r="F774" s="254" t="s">
        <v>164</v>
      </c>
    </row>
    <row r="775" spans="1:6" s="245" customFormat="1" ht="13.5" customHeight="1">
      <c r="A775" s="245">
        <v>775</v>
      </c>
      <c r="B775" s="257" t="s">
        <v>391</v>
      </c>
      <c r="C775" s="252" t="s">
        <v>84</v>
      </c>
      <c r="D775" s="252" t="s">
        <v>79</v>
      </c>
      <c r="E775" s="253" t="s">
        <v>604</v>
      </c>
      <c r="F775" s="254" t="s">
        <v>164</v>
      </c>
    </row>
    <row r="776" spans="1:6" s="245" customFormat="1" ht="13.5" customHeight="1">
      <c r="A776" s="245">
        <v>776</v>
      </c>
      <c r="B776" s="256" t="s">
        <v>392</v>
      </c>
      <c r="C776" s="252" t="s">
        <v>103</v>
      </c>
      <c r="D776" s="252" t="s">
        <v>73</v>
      </c>
      <c r="E776" s="253" t="s">
        <v>604</v>
      </c>
      <c r="F776" s="254" t="s">
        <v>164</v>
      </c>
    </row>
    <row r="777" spans="1:6" s="245" customFormat="1" ht="13.5" customHeight="1">
      <c r="A777" s="245">
        <v>777</v>
      </c>
      <c r="B777" s="256" t="s">
        <v>392</v>
      </c>
      <c r="C777" s="252" t="s">
        <v>104</v>
      </c>
      <c r="D777" s="252" t="s">
        <v>105</v>
      </c>
      <c r="E777" s="253" t="s">
        <v>604</v>
      </c>
      <c r="F777" s="254" t="s">
        <v>164</v>
      </c>
    </row>
    <row r="778" spans="1:6" s="245" customFormat="1" ht="13.5" customHeight="1">
      <c r="A778" s="245">
        <v>778</v>
      </c>
      <c r="B778" s="256" t="s">
        <v>392</v>
      </c>
      <c r="C778" s="252" t="s">
        <v>112</v>
      </c>
      <c r="D778" s="252" t="s">
        <v>72</v>
      </c>
      <c r="E778" s="253" t="s">
        <v>604</v>
      </c>
      <c r="F778" s="254" t="s">
        <v>164</v>
      </c>
    </row>
    <row r="779" spans="1:6" s="245" customFormat="1" ht="13.5" customHeight="1">
      <c r="A779" s="245">
        <v>779</v>
      </c>
      <c r="B779" s="256" t="s">
        <v>393</v>
      </c>
      <c r="C779" s="252" t="s">
        <v>103</v>
      </c>
      <c r="D779" s="252" t="s">
        <v>73</v>
      </c>
      <c r="E779" s="253" t="s">
        <v>604</v>
      </c>
      <c r="F779" s="254" t="s">
        <v>164</v>
      </c>
    </row>
    <row r="780" spans="1:6" s="245" customFormat="1" ht="13.5" customHeight="1">
      <c r="A780" s="245">
        <v>780</v>
      </c>
      <c r="B780" s="256" t="s">
        <v>393</v>
      </c>
      <c r="C780" s="252" t="s">
        <v>112</v>
      </c>
      <c r="D780" s="252" t="s">
        <v>72</v>
      </c>
      <c r="E780" s="253" t="s">
        <v>604</v>
      </c>
      <c r="F780" s="254" t="s">
        <v>164</v>
      </c>
    </row>
    <row r="781" spans="1:6" s="245" customFormat="1" ht="13.5" customHeight="1">
      <c r="A781" s="245">
        <v>781</v>
      </c>
      <c r="B781" s="256" t="s">
        <v>393</v>
      </c>
      <c r="C781" s="252" t="s">
        <v>82</v>
      </c>
      <c r="D781" s="252" t="s">
        <v>76</v>
      </c>
      <c r="E781" s="253" t="s">
        <v>604</v>
      </c>
      <c r="F781" s="254" t="s">
        <v>164</v>
      </c>
    </row>
    <row r="782" spans="1:6" s="245" customFormat="1" ht="13.5" customHeight="1">
      <c r="A782" s="245">
        <v>782</v>
      </c>
      <c r="B782" s="256" t="s">
        <v>393</v>
      </c>
      <c r="C782" s="252" t="s">
        <v>84</v>
      </c>
      <c r="D782" s="252" t="s">
        <v>79</v>
      </c>
      <c r="E782" s="253" t="s">
        <v>604</v>
      </c>
      <c r="F782" s="254" t="s">
        <v>164</v>
      </c>
    </row>
    <row r="783" spans="1:6" s="245" customFormat="1" ht="13.5" customHeight="1">
      <c r="A783" s="245">
        <v>783</v>
      </c>
      <c r="B783" s="256" t="s">
        <v>395</v>
      </c>
      <c r="C783" s="252" t="s">
        <v>103</v>
      </c>
      <c r="D783" s="252" t="s">
        <v>73</v>
      </c>
      <c r="E783" s="253" t="s">
        <v>604</v>
      </c>
      <c r="F783" s="254" t="s">
        <v>164</v>
      </c>
    </row>
    <row r="784" spans="1:6" s="245" customFormat="1" ht="13.5" customHeight="1">
      <c r="A784" s="245">
        <v>784</v>
      </c>
      <c r="B784" s="256" t="s">
        <v>394</v>
      </c>
      <c r="C784" s="252" t="s">
        <v>103</v>
      </c>
      <c r="D784" s="252" t="s">
        <v>73</v>
      </c>
      <c r="E784" s="253" t="s">
        <v>604</v>
      </c>
      <c r="F784" s="254" t="s">
        <v>164</v>
      </c>
    </row>
    <row r="785" spans="1:6" s="245" customFormat="1" ht="13.5" customHeight="1">
      <c r="A785" s="245">
        <v>785</v>
      </c>
      <c r="B785" s="256" t="s">
        <v>395</v>
      </c>
      <c r="C785" s="252" t="s">
        <v>112</v>
      </c>
      <c r="D785" s="252" t="s">
        <v>72</v>
      </c>
      <c r="E785" s="253" t="s">
        <v>604</v>
      </c>
      <c r="F785" s="254" t="s">
        <v>164</v>
      </c>
    </row>
    <row r="786" spans="1:6" s="245" customFormat="1" ht="13.5" customHeight="1">
      <c r="A786" s="245">
        <v>786</v>
      </c>
      <c r="B786" s="256" t="s">
        <v>394</v>
      </c>
      <c r="C786" s="252" t="s">
        <v>112</v>
      </c>
      <c r="D786" s="252" t="s">
        <v>72</v>
      </c>
      <c r="E786" s="253" t="s">
        <v>604</v>
      </c>
      <c r="F786" s="254" t="s">
        <v>164</v>
      </c>
    </row>
    <row r="787" spans="1:6" s="245" customFormat="1" ht="13.5" customHeight="1">
      <c r="A787" s="245">
        <v>787</v>
      </c>
      <c r="B787" s="256" t="s">
        <v>395</v>
      </c>
      <c r="C787" s="252" t="s">
        <v>82</v>
      </c>
      <c r="D787" s="252" t="s">
        <v>76</v>
      </c>
      <c r="E787" s="253" t="s">
        <v>604</v>
      </c>
      <c r="F787" s="254" t="s">
        <v>164</v>
      </c>
    </row>
    <row r="788" spans="1:6" s="245" customFormat="1" ht="13.5" customHeight="1">
      <c r="A788" s="245">
        <v>788</v>
      </c>
      <c r="B788" s="256" t="s">
        <v>396</v>
      </c>
      <c r="C788" s="252" t="s">
        <v>115</v>
      </c>
      <c r="D788" s="252" t="s">
        <v>116</v>
      </c>
      <c r="E788" s="253" t="s">
        <v>603</v>
      </c>
      <c r="F788" s="254" t="s">
        <v>165</v>
      </c>
    </row>
    <row r="789" spans="1:6" s="245" customFormat="1" ht="13.5" customHeight="1">
      <c r="A789" s="245">
        <v>789</v>
      </c>
      <c r="B789" s="256" t="s">
        <v>396</v>
      </c>
      <c r="C789" s="252" t="s">
        <v>85</v>
      </c>
      <c r="D789" s="252" t="s">
        <v>86</v>
      </c>
      <c r="E789" s="253" t="s">
        <v>603</v>
      </c>
      <c r="F789" s="254" t="s">
        <v>165</v>
      </c>
    </row>
    <row r="790" spans="1:6" s="245" customFormat="1" ht="13.5" customHeight="1">
      <c r="A790" s="245">
        <v>790</v>
      </c>
      <c r="B790" s="256" t="s">
        <v>396</v>
      </c>
      <c r="C790" s="252" t="s">
        <v>90</v>
      </c>
      <c r="D790" s="252" t="s">
        <v>91</v>
      </c>
      <c r="E790" s="253" t="s">
        <v>603</v>
      </c>
      <c r="F790" s="254" t="s">
        <v>165</v>
      </c>
    </row>
    <row r="791" spans="1:6" s="245" customFormat="1" ht="13.5" customHeight="1">
      <c r="A791" s="245">
        <v>791</v>
      </c>
      <c r="B791" s="256" t="s">
        <v>396</v>
      </c>
      <c r="C791" s="252" t="s">
        <v>92</v>
      </c>
      <c r="D791" s="252" t="s">
        <v>75</v>
      </c>
      <c r="E791" s="253" t="s">
        <v>603</v>
      </c>
      <c r="F791" s="254" t="s">
        <v>165</v>
      </c>
    </row>
    <row r="792" spans="1:6" s="245" customFormat="1" ht="13.5" customHeight="1">
      <c r="A792" s="245">
        <v>792</v>
      </c>
      <c r="B792" s="256" t="s">
        <v>396</v>
      </c>
      <c r="C792" s="252" t="s">
        <v>93</v>
      </c>
      <c r="D792" s="252" t="s">
        <v>94</v>
      </c>
      <c r="E792" s="253" t="s">
        <v>603</v>
      </c>
      <c r="F792" s="254" t="s">
        <v>165</v>
      </c>
    </row>
    <row r="793" spans="1:6" s="245" customFormat="1" ht="13.5" customHeight="1">
      <c r="A793" s="245">
        <v>793</v>
      </c>
      <c r="B793" s="256" t="s">
        <v>396</v>
      </c>
      <c r="C793" s="252" t="s">
        <v>99</v>
      </c>
      <c r="D793" s="252" t="s">
        <v>100</v>
      </c>
      <c r="E793" s="253" t="s">
        <v>603</v>
      </c>
      <c r="F793" s="254" t="s">
        <v>165</v>
      </c>
    </row>
    <row r="794" spans="1:6" s="245" customFormat="1" ht="13.5" customHeight="1">
      <c r="A794" s="245">
        <v>794</v>
      </c>
      <c r="B794" s="256" t="s">
        <v>397</v>
      </c>
      <c r="C794" s="252" t="s">
        <v>103</v>
      </c>
      <c r="D794" s="252" t="s">
        <v>73</v>
      </c>
      <c r="E794" s="253" t="s">
        <v>603</v>
      </c>
      <c r="F794" s="254" t="s">
        <v>165</v>
      </c>
    </row>
    <row r="795" spans="1:6" s="245" customFormat="1" ht="13.5" customHeight="1">
      <c r="A795" s="245">
        <v>795</v>
      </c>
      <c r="B795" s="256" t="s">
        <v>397</v>
      </c>
      <c r="C795" s="252" t="s">
        <v>110</v>
      </c>
      <c r="D795" s="252" t="s">
        <v>111</v>
      </c>
      <c r="E795" s="253" t="s">
        <v>603</v>
      </c>
      <c r="F795" s="254" t="s">
        <v>165</v>
      </c>
    </row>
    <row r="796" spans="1:6" s="245" customFormat="1" ht="13.5" customHeight="1">
      <c r="A796" s="245">
        <v>796</v>
      </c>
      <c r="B796" s="256" t="s">
        <v>397</v>
      </c>
      <c r="C796" s="252" t="s">
        <v>112</v>
      </c>
      <c r="D796" s="252" t="s">
        <v>72</v>
      </c>
      <c r="E796" s="253" t="s">
        <v>603</v>
      </c>
      <c r="F796" s="254" t="s">
        <v>165</v>
      </c>
    </row>
    <row r="797" spans="1:6" s="245" customFormat="1" ht="13.5" customHeight="1">
      <c r="A797" s="245">
        <v>797</v>
      </c>
      <c r="B797" s="256" t="s">
        <v>397</v>
      </c>
      <c r="C797" s="252" t="s">
        <v>113</v>
      </c>
      <c r="D797" s="252" t="s">
        <v>75</v>
      </c>
      <c r="E797" s="253" t="s">
        <v>603</v>
      </c>
      <c r="F797" s="254" t="s">
        <v>165</v>
      </c>
    </row>
    <row r="798" spans="1:6" s="245" customFormat="1" ht="13.5" customHeight="1">
      <c r="A798" s="245">
        <v>798</v>
      </c>
      <c r="B798" s="256" t="s">
        <v>397</v>
      </c>
      <c r="C798" s="252" t="s">
        <v>82</v>
      </c>
      <c r="D798" s="252" t="s">
        <v>76</v>
      </c>
      <c r="E798" s="253" t="s">
        <v>603</v>
      </c>
      <c r="F798" s="254" t="s">
        <v>165</v>
      </c>
    </row>
    <row r="799" spans="1:6" s="245" customFormat="1" ht="13.5" customHeight="1">
      <c r="A799" s="245">
        <v>799</v>
      </c>
      <c r="B799" s="256" t="s">
        <v>397</v>
      </c>
      <c r="C799" s="252" t="s">
        <v>84</v>
      </c>
      <c r="D799" s="252" t="s">
        <v>79</v>
      </c>
      <c r="E799" s="253" t="s">
        <v>603</v>
      </c>
      <c r="F799" s="254" t="s">
        <v>165</v>
      </c>
    </row>
    <row r="800" spans="1:6" s="245" customFormat="1" ht="13.5" customHeight="1">
      <c r="A800" s="245">
        <v>800</v>
      </c>
      <c r="B800" s="256" t="s">
        <v>398</v>
      </c>
      <c r="C800" s="252" t="s">
        <v>103</v>
      </c>
      <c r="D800" s="252" t="s">
        <v>73</v>
      </c>
      <c r="E800" s="253" t="s">
        <v>603</v>
      </c>
      <c r="F800" s="254" t="s">
        <v>165</v>
      </c>
    </row>
    <row r="801" spans="1:6" s="245" customFormat="1" ht="13.5" customHeight="1">
      <c r="A801" s="245">
        <v>801</v>
      </c>
      <c r="B801" s="256" t="s">
        <v>398</v>
      </c>
      <c r="C801" s="252" t="s">
        <v>110</v>
      </c>
      <c r="D801" s="252" t="s">
        <v>111</v>
      </c>
      <c r="E801" s="253" t="s">
        <v>603</v>
      </c>
      <c r="F801" s="254" t="s">
        <v>165</v>
      </c>
    </row>
    <row r="802" spans="1:6" s="245" customFormat="1" ht="13.5" customHeight="1">
      <c r="A802" s="245">
        <v>802</v>
      </c>
      <c r="B802" s="256" t="s">
        <v>398</v>
      </c>
      <c r="C802" s="252" t="s">
        <v>112</v>
      </c>
      <c r="D802" s="252" t="s">
        <v>72</v>
      </c>
      <c r="E802" s="253" t="s">
        <v>603</v>
      </c>
      <c r="F802" s="254" t="s">
        <v>165</v>
      </c>
    </row>
    <row r="803" spans="1:6" s="245" customFormat="1" ht="13.5" customHeight="1">
      <c r="A803" s="245">
        <v>803</v>
      </c>
      <c r="B803" s="256" t="s">
        <v>398</v>
      </c>
      <c r="C803" s="252" t="s">
        <v>84</v>
      </c>
      <c r="D803" s="252" t="s">
        <v>79</v>
      </c>
      <c r="E803" s="253" t="s">
        <v>603</v>
      </c>
      <c r="F803" s="254" t="s">
        <v>165</v>
      </c>
    </row>
    <row r="804" spans="1:6" s="245" customFormat="1" ht="13.5" customHeight="1">
      <c r="A804" s="245">
        <v>804</v>
      </c>
      <c r="B804" s="256" t="s">
        <v>399</v>
      </c>
      <c r="C804" s="252" t="s">
        <v>103</v>
      </c>
      <c r="D804" s="252" t="s">
        <v>73</v>
      </c>
      <c r="E804" s="253" t="s">
        <v>169</v>
      </c>
      <c r="F804" s="254" t="s">
        <v>165</v>
      </c>
    </row>
    <row r="805" spans="1:6" s="245" customFormat="1" ht="13.5" customHeight="1">
      <c r="A805" s="245">
        <v>805</v>
      </c>
      <c r="B805" s="256" t="s">
        <v>399</v>
      </c>
      <c r="C805" s="252" t="s">
        <v>104</v>
      </c>
      <c r="D805" s="252" t="s">
        <v>105</v>
      </c>
      <c r="E805" s="253" t="s">
        <v>169</v>
      </c>
      <c r="F805" s="254" t="s">
        <v>165</v>
      </c>
    </row>
    <row r="806" spans="1:6" s="245" customFormat="1" ht="13.5" customHeight="1">
      <c r="A806" s="245">
        <v>806</v>
      </c>
      <c r="B806" s="256" t="s">
        <v>399</v>
      </c>
      <c r="C806" s="252" t="s">
        <v>110</v>
      </c>
      <c r="D806" s="252" t="s">
        <v>111</v>
      </c>
      <c r="E806" s="253" t="s">
        <v>169</v>
      </c>
      <c r="F806" s="254" t="s">
        <v>165</v>
      </c>
    </row>
    <row r="807" spans="1:6" s="245" customFormat="1" ht="13.5" customHeight="1">
      <c r="A807" s="245">
        <v>807</v>
      </c>
      <c r="B807" s="256" t="s">
        <v>399</v>
      </c>
      <c r="C807" s="252" t="s">
        <v>112</v>
      </c>
      <c r="D807" s="252" t="s">
        <v>72</v>
      </c>
      <c r="E807" s="253" t="s">
        <v>169</v>
      </c>
      <c r="F807" s="254" t="s">
        <v>165</v>
      </c>
    </row>
    <row r="808" spans="1:6" s="245" customFormat="1" ht="13.5" customHeight="1">
      <c r="A808" s="245">
        <v>808</v>
      </c>
      <c r="B808" s="256" t="s">
        <v>399</v>
      </c>
      <c r="C808" s="252" t="s">
        <v>84</v>
      </c>
      <c r="D808" s="252" t="s">
        <v>79</v>
      </c>
      <c r="E808" s="253" t="s">
        <v>169</v>
      </c>
      <c r="F808" s="254" t="s">
        <v>165</v>
      </c>
    </row>
    <row r="809" spans="1:6" s="245" customFormat="1" ht="13.5" customHeight="1">
      <c r="A809" s="245">
        <v>809</v>
      </c>
      <c r="B809" s="256" t="s">
        <v>400</v>
      </c>
      <c r="C809" s="252" t="s">
        <v>103</v>
      </c>
      <c r="D809" s="252" t="s">
        <v>73</v>
      </c>
      <c r="E809" s="253" t="s">
        <v>169</v>
      </c>
      <c r="F809" s="254" t="s">
        <v>165</v>
      </c>
    </row>
    <row r="810" spans="1:6" s="245" customFormat="1" ht="13.5" customHeight="1">
      <c r="A810" s="245">
        <v>810</v>
      </c>
      <c r="B810" s="256" t="s">
        <v>400</v>
      </c>
      <c r="C810" s="252" t="s">
        <v>106</v>
      </c>
      <c r="D810" s="252" t="s">
        <v>107</v>
      </c>
      <c r="E810" s="253" t="s">
        <v>169</v>
      </c>
      <c r="F810" s="254" t="s">
        <v>165</v>
      </c>
    </row>
    <row r="811" spans="1:6" s="245" customFormat="1" ht="13.5" customHeight="1">
      <c r="A811" s="245">
        <v>811</v>
      </c>
      <c r="B811" s="256" t="s">
        <v>400</v>
      </c>
      <c r="C811" s="252" t="s">
        <v>110</v>
      </c>
      <c r="D811" s="252" t="s">
        <v>111</v>
      </c>
      <c r="E811" s="253" t="s">
        <v>169</v>
      </c>
      <c r="F811" s="254" t="s">
        <v>165</v>
      </c>
    </row>
    <row r="812" spans="1:6" s="245" customFormat="1" ht="13.5" customHeight="1">
      <c r="A812" s="245">
        <v>812</v>
      </c>
      <c r="B812" s="256" t="s">
        <v>400</v>
      </c>
      <c r="C812" s="252" t="s">
        <v>112</v>
      </c>
      <c r="D812" s="252" t="s">
        <v>72</v>
      </c>
      <c r="E812" s="253" t="s">
        <v>169</v>
      </c>
      <c r="F812" s="254" t="s">
        <v>165</v>
      </c>
    </row>
    <row r="813" spans="1:6" s="245" customFormat="1" ht="13.5" customHeight="1">
      <c r="A813" s="245">
        <v>813</v>
      </c>
      <c r="B813" s="256" t="s">
        <v>400</v>
      </c>
      <c r="C813" s="252" t="s">
        <v>82</v>
      </c>
      <c r="D813" s="252" t="s">
        <v>76</v>
      </c>
      <c r="E813" s="253" t="s">
        <v>169</v>
      </c>
      <c r="F813" s="254" t="s">
        <v>165</v>
      </c>
    </row>
    <row r="814" spans="1:6" s="245" customFormat="1" ht="13.5" customHeight="1">
      <c r="A814" s="245">
        <v>814</v>
      </c>
      <c r="B814" s="256" t="s">
        <v>400</v>
      </c>
      <c r="C814" s="252" t="s">
        <v>84</v>
      </c>
      <c r="D814" s="252" t="s">
        <v>79</v>
      </c>
      <c r="E814" s="253" t="s">
        <v>169</v>
      </c>
      <c r="F814" s="254" t="s">
        <v>165</v>
      </c>
    </row>
    <row r="815" spans="1:6" s="245" customFormat="1" ht="13.5" customHeight="1">
      <c r="A815" s="245">
        <v>815</v>
      </c>
      <c r="B815" s="256" t="s">
        <v>401</v>
      </c>
      <c r="C815" s="252" t="s">
        <v>103</v>
      </c>
      <c r="D815" s="252" t="s">
        <v>73</v>
      </c>
      <c r="E815" s="253" t="s">
        <v>169</v>
      </c>
      <c r="F815" s="254" t="s">
        <v>165</v>
      </c>
    </row>
    <row r="816" spans="1:6" s="245" customFormat="1" ht="13.5" customHeight="1">
      <c r="A816" s="245">
        <v>816</v>
      </c>
      <c r="B816" s="256" t="s">
        <v>401</v>
      </c>
      <c r="C816" s="252" t="s">
        <v>110</v>
      </c>
      <c r="D816" s="252" t="s">
        <v>111</v>
      </c>
      <c r="E816" s="253" t="s">
        <v>169</v>
      </c>
      <c r="F816" s="254" t="s">
        <v>165</v>
      </c>
    </row>
    <row r="817" spans="1:6" s="245" customFormat="1" ht="13.5" customHeight="1">
      <c r="A817" s="245">
        <v>817</v>
      </c>
      <c r="B817" s="256" t="s">
        <v>401</v>
      </c>
      <c r="C817" s="252" t="s">
        <v>112</v>
      </c>
      <c r="D817" s="252" t="s">
        <v>72</v>
      </c>
      <c r="E817" s="253" t="s">
        <v>169</v>
      </c>
      <c r="F817" s="254" t="s">
        <v>165</v>
      </c>
    </row>
    <row r="818" spans="1:6" s="245" customFormat="1" ht="13.5" customHeight="1">
      <c r="A818" s="245">
        <v>818</v>
      </c>
      <c r="B818" s="256" t="s">
        <v>401</v>
      </c>
      <c r="C818" s="252" t="s">
        <v>84</v>
      </c>
      <c r="D818" s="252" t="s">
        <v>79</v>
      </c>
      <c r="E818" s="253" t="s">
        <v>169</v>
      </c>
      <c r="F818" s="254" t="s">
        <v>165</v>
      </c>
    </row>
    <row r="819" spans="1:6" s="245" customFormat="1" ht="13.5" customHeight="1">
      <c r="A819" s="245">
        <v>819</v>
      </c>
      <c r="B819" s="256" t="s">
        <v>402</v>
      </c>
      <c r="C819" s="252" t="s">
        <v>103</v>
      </c>
      <c r="D819" s="252" t="s">
        <v>73</v>
      </c>
      <c r="E819" s="253" t="s">
        <v>169</v>
      </c>
      <c r="F819" s="254" t="s">
        <v>165</v>
      </c>
    </row>
    <row r="820" spans="1:6" s="245" customFormat="1" ht="13.5" customHeight="1">
      <c r="A820" s="245">
        <v>820</v>
      </c>
      <c r="B820" s="256" t="s">
        <v>402</v>
      </c>
      <c r="C820" s="252" t="s">
        <v>110</v>
      </c>
      <c r="D820" s="252" t="s">
        <v>111</v>
      </c>
      <c r="E820" s="253" t="s">
        <v>169</v>
      </c>
      <c r="F820" s="254" t="s">
        <v>165</v>
      </c>
    </row>
    <row r="821" spans="1:6" s="245" customFormat="1" ht="13.5" customHeight="1">
      <c r="A821" s="245">
        <v>821</v>
      </c>
      <c r="B821" s="256" t="s">
        <v>402</v>
      </c>
      <c r="C821" s="252" t="s">
        <v>112</v>
      </c>
      <c r="D821" s="252" t="s">
        <v>72</v>
      </c>
      <c r="E821" s="253" t="s">
        <v>169</v>
      </c>
      <c r="F821" s="254" t="s">
        <v>165</v>
      </c>
    </row>
    <row r="822" spans="1:6" s="245" customFormat="1" ht="13.5" customHeight="1">
      <c r="A822" s="245">
        <v>822</v>
      </c>
      <c r="B822" s="256" t="s">
        <v>402</v>
      </c>
      <c r="C822" s="252" t="s">
        <v>171</v>
      </c>
      <c r="D822" s="252" t="s">
        <v>107</v>
      </c>
      <c r="E822" s="253" t="s">
        <v>169</v>
      </c>
      <c r="F822" s="254" t="s">
        <v>165</v>
      </c>
    </row>
    <row r="823" spans="1:6" s="245" customFormat="1" ht="13.5" customHeight="1">
      <c r="A823" s="245">
        <v>823</v>
      </c>
      <c r="B823" s="256" t="s">
        <v>402</v>
      </c>
      <c r="C823" s="252" t="s">
        <v>82</v>
      </c>
      <c r="D823" s="252" t="s">
        <v>76</v>
      </c>
      <c r="E823" s="253" t="s">
        <v>169</v>
      </c>
      <c r="F823" s="254" t="s">
        <v>165</v>
      </c>
    </row>
    <row r="824" spans="1:6" s="245" customFormat="1" ht="13.5" customHeight="1">
      <c r="A824" s="245">
        <v>824</v>
      </c>
      <c r="B824" s="256" t="s">
        <v>402</v>
      </c>
      <c r="C824" s="252" t="s">
        <v>84</v>
      </c>
      <c r="D824" s="252" t="s">
        <v>79</v>
      </c>
      <c r="E824" s="253" t="s">
        <v>169</v>
      </c>
      <c r="F824" s="254" t="s">
        <v>165</v>
      </c>
    </row>
    <row r="825" spans="1:6" s="245" customFormat="1" ht="13.5" customHeight="1">
      <c r="A825" s="245">
        <v>825</v>
      </c>
      <c r="B825" s="256" t="s">
        <v>403</v>
      </c>
      <c r="C825" s="252" t="s">
        <v>103</v>
      </c>
      <c r="D825" s="252" t="s">
        <v>73</v>
      </c>
      <c r="E825" s="253" t="s">
        <v>167</v>
      </c>
      <c r="F825" s="254" t="s">
        <v>165</v>
      </c>
    </row>
    <row r="826" spans="1:6" s="245" customFormat="1" ht="13.5" customHeight="1">
      <c r="A826" s="245">
        <v>826</v>
      </c>
      <c r="B826" s="256" t="s">
        <v>403</v>
      </c>
      <c r="C826" s="252" t="s">
        <v>112</v>
      </c>
      <c r="D826" s="252" t="s">
        <v>72</v>
      </c>
      <c r="E826" s="253" t="s">
        <v>167</v>
      </c>
      <c r="F826" s="254" t="s">
        <v>165</v>
      </c>
    </row>
    <row r="827" spans="1:6" s="245" customFormat="1" ht="13.5" customHeight="1">
      <c r="A827" s="245">
        <v>827</v>
      </c>
      <c r="B827" s="256" t="s">
        <v>403</v>
      </c>
      <c r="C827" s="252" t="s">
        <v>82</v>
      </c>
      <c r="D827" s="252" t="s">
        <v>76</v>
      </c>
      <c r="E827" s="253" t="s">
        <v>167</v>
      </c>
      <c r="F827" s="254" t="s">
        <v>165</v>
      </c>
    </row>
    <row r="828" spans="1:6" s="245" customFormat="1" ht="13.5" customHeight="1">
      <c r="A828" s="245">
        <v>828</v>
      </c>
      <c r="B828" s="256" t="s">
        <v>403</v>
      </c>
      <c r="C828" s="252" t="s">
        <v>84</v>
      </c>
      <c r="D828" s="252" t="s">
        <v>79</v>
      </c>
      <c r="E828" s="253" t="s">
        <v>167</v>
      </c>
      <c r="F828" s="254" t="s">
        <v>165</v>
      </c>
    </row>
    <row r="829" spans="1:6" s="245" customFormat="1" ht="13.5" customHeight="1">
      <c r="A829" s="245">
        <v>829</v>
      </c>
      <c r="B829" s="256" t="s">
        <v>404</v>
      </c>
      <c r="C829" s="252" t="s">
        <v>103</v>
      </c>
      <c r="D829" s="252" t="s">
        <v>73</v>
      </c>
      <c r="E829" s="253" t="s">
        <v>603</v>
      </c>
      <c r="F829" s="254" t="s">
        <v>165</v>
      </c>
    </row>
    <row r="830" spans="1:6" s="245" customFormat="1" ht="13.5" customHeight="1">
      <c r="A830" s="245">
        <v>830</v>
      </c>
      <c r="B830" s="256" t="s">
        <v>404</v>
      </c>
      <c r="C830" s="252" t="s">
        <v>110</v>
      </c>
      <c r="D830" s="252" t="s">
        <v>111</v>
      </c>
      <c r="E830" s="253" t="s">
        <v>603</v>
      </c>
      <c r="F830" s="254" t="s">
        <v>165</v>
      </c>
    </row>
    <row r="831" spans="1:6" s="245" customFormat="1" ht="13.5" customHeight="1">
      <c r="A831" s="245">
        <v>831</v>
      </c>
      <c r="B831" s="256" t="s">
        <v>404</v>
      </c>
      <c r="C831" s="252" t="s">
        <v>112</v>
      </c>
      <c r="D831" s="252" t="s">
        <v>72</v>
      </c>
      <c r="E831" s="253" t="s">
        <v>603</v>
      </c>
      <c r="F831" s="254" t="s">
        <v>165</v>
      </c>
    </row>
    <row r="832" spans="1:6" s="245" customFormat="1" ht="13.5" customHeight="1">
      <c r="A832" s="245">
        <v>832</v>
      </c>
      <c r="B832" s="256" t="s">
        <v>404</v>
      </c>
      <c r="C832" s="252" t="s">
        <v>84</v>
      </c>
      <c r="D832" s="252" t="s">
        <v>79</v>
      </c>
      <c r="E832" s="253" t="s">
        <v>603</v>
      </c>
      <c r="F832" s="254" t="s">
        <v>165</v>
      </c>
    </row>
    <row r="833" spans="1:6" s="245" customFormat="1" ht="13.5" customHeight="1">
      <c r="A833" s="245">
        <v>833</v>
      </c>
      <c r="B833" s="256" t="s">
        <v>405</v>
      </c>
      <c r="C833" s="252" t="s">
        <v>103</v>
      </c>
      <c r="D833" s="252" t="s">
        <v>73</v>
      </c>
      <c r="E833" s="253" t="s">
        <v>603</v>
      </c>
      <c r="F833" s="254" t="s">
        <v>165</v>
      </c>
    </row>
    <row r="834" spans="1:6" s="245" customFormat="1" ht="13.5" customHeight="1">
      <c r="A834" s="245">
        <v>834</v>
      </c>
      <c r="B834" s="256" t="s">
        <v>405</v>
      </c>
      <c r="C834" s="252" t="s">
        <v>110</v>
      </c>
      <c r="D834" s="252" t="s">
        <v>111</v>
      </c>
      <c r="E834" s="253" t="s">
        <v>603</v>
      </c>
      <c r="F834" s="254" t="s">
        <v>165</v>
      </c>
    </row>
    <row r="835" spans="1:6" s="245" customFormat="1" ht="13.5" customHeight="1">
      <c r="A835" s="245">
        <v>835</v>
      </c>
      <c r="B835" s="256" t="s">
        <v>405</v>
      </c>
      <c r="C835" s="252" t="s">
        <v>112</v>
      </c>
      <c r="D835" s="252" t="s">
        <v>72</v>
      </c>
      <c r="E835" s="253" t="s">
        <v>603</v>
      </c>
      <c r="F835" s="254" t="s">
        <v>165</v>
      </c>
    </row>
    <row r="836" spans="1:6" s="245" customFormat="1" ht="13.5" customHeight="1">
      <c r="A836" s="245">
        <v>836</v>
      </c>
      <c r="B836" s="256" t="s">
        <v>405</v>
      </c>
      <c r="C836" s="252" t="s">
        <v>84</v>
      </c>
      <c r="D836" s="252" t="s">
        <v>79</v>
      </c>
      <c r="E836" s="253" t="s">
        <v>603</v>
      </c>
      <c r="F836" s="254" t="s">
        <v>165</v>
      </c>
    </row>
    <row r="837" spans="1:6" s="245" customFormat="1" ht="13.5" customHeight="1">
      <c r="A837" s="245">
        <v>837</v>
      </c>
      <c r="B837" s="256" t="s">
        <v>406</v>
      </c>
      <c r="C837" s="252" t="s">
        <v>103</v>
      </c>
      <c r="D837" s="252" t="s">
        <v>73</v>
      </c>
      <c r="E837" s="253" t="s">
        <v>603</v>
      </c>
      <c r="F837" s="254" t="s">
        <v>165</v>
      </c>
    </row>
    <row r="838" spans="1:6" s="245" customFormat="1" ht="13.5" customHeight="1">
      <c r="A838" s="245">
        <v>838</v>
      </c>
      <c r="B838" s="256" t="s">
        <v>406</v>
      </c>
      <c r="C838" s="252" t="s">
        <v>104</v>
      </c>
      <c r="D838" s="252" t="s">
        <v>105</v>
      </c>
      <c r="E838" s="253" t="s">
        <v>603</v>
      </c>
      <c r="F838" s="254" t="s">
        <v>165</v>
      </c>
    </row>
    <row r="839" spans="1:6" s="245" customFormat="1" ht="13.5" customHeight="1">
      <c r="A839" s="245">
        <v>839</v>
      </c>
      <c r="B839" s="256" t="s">
        <v>406</v>
      </c>
      <c r="C839" s="252" t="s">
        <v>110</v>
      </c>
      <c r="D839" s="252" t="s">
        <v>111</v>
      </c>
      <c r="E839" s="253" t="s">
        <v>603</v>
      </c>
      <c r="F839" s="254" t="s">
        <v>165</v>
      </c>
    </row>
    <row r="840" spans="1:6" s="245" customFormat="1" ht="13.5" customHeight="1">
      <c r="A840" s="245">
        <v>840</v>
      </c>
      <c r="B840" s="256" t="s">
        <v>406</v>
      </c>
      <c r="C840" s="252" t="s">
        <v>112</v>
      </c>
      <c r="D840" s="252" t="s">
        <v>72</v>
      </c>
      <c r="E840" s="253" t="s">
        <v>603</v>
      </c>
      <c r="F840" s="254" t="s">
        <v>165</v>
      </c>
    </row>
    <row r="841" spans="1:6" s="245" customFormat="1" ht="13.5" customHeight="1">
      <c r="A841" s="245">
        <v>841</v>
      </c>
      <c r="B841" s="256" t="s">
        <v>406</v>
      </c>
      <c r="C841" s="252" t="s">
        <v>84</v>
      </c>
      <c r="D841" s="252" t="s">
        <v>79</v>
      </c>
      <c r="E841" s="253" t="s">
        <v>603</v>
      </c>
      <c r="F841" s="254" t="s">
        <v>165</v>
      </c>
    </row>
    <row r="842" spans="1:6" s="245" customFormat="1" ht="13.5" customHeight="1">
      <c r="A842" s="245">
        <v>842</v>
      </c>
      <c r="B842" s="256" t="s">
        <v>407</v>
      </c>
      <c r="C842" s="252" t="s">
        <v>103</v>
      </c>
      <c r="D842" s="252" t="s">
        <v>73</v>
      </c>
      <c r="E842" s="253" t="s">
        <v>603</v>
      </c>
      <c r="F842" s="254" t="s">
        <v>174</v>
      </c>
    </row>
    <row r="843" spans="1:6" s="245" customFormat="1" ht="13.5" customHeight="1">
      <c r="A843" s="245">
        <v>843</v>
      </c>
      <c r="B843" s="256" t="s">
        <v>407</v>
      </c>
      <c r="C843" s="252" t="s">
        <v>110</v>
      </c>
      <c r="D843" s="252" t="s">
        <v>111</v>
      </c>
      <c r="E843" s="253" t="s">
        <v>603</v>
      </c>
      <c r="F843" s="254" t="s">
        <v>174</v>
      </c>
    </row>
    <row r="844" spans="1:6" s="245" customFormat="1" ht="13.5" customHeight="1">
      <c r="A844" s="245">
        <v>844</v>
      </c>
      <c r="B844" s="256" t="s">
        <v>407</v>
      </c>
      <c r="C844" s="252" t="s">
        <v>112</v>
      </c>
      <c r="D844" s="252" t="s">
        <v>72</v>
      </c>
      <c r="E844" s="253" t="s">
        <v>603</v>
      </c>
      <c r="F844" s="254" t="s">
        <v>174</v>
      </c>
    </row>
    <row r="845" spans="1:6" s="245" customFormat="1" ht="13.5" customHeight="1">
      <c r="A845" s="245">
        <v>845</v>
      </c>
      <c r="B845" s="256" t="s">
        <v>407</v>
      </c>
      <c r="C845" s="252" t="s">
        <v>112</v>
      </c>
      <c r="D845" s="252" t="s">
        <v>72</v>
      </c>
      <c r="E845" s="253" t="s">
        <v>605</v>
      </c>
      <c r="F845" s="254" t="s">
        <v>174</v>
      </c>
    </row>
    <row r="846" spans="1:6" s="245" customFormat="1" ht="13.5" customHeight="1">
      <c r="A846" s="245">
        <v>846</v>
      </c>
      <c r="B846" s="256" t="s">
        <v>408</v>
      </c>
      <c r="C846" s="252" t="s">
        <v>112</v>
      </c>
      <c r="D846" s="252" t="s">
        <v>72</v>
      </c>
      <c r="E846" s="253" t="s">
        <v>168</v>
      </c>
      <c r="F846" s="254" t="s">
        <v>174</v>
      </c>
    </row>
    <row r="847" spans="1:6" s="245" customFormat="1" ht="13.5" customHeight="1">
      <c r="A847" s="245">
        <v>847</v>
      </c>
      <c r="B847" s="256" t="s">
        <v>408</v>
      </c>
      <c r="C847" s="252" t="s">
        <v>112</v>
      </c>
      <c r="D847" s="252" t="s">
        <v>72</v>
      </c>
      <c r="E847" s="253" t="s">
        <v>610</v>
      </c>
      <c r="F847" s="254" t="s">
        <v>174</v>
      </c>
    </row>
    <row r="848" spans="1:6" s="245" customFormat="1" ht="13.5" customHeight="1">
      <c r="A848" s="245">
        <v>848</v>
      </c>
      <c r="B848" s="256" t="s">
        <v>408</v>
      </c>
      <c r="C848" s="252" t="s">
        <v>112</v>
      </c>
      <c r="D848" s="252" t="s">
        <v>72</v>
      </c>
      <c r="E848" s="253" t="s">
        <v>603</v>
      </c>
      <c r="F848" s="254" t="s">
        <v>174</v>
      </c>
    </row>
    <row r="849" spans="1:6" s="245" customFormat="1" ht="13.5" customHeight="1">
      <c r="A849" s="245">
        <v>849</v>
      </c>
      <c r="B849" s="256" t="s">
        <v>408</v>
      </c>
      <c r="C849" s="252" t="s">
        <v>112</v>
      </c>
      <c r="D849" s="252" t="s">
        <v>72</v>
      </c>
      <c r="E849" s="253" t="s">
        <v>606</v>
      </c>
      <c r="F849" s="254" t="s">
        <v>174</v>
      </c>
    </row>
    <row r="850" spans="1:6" s="245" customFormat="1" ht="13.5" customHeight="1">
      <c r="A850" s="245">
        <v>850</v>
      </c>
      <c r="B850" s="256" t="s">
        <v>408</v>
      </c>
      <c r="C850" s="252" t="s">
        <v>112</v>
      </c>
      <c r="D850" s="252" t="s">
        <v>72</v>
      </c>
      <c r="E850" s="253" t="s">
        <v>609</v>
      </c>
      <c r="F850" s="254" t="s">
        <v>174</v>
      </c>
    </row>
    <row r="851" spans="1:6" s="245" customFormat="1" ht="13.5" customHeight="1">
      <c r="A851" s="245">
        <v>851</v>
      </c>
      <c r="B851" s="256" t="s">
        <v>408</v>
      </c>
      <c r="C851" s="252" t="s">
        <v>112</v>
      </c>
      <c r="D851" s="252" t="s">
        <v>72</v>
      </c>
      <c r="E851" s="253" t="s">
        <v>607</v>
      </c>
      <c r="F851" s="254" t="s">
        <v>174</v>
      </c>
    </row>
    <row r="852" spans="1:6" s="245" customFormat="1" ht="13.5" customHeight="1">
      <c r="A852" s="245">
        <v>852</v>
      </c>
      <c r="B852" s="256" t="s">
        <v>408</v>
      </c>
      <c r="C852" s="252" t="s">
        <v>112</v>
      </c>
      <c r="D852" s="252" t="s">
        <v>72</v>
      </c>
      <c r="E852" s="253" t="s">
        <v>608</v>
      </c>
      <c r="F852" s="254" t="s">
        <v>174</v>
      </c>
    </row>
    <row r="853" spans="1:6" s="245" customFormat="1" ht="13.5" customHeight="1">
      <c r="A853" s="245">
        <v>853</v>
      </c>
      <c r="B853" s="256" t="s">
        <v>409</v>
      </c>
      <c r="C853" s="252" t="s">
        <v>103</v>
      </c>
      <c r="D853" s="252" t="s">
        <v>73</v>
      </c>
      <c r="E853" s="253" t="s">
        <v>168</v>
      </c>
      <c r="F853" s="254" t="s">
        <v>174</v>
      </c>
    </row>
    <row r="854" spans="1:6" s="245" customFormat="1" ht="13.5" customHeight="1">
      <c r="A854" s="245">
        <v>854</v>
      </c>
      <c r="B854" s="256" t="s">
        <v>409</v>
      </c>
      <c r="C854" s="252" t="s">
        <v>110</v>
      </c>
      <c r="D854" s="252" t="s">
        <v>111</v>
      </c>
      <c r="E854" s="253" t="s">
        <v>168</v>
      </c>
      <c r="F854" s="254" t="s">
        <v>174</v>
      </c>
    </row>
    <row r="855" spans="1:6" s="245" customFormat="1" ht="13.5" customHeight="1">
      <c r="A855" s="245">
        <v>855</v>
      </c>
      <c r="B855" s="256" t="s">
        <v>409</v>
      </c>
      <c r="C855" s="252" t="s">
        <v>112</v>
      </c>
      <c r="D855" s="252" t="s">
        <v>72</v>
      </c>
      <c r="E855" s="253" t="s">
        <v>168</v>
      </c>
      <c r="F855" s="254" t="s">
        <v>174</v>
      </c>
    </row>
    <row r="856" spans="1:6" s="245" customFormat="1" ht="13.5" customHeight="1">
      <c r="A856" s="245">
        <v>856</v>
      </c>
      <c r="B856" s="256" t="s">
        <v>410</v>
      </c>
      <c r="C856" s="252" t="s">
        <v>103</v>
      </c>
      <c r="D856" s="252" t="s">
        <v>73</v>
      </c>
      <c r="E856" s="253" t="s">
        <v>611</v>
      </c>
      <c r="F856" s="254" t="s">
        <v>174</v>
      </c>
    </row>
    <row r="857" spans="1:6" s="245" customFormat="1" ht="13.5" customHeight="1">
      <c r="A857" s="245">
        <v>857</v>
      </c>
      <c r="B857" s="256" t="s">
        <v>410</v>
      </c>
      <c r="C857" s="252" t="s">
        <v>110</v>
      </c>
      <c r="D857" s="252" t="s">
        <v>111</v>
      </c>
      <c r="E857" s="253" t="s">
        <v>611</v>
      </c>
      <c r="F857" s="254" t="s">
        <v>174</v>
      </c>
    </row>
    <row r="858" spans="1:6" s="245" customFormat="1" ht="13.5" customHeight="1">
      <c r="A858" s="245">
        <v>858</v>
      </c>
      <c r="B858" s="256" t="s">
        <v>410</v>
      </c>
      <c r="C858" s="252" t="s">
        <v>112</v>
      </c>
      <c r="D858" s="252" t="s">
        <v>72</v>
      </c>
      <c r="E858" s="253" t="s">
        <v>611</v>
      </c>
      <c r="F858" s="254" t="s">
        <v>174</v>
      </c>
    </row>
    <row r="859" spans="1:6" s="245" customFormat="1" ht="13.5" customHeight="1">
      <c r="A859" s="245">
        <v>859</v>
      </c>
      <c r="B859" s="256" t="s">
        <v>411</v>
      </c>
      <c r="C859" s="252" t="s">
        <v>103</v>
      </c>
      <c r="D859" s="252" t="s">
        <v>73</v>
      </c>
      <c r="E859" s="253" t="s">
        <v>607</v>
      </c>
      <c r="F859" s="254" t="s">
        <v>174</v>
      </c>
    </row>
    <row r="860" spans="1:6" s="245" customFormat="1" ht="13.5" customHeight="1">
      <c r="A860" s="245">
        <v>860</v>
      </c>
      <c r="B860" s="256" t="s">
        <v>411</v>
      </c>
      <c r="C860" s="252" t="s">
        <v>110</v>
      </c>
      <c r="D860" s="252" t="s">
        <v>111</v>
      </c>
      <c r="E860" s="253" t="s">
        <v>607</v>
      </c>
      <c r="F860" s="254" t="s">
        <v>174</v>
      </c>
    </row>
    <row r="861" spans="1:6" s="245" customFormat="1" ht="13.5" customHeight="1">
      <c r="A861" s="245">
        <v>861</v>
      </c>
      <c r="B861" s="256" t="s">
        <v>411</v>
      </c>
      <c r="C861" s="252" t="s">
        <v>112</v>
      </c>
      <c r="D861" s="252" t="s">
        <v>72</v>
      </c>
      <c r="E861" s="253" t="s">
        <v>607</v>
      </c>
      <c r="F861" s="254" t="s">
        <v>174</v>
      </c>
    </row>
    <row r="862" spans="1:6" s="245" customFormat="1" ht="13.5" customHeight="1">
      <c r="A862" s="245">
        <v>862</v>
      </c>
      <c r="B862" s="256" t="s">
        <v>412</v>
      </c>
      <c r="C862" s="252" t="s">
        <v>103</v>
      </c>
      <c r="D862" s="252" t="s">
        <v>73</v>
      </c>
      <c r="E862" s="253" t="s">
        <v>168</v>
      </c>
      <c r="F862" s="254" t="s">
        <v>174</v>
      </c>
    </row>
    <row r="863" spans="1:6" s="245" customFormat="1" ht="13.5" customHeight="1">
      <c r="A863" s="245">
        <v>863</v>
      </c>
      <c r="B863" s="256" t="s">
        <v>412</v>
      </c>
      <c r="C863" s="252" t="s">
        <v>110</v>
      </c>
      <c r="D863" s="252" t="s">
        <v>111</v>
      </c>
      <c r="E863" s="253" t="s">
        <v>168</v>
      </c>
      <c r="F863" s="254" t="s">
        <v>174</v>
      </c>
    </row>
    <row r="864" spans="1:6" s="245" customFormat="1" ht="13.5" customHeight="1">
      <c r="A864" s="245">
        <v>864</v>
      </c>
      <c r="B864" s="256" t="s">
        <v>412</v>
      </c>
      <c r="C864" s="252" t="s">
        <v>112</v>
      </c>
      <c r="D864" s="252" t="s">
        <v>72</v>
      </c>
      <c r="E864" s="253" t="s">
        <v>168</v>
      </c>
      <c r="F864" s="254" t="s">
        <v>174</v>
      </c>
    </row>
    <row r="865" spans="1:6" s="245" customFormat="1" ht="13.5" customHeight="1">
      <c r="A865" s="245">
        <v>865</v>
      </c>
      <c r="B865" s="256" t="s">
        <v>412</v>
      </c>
      <c r="C865" s="252" t="s">
        <v>84</v>
      </c>
      <c r="D865" s="252" t="s">
        <v>79</v>
      </c>
      <c r="E865" s="253" t="s">
        <v>168</v>
      </c>
      <c r="F865" s="254" t="s">
        <v>174</v>
      </c>
    </row>
    <row r="866" spans="1:6" s="245" customFormat="1" ht="13.5" customHeight="1">
      <c r="A866" s="245">
        <v>866</v>
      </c>
      <c r="B866" s="256" t="s">
        <v>413</v>
      </c>
      <c r="C866" s="252" t="s">
        <v>103</v>
      </c>
      <c r="D866" s="252" t="s">
        <v>73</v>
      </c>
      <c r="E866" s="253" t="s">
        <v>168</v>
      </c>
      <c r="F866" s="254" t="s">
        <v>174</v>
      </c>
    </row>
    <row r="867" spans="1:6" s="245" customFormat="1" ht="13.5" customHeight="1">
      <c r="A867" s="245">
        <v>867</v>
      </c>
      <c r="B867" s="256" t="s">
        <v>413</v>
      </c>
      <c r="C867" s="252" t="s">
        <v>112</v>
      </c>
      <c r="D867" s="252" t="s">
        <v>72</v>
      </c>
      <c r="E867" s="253" t="s">
        <v>168</v>
      </c>
      <c r="F867" s="254" t="s">
        <v>174</v>
      </c>
    </row>
    <row r="868" spans="1:6" s="245" customFormat="1" ht="13.5" customHeight="1">
      <c r="A868" s="245">
        <v>868</v>
      </c>
      <c r="B868" s="256" t="s">
        <v>414</v>
      </c>
      <c r="C868" s="252" t="s">
        <v>103</v>
      </c>
      <c r="D868" s="252" t="s">
        <v>73</v>
      </c>
      <c r="E868" s="253" t="s">
        <v>168</v>
      </c>
      <c r="F868" s="254" t="s">
        <v>174</v>
      </c>
    </row>
    <row r="869" spans="1:6" s="245" customFormat="1" ht="13.5" customHeight="1">
      <c r="A869" s="245">
        <v>869</v>
      </c>
      <c r="B869" s="256" t="s">
        <v>414</v>
      </c>
      <c r="C869" s="252" t="s">
        <v>110</v>
      </c>
      <c r="D869" s="252" t="s">
        <v>111</v>
      </c>
      <c r="E869" s="253" t="s">
        <v>168</v>
      </c>
      <c r="F869" s="254" t="s">
        <v>174</v>
      </c>
    </row>
    <row r="870" spans="1:6" s="245" customFormat="1" ht="13.5" customHeight="1">
      <c r="A870" s="245">
        <v>870</v>
      </c>
      <c r="B870" s="256" t="s">
        <v>414</v>
      </c>
      <c r="C870" s="252" t="s">
        <v>112</v>
      </c>
      <c r="D870" s="252" t="s">
        <v>72</v>
      </c>
      <c r="E870" s="253" t="s">
        <v>168</v>
      </c>
      <c r="F870" s="254" t="s">
        <v>174</v>
      </c>
    </row>
    <row r="871" spans="1:6" s="245" customFormat="1" ht="13.5" customHeight="1">
      <c r="A871" s="245">
        <v>871</v>
      </c>
      <c r="B871" s="256" t="s">
        <v>415</v>
      </c>
      <c r="C871" s="252" t="s">
        <v>175</v>
      </c>
      <c r="D871" s="252" t="s">
        <v>176</v>
      </c>
      <c r="E871" s="253" t="s">
        <v>168</v>
      </c>
      <c r="F871" s="254" t="s">
        <v>174</v>
      </c>
    </row>
    <row r="872" spans="1:6" s="245" customFormat="1" ht="13.5" customHeight="1">
      <c r="A872" s="245">
        <v>872</v>
      </c>
      <c r="B872" s="256" t="s">
        <v>416</v>
      </c>
      <c r="C872" s="252" t="s">
        <v>103</v>
      </c>
      <c r="D872" s="252" t="s">
        <v>73</v>
      </c>
      <c r="E872" s="253" t="s">
        <v>168</v>
      </c>
      <c r="F872" s="254" t="s">
        <v>174</v>
      </c>
    </row>
    <row r="873" spans="1:6" s="245" customFormat="1" ht="13.5" customHeight="1">
      <c r="A873" s="245">
        <v>873</v>
      </c>
      <c r="B873" s="256" t="s">
        <v>416</v>
      </c>
      <c r="C873" s="252" t="s">
        <v>104</v>
      </c>
      <c r="D873" s="252" t="s">
        <v>105</v>
      </c>
      <c r="E873" s="253" t="s">
        <v>168</v>
      </c>
      <c r="F873" s="254" t="s">
        <v>174</v>
      </c>
    </row>
    <row r="874" spans="1:6" s="245" customFormat="1" ht="13.5" customHeight="1">
      <c r="A874" s="245">
        <v>874</v>
      </c>
      <c r="B874" s="256" t="s">
        <v>416</v>
      </c>
      <c r="C874" s="252" t="s">
        <v>112</v>
      </c>
      <c r="D874" s="252" t="s">
        <v>72</v>
      </c>
      <c r="E874" s="253" t="s">
        <v>168</v>
      </c>
      <c r="F874" s="254" t="s">
        <v>174</v>
      </c>
    </row>
    <row r="875" spans="1:6" s="245" customFormat="1" ht="13.5" customHeight="1">
      <c r="A875" s="245">
        <v>875</v>
      </c>
      <c r="B875" s="256" t="s">
        <v>417</v>
      </c>
      <c r="C875" s="252" t="s">
        <v>103</v>
      </c>
      <c r="D875" s="252" t="s">
        <v>73</v>
      </c>
      <c r="E875" s="253" t="s">
        <v>611</v>
      </c>
      <c r="F875" s="254" t="s">
        <v>174</v>
      </c>
    </row>
    <row r="876" spans="1:6" s="245" customFormat="1" ht="13.5" customHeight="1">
      <c r="A876" s="245">
        <v>876</v>
      </c>
      <c r="B876" s="256" t="s">
        <v>417</v>
      </c>
      <c r="C876" s="252" t="s">
        <v>110</v>
      </c>
      <c r="D876" s="252" t="s">
        <v>111</v>
      </c>
      <c r="E876" s="253" t="s">
        <v>611</v>
      </c>
      <c r="F876" s="254" t="s">
        <v>174</v>
      </c>
    </row>
    <row r="877" spans="1:6" s="245" customFormat="1" ht="13.5" customHeight="1">
      <c r="A877" s="245">
        <v>877</v>
      </c>
      <c r="B877" s="256" t="s">
        <v>417</v>
      </c>
      <c r="C877" s="252" t="s">
        <v>112</v>
      </c>
      <c r="D877" s="252" t="s">
        <v>72</v>
      </c>
      <c r="E877" s="253" t="s">
        <v>611</v>
      </c>
      <c r="F877" s="254" t="s">
        <v>174</v>
      </c>
    </row>
    <row r="878" spans="1:6" s="245" customFormat="1" ht="13.5" customHeight="1">
      <c r="A878" s="245">
        <v>878</v>
      </c>
      <c r="B878" s="256" t="s">
        <v>418</v>
      </c>
      <c r="C878" s="252" t="s">
        <v>103</v>
      </c>
      <c r="D878" s="252" t="s">
        <v>73</v>
      </c>
      <c r="E878" s="253" t="s">
        <v>168</v>
      </c>
      <c r="F878" s="254" t="s">
        <v>174</v>
      </c>
    </row>
    <row r="879" spans="1:6" s="245" customFormat="1" ht="13.5" customHeight="1">
      <c r="A879" s="245">
        <v>879</v>
      </c>
      <c r="B879" s="256" t="s">
        <v>418</v>
      </c>
      <c r="C879" s="252" t="s">
        <v>84</v>
      </c>
      <c r="D879" s="252" t="s">
        <v>79</v>
      </c>
      <c r="E879" s="253" t="s">
        <v>168</v>
      </c>
      <c r="F879" s="254" t="s">
        <v>174</v>
      </c>
    </row>
    <row r="880" spans="1:6" s="245" customFormat="1" ht="13.5" customHeight="1">
      <c r="A880" s="245">
        <v>880</v>
      </c>
      <c r="B880" s="256" t="s">
        <v>419</v>
      </c>
      <c r="C880" s="252" t="s">
        <v>103</v>
      </c>
      <c r="D880" s="252" t="s">
        <v>73</v>
      </c>
      <c r="E880" s="253" t="s">
        <v>168</v>
      </c>
      <c r="F880" s="254" t="s">
        <v>174</v>
      </c>
    </row>
    <row r="881" spans="1:6" s="245" customFormat="1" ht="13.5" customHeight="1">
      <c r="A881" s="245">
        <v>881</v>
      </c>
      <c r="B881" s="256" t="s">
        <v>419</v>
      </c>
      <c r="C881" s="252" t="s">
        <v>103</v>
      </c>
      <c r="D881" s="252" t="s">
        <v>73</v>
      </c>
      <c r="E881" s="253" t="s">
        <v>612</v>
      </c>
      <c r="F881" s="254" t="s">
        <v>174</v>
      </c>
    </row>
    <row r="882" spans="1:6" s="245" customFormat="1" ht="13.5" customHeight="1">
      <c r="A882" s="245">
        <v>882</v>
      </c>
      <c r="B882" s="256" t="s">
        <v>419</v>
      </c>
      <c r="C882" s="252" t="s">
        <v>112</v>
      </c>
      <c r="D882" s="252" t="s">
        <v>72</v>
      </c>
      <c r="E882" s="253" t="s">
        <v>612</v>
      </c>
      <c r="F882" s="254" t="s">
        <v>174</v>
      </c>
    </row>
    <row r="883" spans="1:6" s="245" customFormat="1" ht="13.5" customHeight="1">
      <c r="A883" s="245">
        <v>883</v>
      </c>
      <c r="B883" s="256" t="s">
        <v>420</v>
      </c>
      <c r="C883" s="252" t="s">
        <v>103</v>
      </c>
      <c r="D883" s="252" t="s">
        <v>73</v>
      </c>
      <c r="E883" s="253" t="s">
        <v>612</v>
      </c>
      <c r="F883" s="254" t="s">
        <v>174</v>
      </c>
    </row>
    <row r="884" spans="1:6" s="245" customFormat="1" ht="13.5" customHeight="1">
      <c r="A884" s="245">
        <v>884</v>
      </c>
      <c r="B884" s="256" t="s">
        <v>420</v>
      </c>
      <c r="C884" s="252" t="s">
        <v>112</v>
      </c>
      <c r="D884" s="252" t="s">
        <v>72</v>
      </c>
      <c r="E884" s="253" t="s">
        <v>612</v>
      </c>
      <c r="F884" s="254" t="s">
        <v>174</v>
      </c>
    </row>
    <row r="885" spans="1:6" s="245" customFormat="1" ht="13.5" customHeight="1">
      <c r="A885" s="245">
        <v>885</v>
      </c>
      <c r="B885" s="256" t="s">
        <v>421</v>
      </c>
      <c r="C885" s="252" t="s">
        <v>103</v>
      </c>
      <c r="D885" s="252" t="s">
        <v>73</v>
      </c>
      <c r="E885" s="253" t="s">
        <v>611</v>
      </c>
      <c r="F885" s="254" t="s">
        <v>174</v>
      </c>
    </row>
    <row r="886" spans="1:6" s="245" customFormat="1" ht="13.5" customHeight="1">
      <c r="A886" s="245">
        <v>886</v>
      </c>
      <c r="B886" s="256" t="s">
        <v>421</v>
      </c>
      <c r="C886" s="252" t="s">
        <v>110</v>
      </c>
      <c r="D886" s="252" t="s">
        <v>111</v>
      </c>
      <c r="E886" s="253" t="s">
        <v>611</v>
      </c>
      <c r="F886" s="254" t="s">
        <v>174</v>
      </c>
    </row>
    <row r="887" spans="1:6" s="245" customFormat="1" ht="13.5" customHeight="1">
      <c r="A887" s="245">
        <v>887</v>
      </c>
      <c r="B887" s="256" t="s">
        <v>421</v>
      </c>
      <c r="C887" s="252" t="s">
        <v>112</v>
      </c>
      <c r="D887" s="252" t="s">
        <v>72</v>
      </c>
      <c r="E887" s="253" t="s">
        <v>611</v>
      </c>
      <c r="F887" s="254" t="s">
        <v>174</v>
      </c>
    </row>
    <row r="888" spans="1:6" s="245" customFormat="1" ht="13.5" customHeight="1">
      <c r="A888" s="245">
        <v>888</v>
      </c>
      <c r="B888" s="256" t="s">
        <v>422</v>
      </c>
      <c r="C888" s="252" t="s">
        <v>103</v>
      </c>
      <c r="D888" s="252" t="s">
        <v>73</v>
      </c>
      <c r="E888" s="253" t="s">
        <v>611</v>
      </c>
      <c r="F888" s="254" t="s">
        <v>174</v>
      </c>
    </row>
    <row r="889" spans="1:6" s="245" customFormat="1" ht="13.5" customHeight="1">
      <c r="A889" s="245">
        <v>889</v>
      </c>
      <c r="B889" s="256" t="s">
        <v>422</v>
      </c>
      <c r="C889" s="252" t="s">
        <v>110</v>
      </c>
      <c r="D889" s="252" t="s">
        <v>111</v>
      </c>
      <c r="E889" s="253" t="s">
        <v>611</v>
      </c>
      <c r="F889" s="254" t="s">
        <v>174</v>
      </c>
    </row>
    <row r="890" spans="1:6" s="245" customFormat="1" ht="13.5" customHeight="1">
      <c r="A890" s="245">
        <v>890</v>
      </c>
      <c r="B890" s="256" t="s">
        <v>422</v>
      </c>
      <c r="C890" s="252" t="s">
        <v>112</v>
      </c>
      <c r="D890" s="252" t="s">
        <v>72</v>
      </c>
      <c r="E890" s="253" t="s">
        <v>611</v>
      </c>
      <c r="F890" s="254" t="s">
        <v>174</v>
      </c>
    </row>
    <row r="891" spans="1:6" s="245" customFormat="1" ht="13.5" customHeight="1">
      <c r="A891" s="245">
        <v>891</v>
      </c>
      <c r="B891" s="256" t="s">
        <v>423</v>
      </c>
      <c r="C891" s="252" t="s">
        <v>103</v>
      </c>
      <c r="D891" s="252" t="s">
        <v>73</v>
      </c>
      <c r="E891" s="253" t="s">
        <v>168</v>
      </c>
      <c r="F891" s="254" t="s">
        <v>174</v>
      </c>
    </row>
    <row r="892" spans="1:6" s="245" customFormat="1" ht="13.5" customHeight="1">
      <c r="A892" s="245">
        <v>892</v>
      </c>
      <c r="B892" s="256" t="s">
        <v>423</v>
      </c>
      <c r="C892" s="252" t="s">
        <v>104</v>
      </c>
      <c r="D892" s="252" t="s">
        <v>105</v>
      </c>
      <c r="E892" s="253" t="s">
        <v>613</v>
      </c>
      <c r="F892" s="254" t="s">
        <v>174</v>
      </c>
    </row>
    <row r="893" spans="1:6" s="245" customFormat="1" ht="13.5" customHeight="1">
      <c r="A893" s="245">
        <v>893</v>
      </c>
      <c r="B893" s="256" t="s">
        <v>423</v>
      </c>
      <c r="C893" s="252" t="s">
        <v>112</v>
      </c>
      <c r="D893" s="252" t="s">
        <v>72</v>
      </c>
      <c r="E893" s="253" t="s">
        <v>613</v>
      </c>
      <c r="F893" s="254" t="s">
        <v>174</v>
      </c>
    </row>
    <row r="894" spans="1:6" s="245" customFormat="1" ht="13.5" customHeight="1">
      <c r="A894" s="245">
        <v>894</v>
      </c>
      <c r="B894" s="256" t="s">
        <v>424</v>
      </c>
      <c r="C894" s="252" t="s">
        <v>103</v>
      </c>
      <c r="D894" s="252" t="s">
        <v>73</v>
      </c>
      <c r="E894" s="253" t="s">
        <v>608</v>
      </c>
      <c r="F894" s="254" t="s">
        <v>174</v>
      </c>
    </row>
    <row r="895" spans="1:6" s="245" customFormat="1" ht="13.5" customHeight="1">
      <c r="A895" s="245">
        <v>895</v>
      </c>
      <c r="B895" s="256" t="s">
        <v>424</v>
      </c>
      <c r="C895" s="252" t="s">
        <v>112</v>
      </c>
      <c r="D895" s="252" t="s">
        <v>72</v>
      </c>
      <c r="E895" s="253" t="s">
        <v>608</v>
      </c>
      <c r="F895" s="254" t="s">
        <v>174</v>
      </c>
    </row>
    <row r="896" spans="1:6" s="245" customFormat="1" ht="13.5" customHeight="1">
      <c r="A896" s="245">
        <v>896</v>
      </c>
      <c r="B896" s="256" t="s">
        <v>425</v>
      </c>
      <c r="C896" s="252" t="s">
        <v>103</v>
      </c>
      <c r="D896" s="252" t="s">
        <v>73</v>
      </c>
      <c r="E896" s="253" t="s">
        <v>168</v>
      </c>
      <c r="F896" s="254" t="s">
        <v>174</v>
      </c>
    </row>
    <row r="897" spans="1:6" s="245" customFormat="1" ht="13.5" customHeight="1">
      <c r="A897" s="245">
        <v>897</v>
      </c>
      <c r="B897" s="256" t="s">
        <v>425</v>
      </c>
      <c r="C897" s="252" t="s">
        <v>110</v>
      </c>
      <c r="D897" s="252" t="s">
        <v>111</v>
      </c>
      <c r="E897" s="253" t="s">
        <v>168</v>
      </c>
      <c r="F897" s="254" t="s">
        <v>174</v>
      </c>
    </row>
    <row r="898" spans="1:6" s="245" customFormat="1" ht="13.5" customHeight="1">
      <c r="A898" s="245">
        <v>898</v>
      </c>
      <c r="B898" s="256" t="s">
        <v>425</v>
      </c>
      <c r="C898" s="252" t="s">
        <v>112</v>
      </c>
      <c r="D898" s="252" t="s">
        <v>72</v>
      </c>
      <c r="E898" s="253" t="s">
        <v>609</v>
      </c>
      <c r="F898" s="254" t="s">
        <v>174</v>
      </c>
    </row>
    <row r="899" spans="1:6" s="245" customFormat="1" ht="13.5" customHeight="1">
      <c r="A899" s="245">
        <v>899</v>
      </c>
      <c r="B899" s="256" t="s">
        <v>426</v>
      </c>
      <c r="C899" s="252" t="s">
        <v>103</v>
      </c>
      <c r="D899" s="252" t="s">
        <v>73</v>
      </c>
      <c r="E899" s="253" t="s">
        <v>610</v>
      </c>
      <c r="F899" s="254" t="s">
        <v>174</v>
      </c>
    </row>
    <row r="900" spans="1:6" s="245" customFormat="1" ht="13.5" customHeight="1">
      <c r="A900" s="245">
        <v>900</v>
      </c>
      <c r="B900" s="256" t="s">
        <v>426</v>
      </c>
      <c r="C900" s="252" t="s">
        <v>110</v>
      </c>
      <c r="D900" s="252" t="s">
        <v>111</v>
      </c>
      <c r="E900" s="253" t="s">
        <v>168</v>
      </c>
      <c r="F900" s="254" t="s">
        <v>174</v>
      </c>
    </row>
    <row r="901" spans="1:6" s="245" customFormat="1" ht="13.5" customHeight="1">
      <c r="A901" s="245">
        <v>901</v>
      </c>
      <c r="B901" s="256" t="s">
        <v>426</v>
      </c>
      <c r="C901" s="252" t="s">
        <v>112</v>
      </c>
      <c r="D901" s="252" t="s">
        <v>72</v>
      </c>
      <c r="E901" s="253" t="s">
        <v>168</v>
      </c>
      <c r="F901" s="254" t="s">
        <v>174</v>
      </c>
    </row>
    <row r="902" spans="1:6" s="245" customFormat="1" ht="13.5" customHeight="1">
      <c r="A902" s="245">
        <v>902</v>
      </c>
      <c r="B902" s="256" t="s">
        <v>427</v>
      </c>
      <c r="C902" s="252" t="s">
        <v>103</v>
      </c>
      <c r="D902" s="252" t="s">
        <v>73</v>
      </c>
      <c r="E902" s="253" t="s">
        <v>606</v>
      </c>
      <c r="F902" s="254" t="s">
        <v>174</v>
      </c>
    </row>
    <row r="903" spans="1:6" s="245" customFormat="1" ht="13.5" customHeight="1">
      <c r="A903" s="245">
        <v>903</v>
      </c>
      <c r="B903" s="256" t="s">
        <v>427</v>
      </c>
      <c r="C903" s="252" t="s">
        <v>110</v>
      </c>
      <c r="D903" s="252" t="s">
        <v>111</v>
      </c>
      <c r="E903" s="253" t="s">
        <v>606</v>
      </c>
      <c r="F903" s="254" t="s">
        <v>174</v>
      </c>
    </row>
    <row r="904" spans="1:6" s="245" customFormat="1" ht="13.5" customHeight="1">
      <c r="A904" s="245">
        <v>904</v>
      </c>
      <c r="B904" s="256" t="s">
        <v>427</v>
      </c>
      <c r="C904" s="252" t="s">
        <v>112</v>
      </c>
      <c r="D904" s="252" t="s">
        <v>72</v>
      </c>
      <c r="E904" s="253" t="s">
        <v>606</v>
      </c>
      <c r="F904" s="254" t="s">
        <v>174</v>
      </c>
    </row>
    <row r="905" spans="1:6" s="245" customFormat="1" ht="13.5" customHeight="1">
      <c r="A905" s="245">
        <v>905</v>
      </c>
      <c r="B905" s="256" t="s">
        <v>428</v>
      </c>
      <c r="C905" s="252" t="s">
        <v>103</v>
      </c>
      <c r="D905" s="252" t="s">
        <v>73</v>
      </c>
      <c r="E905" s="253" t="s">
        <v>168</v>
      </c>
      <c r="F905" s="254" t="s">
        <v>174</v>
      </c>
    </row>
    <row r="906" spans="1:6" s="245" customFormat="1" ht="13.5" customHeight="1">
      <c r="A906" s="245">
        <v>906</v>
      </c>
      <c r="B906" s="256" t="s">
        <v>428</v>
      </c>
      <c r="C906" s="252" t="s">
        <v>103</v>
      </c>
      <c r="D906" s="252" t="s">
        <v>73</v>
      </c>
      <c r="E906" s="253" t="s">
        <v>614</v>
      </c>
      <c r="F906" s="254" t="s">
        <v>174</v>
      </c>
    </row>
    <row r="907" spans="1:6" s="245" customFormat="1" ht="13.5" customHeight="1">
      <c r="A907" s="245">
        <v>907</v>
      </c>
      <c r="B907" s="256" t="s">
        <v>428</v>
      </c>
      <c r="C907" s="252" t="s">
        <v>104</v>
      </c>
      <c r="D907" s="252" t="s">
        <v>105</v>
      </c>
      <c r="E907" s="253" t="s">
        <v>168</v>
      </c>
      <c r="F907" s="254" t="s">
        <v>174</v>
      </c>
    </row>
    <row r="908" spans="1:6" s="245" customFormat="1" ht="13.5" customHeight="1">
      <c r="A908" s="245">
        <v>908</v>
      </c>
      <c r="B908" s="256" t="s">
        <v>428</v>
      </c>
      <c r="C908" s="252" t="s">
        <v>112</v>
      </c>
      <c r="D908" s="252" t="s">
        <v>72</v>
      </c>
      <c r="E908" s="253" t="s">
        <v>168</v>
      </c>
      <c r="F908" s="254" t="s">
        <v>174</v>
      </c>
    </row>
    <row r="909" spans="1:6" s="245" customFormat="1" ht="13.5" customHeight="1">
      <c r="A909" s="245">
        <v>909</v>
      </c>
      <c r="B909" s="256" t="s">
        <v>429</v>
      </c>
      <c r="C909" s="252" t="s">
        <v>103</v>
      </c>
      <c r="D909" s="252" t="s">
        <v>73</v>
      </c>
      <c r="E909" s="253" t="s">
        <v>167</v>
      </c>
      <c r="F909" s="254" t="s">
        <v>174</v>
      </c>
    </row>
    <row r="910" spans="1:6" s="245" customFormat="1" ht="13.5" customHeight="1">
      <c r="A910" s="245">
        <v>910</v>
      </c>
      <c r="B910" s="256" t="s">
        <v>429</v>
      </c>
      <c r="C910" s="252" t="s">
        <v>112</v>
      </c>
      <c r="D910" s="252" t="s">
        <v>72</v>
      </c>
      <c r="E910" s="253" t="s">
        <v>167</v>
      </c>
      <c r="F910" s="254" t="s">
        <v>174</v>
      </c>
    </row>
    <row r="911" spans="1:6" s="245" customFormat="1" ht="13.5" customHeight="1">
      <c r="A911" s="245">
        <v>911</v>
      </c>
      <c r="B911" s="256" t="s">
        <v>429</v>
      </c>
      <c r="C911" s="252" t="s">
        <v>82</v>
      </c>
      <c r="D911" s="252" t="s">
        <v>76</v>
      </c>
      <c r="E911" s="253" t="s">
        <v>167</v>
      </c>
      <c r="F911" s="254" t="s">
        <v>174</v>
      </c>
    </row>
    <row r="912" spans="1:6" s="245" customFormat="1" ht="13.5" customHeight="1">
      <c r="A912" s="245">
        <v>912</v>
      </c>
      <c r="B912" s="256" t="s">
        <v>429</v>
      </c>
      <c r="C912" s="252" t="s">
        <v>84</v>
      </c>
      <c r="D912" s="252" t="s">
        <v>79</v>
      </c>
      <c r="E912" s="253" t="s">
        <v>167</v>
      </c>
      <c r="F912" s="254" t="s">
        <v>174</v>
      </c>
    </row>
    <row r="913" spans="1:6" s="245" customFormat="1" ht="13.5" customHeight="1">
      <c r="A913" s="245">
        <v>913</v>
      </c>
      <c r="B913" s="256" t="s">
        <v>430</v>
      </c>
      <c r="C913" s="252" t="s">
        <v>112</v>
      </c>
      <c r="D913" s="252" t="s">
        <v>72</v>
      </c>
      <c r="E913" s="253" t="s">
        <v>166</v>
      </c>
      <c r="F913" s="254" t="s">
        <v>174</v>
      </c>
    </row>
    <row r="914" spans="1:6" s="245" customFormat="1" ht="13.5" customHeight="1">
      <c r="A914" s="245">
        <v>914</v>
      </c>
      <c r="B914" s="256" t="s">
        <v>430</v>
      </c>
      <c r="C914" s="252" t="s">
        <v>161</v>
      </c>
      <c r="D914" s="252" t="s">
        <v>162</v>
      </c>
      <c r="E914" s="253" t="s">
        <v>166</v>
      </c>
      <c r="F914" s="254" t="s">
        <v>174</v>
      </c>
    </row>
    <row r="915" spans="1:6" s="245" customFormat="1" ht="13.5" customHeight="1">
      <c r="A915" s="245">
        <v>915</v>
      </c>
      <c r="B915" s="256" t="s">
        <v>431</v>
      </c>
      <c r="C915" s="252" t="s">
        <v>161</v>
      </c>
      <c r="D915" s="252" t="s">
        <v>162</v>
      </c>
      <c r="E915" s="253" t="s">
        <v>167</v>
      </c>
      <c r="F915" s="254" t="s">
        <v>174</v>
      </c>
    </row>
    <row r="916" spans="1:6" s="245" customFormat="1" ht="13.5" customHeight="1">
      <c r="A916" s="245">
        <v>916</v>
      </c>
      <c r="B916" s="256" t="s">
        <v>432</v>
      </c>
      <c r="C916" s="252" t="s">
        <v>103</v>
      </c>
      <c r="D916" s="252" t="s">
        <v>73</v>
      </c>
      <c r="E916" s="253" t="s">
        <v>611</v>
      </c>
      <c r="F916" s="254" t="s">
        <v>174</v>
      </c>
    </row>
    <row r="917" spans="1:6" s="245" customFormat="1" ht="13.5" customHeight="1">
      <c r="A917" s="245">
        <v>917</v>
      </c>
      <c r="B917" s="256" t="s">
        <v>432</v>
      </c>
      <c r="C917" s="252" t="s">
        <v>104</v>
      </c>
      <c r="D917" s="252" t="s">
        <v>105</v>
      </c>
      <c r="E917" s="253" t="s">
        <v>168</v>
      </c>
      <c r="F917" s="254" t="s">
        <v>174</v>
      </c>
    </row>
    <row r="918" spans="1:6" s="245" customFormat="1" ht="13.5" customHeight="1">
      <c r="A918" s="245">
        <v>918</v>
      </c>
      <c r="B918" s="256" t="s">
        <v>432</v>
      </c>
      <c r="C918" s="252" t="s">
        <v>110</v>
      </c>
      <c r="D918" s="252" t="s">
        <v>111</v>
      </c>
      <c r="E918" s="253" t="s">
        <v>168</v>
      </c>
      <c r="F918" s="254" t="s">
        <v>174</v>
      </c>
    </row>
    <row r="919" spans="1:6" s="245" customFormat="1" ht="13.5" customHeight="1">
      <c r="A919" s="245">
        <v>919</v>
      </c>
      <c r="B919" s="256" t="s">
        <v>432</v>
      </c>
      <c r="C919" s="252" t="s">
        <v>112</v>
      </c>
      <c r="D919" s="252" t="s">
        <v>72</v>
      </c>
      <c r="E919" s="253" t="s">
        <v>168</v>
      </c>
      <c r="F919" s="254" t="s">
        <v>174</v>
      </c>
    </row>
    <row r="920" spans="1:6" s="245" customFormat="1" ht="13.5" customHeight="1">
      <c r="A920" s="245">
        <v>920</v>
      </c>
      <c r="B920" s="256" t="s">
        <v>433</v>
      </c>
      <c r="C920" s="252" t="s">
        <v>103</v>
      </c>
      <c r="D920" s="252" t="s">
        <v>73</v>
      </c>
      <c r="E920" s="253" t="s">
        <v>167</v>
      </c>
      <c r="F920" s="254" t="s">
        <v>174</v>
      </c>
    </row>
    <row r="921" spans="1:6" s="245" customFormat="1" ht="13.5" customHeight="1">
      <c r="A921" s="245">
        <v>921</v>
      </c>
      <c r="B921" s="256" t="s">
        <v>433</v>
      </c>
      <c r="C921" s="252" t="s">
        <v>112</v>
      </c>
      <c r="D921" s="252" t="s">
        <v>72</v>
      </c>
      <c r="E921" s="253" t="s">
        <v>167</v>
      </c>
      <c r="F921" s="254" t="s">
        <v>174</v>
      </c>
    </row>
    <row r="922" spans="1:6" s="245" customFormat="1" ht="13.5" customHeight="1">
      <c r="A922" s="245">
        <v>922</v>
      </c>
      <c r="B922" s="256" t="s">
        <v>433</v>
      </c>
      <c r="C922" s="252" t="s">
        <v>82</v>
      </c>
      <c r="D922" s="252" t="s">
        <v>76</v>
      </c>
      <c r="E922" s="253" t="s">
        <v>167</v>
      </c>
      <c r="F922" s="254" t="s">
        <v>174</v>
      </c>
    </row>
    <row r="923" spans="1:6" s="245" customFormat="1" ht="13.5" customHeight="1">
      <c r="A923" s="245">
        <v>923</v>
      </c>
      <c r="B923" s="256" t="s">
        <v>433</v>
      </c>
      <c r="C923" s="252" t="s">
        <v>84</v>
      </c>
      <c r="D923" s="252" t="s">
        <v>79</v>
      </c>
      <c r="E923" s="253" t="s">
        <v>167</v>
      </c>
      <c r="F923" s="254" t="s">
        <v>174</v>
      </c>
    </row>
    <row r="924" spans="1:6" s="245" customFormat="1" ht="13.5" customHeight="1">
      <c r="A924" s="245">
        <v>924</v>
      </c>
      <c r="B924" s="256" t="s">
        <v>434</v>
      </c>
      <c r="C924" s="252" t="s">
        <v>103</v>
      </c>
      <c r="D924" s="252" t="s">
        <v>73</v>
      </c>
      <c r="E924" s="253" t="s">
        <v>603</v>
      </c>
      <c r="F924" s="254" t="s">
        <v>177</v>
      </c>
    </row>
    <row r="925" spans="1:6" s="245" customFormat="1" ht="13.5" customHeight="1">
      <c r="A925" s="245">
        <v>925</v>
      </c>
      <c r="B925" s="256" t="s">
        <v>434</v>
      </c>
      <c r="C925" s="252" t="s">
        <v>112</v>
      </c>
      <c r="D925" s="252" t="s">
        <v>72</v>
      </c>
      <c r="E925" s="253" t="s">
        <v>603</v>
      </c>
      <c r="F925" s="254" t="s">
        <v>177</v>
      </c>
    </row>
    <row r="926" spans="1:6" s="245" customFormat="1" ht="13.5" customHeight="1">
      <c r="A926" s="245">
        <v>926</v>
      </c>
      <c r="B926" s="256" t="s">
        <v>435</v>
      </c>
      <c r="C926" s="252" t="s">
        <v>103</v>
      </c>
      <c r="D926" s="252" t="s">
        <v>73</v>
      </c>
      <c r="E926" s="253" t="s">
        <v>603</v>
      </c>
      <c r="F926" s="254" t="s">
        <v>177</v>
      </c>
    </row>
    <row r="927" spans="1:6" s="245" customFormat="1" ht="13.5" customHeight="1">
      <c r="A927" s="245">
        <v>927</v>
      </c>
      <c r="B927" s="256" t="s">
        <v>435</v>
      </c>
      <c r="C927" s="252" t="s">
        <v>104</v>
      </c>
      <c r="D927" s="252" t="s">
        <v>105</v>
      </c>
      <c r="E927" s="253" t="s">
        <v>603</v>
      </c>
      <c r="F927" s="254" t="s">
        <v>177</v>
      </c>
    </row>
    <row r="928" spans="1:6" s="245" customFormat="1" ht="13.5" customHeight="1">
      <c r="A928" s="245">
        <v>928</v>
      </c>
      <c r="B928" s="256" t="s">
        <v>436</v>
      </c>
      <c r="C928" s="252" t="s">
        <v>103</v>
      </c>
      <c r="D928" s="252" t="s">
        <v>73</v>
      </c>
      <c r="E928" s="253" t="s">
        <v>615</v>
      </c>
      <c r="F928" s="254" t="s">
        <v>177</v>
      </c>
    </row>
    <row r="929" spans="1:6" s="245" customFormat="1" ht="13.5" customHeight="1">
      <c r="A929" s="245">
        <v>929</v>
      </c>
      <c r="B929" s="256" t="s">
        <v>436</v>
      </c>
      <c r="C929" s="252" t="s">
        <v>112</v>
      </c>
      <c r="D929" s="252" t="s">
        <v>72</v>
      </c>
      <c r="E929" s="253" t="s">
        <v>615</v>
      </c>
      <c r="F929" s="254" t="s">
        <v>177</v>
      </c>
    </row>
    <row r="930" spans="1:6" s="245" customFormat="1" ht="13.5" customHeight="1">
      <c r="A930" s="245">
        <v>930</v>
      </c>
      <c r="B930" s="256" t="s">
        <v>436</v>
      </c>
      <c r="C930" s="252" t="s">
        <v>161</v>
      </c>
      <c r="D930" s="252" t="s">
        <v>162</v>
      </c>
      <c r="E930" s="253" t="s">
        <v>615</v>
      </c>
      <c r="F930" s="254" t="s">
        <v>177</v>
      </c>
    </row>
    <row r="931" spans="1:6" s="245" customFormat="1" ht="13.5" customHeight="1">
      <c r="A931" s="245">
        <v>931</v>
      </c>
      <c r="B931" s="256" t="s">
        <v>437</v>
      </c>
      <c r="C931" s="252" t="s">
        <v>103</v>
      </c>
      <c r="D931" s="252" t="s">
        <v>73</v>
      </c>
      <c r="E931" s="253" t="s">
        <v>615</v>
      </c>
      <c r="F931" s="254" t="s">
        <v>177</v>
      </c>
    </row>
    <row r="932" spans="1:6" s="245" customFormat="1" ht="13.5" customHeight="1">
      <c r="A932" s="245">
        <v>932</v>
      </c>
      <c r="B932" s="256" t="s">
        <v>437</v>
      </c>
      <c r="C932" s="252" t="s">
        <v>112</v>
      </c>
      <c r="D932" s="252" t="s">
        <v>72</v>
      </c>
      <c r="E932" s="253" t="s">
        <v>615</v>
      </c>
      <c r="F932" s="254" t="s">
        <v>177</v>
      </c>
    </row>
    <row r="933" spans="1:6" s="245" customFormat="1" ht="13.5" customHeight="1">
      <c r="A933" s="245">
        <v>933</v>
      </c>
      <c r="B933" s="256" t="s">
        <v>438</v>
      </c>
      <c r="C933" s="252" t="s">
        <v>112</v>
      </c>
      <c r="D933" s="252" t="s">
        <v>72</v>
      </c>
      <c r="E933" s="253" t="s">
        <v>615</v>
      </c>
      <c r="F933" s="254" t="s">
        <v>177</v>
      </c>
    </row>
    <row r="934" spans="1:6" s="245" customFormat="1" ht="13.5" customHeight="1">
      <c r="A934" s="245">
        <v>934</v>
      </c>
      <c r="B934" s="256" t="s">
        <v>439</v>
      </c>
      <c r="C934" s="252" t="s">
        <v>103</v>
      </c>
      <c r="D934" s="252" t="s">
        <v>73</v>
      </c>
      <c r="E934" s="253" t="s">
        <v>615</v>
      </c>
      <c r="F934" s="254" t="s">
        <v>177</v>
      </c>
    </row>
    <row r="935" spans="1:6" s="245" customFormat="1" ht="13.5" customHeight="1">
      <c r="A935" s="245">
        <v>935</v>
      </c>
      <c r="B935" s="256" t="s">
        <v>439</v>
      </c>
      <c r="C935" s="252" t="s">
        <v>110</v>
      </c>
      <c r="D935" s="252" t="s">
        <v>111</v>
      </c>
      <c r="E935" s="253" t="s">
        <v>615</v>
      </c>
      <c r="F935" s="254" t="s">
        <v>177</v>
      </c>
    </row>
    <row r="936" spans="1:6" s="245" customFormat="1" ht="13.5" customHeight="1">
      <c r="A936" s="245">
        <v>936</v>
      </c>
      <c r="B936" s="256" t="s">
        <v>439</v>
      </c>
      <c r="C936" s="252" t="s">
        <v>112</v>
      </c>
      <c r="D936" s="252" t="s">
        <v>72</v>
      </c>
      <c r="E936" s="253" t="s">
        <v>615</v>
      </c>
      <c r="F936" s="254" t="s">
        <v>177</v>
      </c>
    </row>
    <row r="937" spans="1:6" s="245" customFormat="1" ht="13.5" customHeight="1">
      <c r="A937" s="245">
        <v>937</v>
      </c>
      <c r="B937" s="256" t="s">
        <v>440</v>
      </c>
      <c r="C937" s="252" t="s">
        <v>108</v>
      </c>
      <c r="D937" s="252" t="s">
        <v>109</v>
      </c>
      <c r="E937" s="253" t="s">
        <v>603</v>
      </c>
      <c r="F937" s="254" t="s">
        <v>177</v>
      </c>
    </row>
    <row r="938" spans="1:6" s="245" customFormat="1" ht="13.5" customHeight="1">
      <c r="A938" s="245">
        <v>938</v>
      </c>
      <c r="B938" s="256" t="s">
        <v>441</v>
      </c>
      <c r="C938" s="252" t="s">
        <v>108</v>
      </c>
      <c r="D938" s="252" t="s">
        <v>109</v>
      </c>
      <c r="E938" s="253" t="s">
        <v>603</v>
      </c>
      <c r="F938" s="254" t="s">
        <v>177</v>
      </c>
    </row>
    <row r="939" spans="1:6" s="245" customFormat="1" ht="13.5" customHeight="1">
      <c r="A939" s="245">
        <v>939</v>
      </c>
      <c r="B939" s="256" t="s">
        <v>442</v>
      </c>
      <c r="C939" s="252" t="s">
        <v>112</v>
      </c>
      <c r="D939" s="252" t="s">
        <v>72</v>
      </c>
      <c r="E939" s="253" t="s">
        <v>615</v>
      </c>
      <c r="F939" s="254" t="s">
        <v>177</v>
      </c>
    </row>
    <row r="940" spans="1:6" s="245" customFormat="1" ht="13.5" customHeight="1">
      <c r="A940" s="245">
        <v>940</v>
      </c>
      <c r="B940" s="256" t="s">
        <v>443</v>
      </c>
      <c r="C940" s="252" t="s">
        <v>103</v>
      </c>
      <c r="D940" s="252" t="s">
        <v>73</v>
      </c>
      <c r="E940" s="253" t="s">
        <v>603</v>
      </c>
      <c r="F940" s="254" t="s">
        <v>177</v>
      </c>
    </row>
    <row r="941" spans="1:6" s="245" customFormat="1" ht="13.5" customHeight="1">
      <c r="A941" s="245">
        <v>941</v>
      </c>
      <c r="B941" s="256" t="s">
        <v>443</v>
      </c>
      <c r="C941" s="252" t="s">
        <v>112</v>
      </c>
      <c r="D941" s="252" t="s">
        <v>72</v>
      </c>
      <c r="E941" s="253" t="s">
        <v>603</v>
      </c>
      <c r="F941" s="254" t="s">
        <v>177</v>
      </c>
    </row>
    <row r="942" spans="1:6" s="245" customFormat="1" ht="13.5" customHeight="1">
      <c r="A942" s="245">
        <v>942</v>
      </c>
      <c r="B942" s="256" t="s">
        <v>444</v>
      </c>
      <c r="C942" s="252" t="s">
        <v>103</v>
      </c>
      <c r="D942" s="252" t="s">
        <v>73</v>
      </c>
      <c r="E942" s="253" t="s">
        <v>615</v>
      </c>
      <c r="F942" s="254" t="s">
        <v>177</v>
      </c>
    </row>
    <row r="943" spans="1:6" s="245" customFormat="1" ht="13.5" customHeight="1">
      <c r="A943" s="245">
        <v>943</v>
      </c>
      <c r="B943" s="256" t="s">
        <v>444</v>
      </c>
      <c r="C943" s="252" t="s">
        <v>108</v>
      </c>
      <c r="D943" s="252" t="s">
        <v>109</v>
      </c>
      <c r="E943" s="253" t="s">
        <v>615</v>
      </c>
      <c r="F943" s="254" t="s">
        <v>177</v>
      </c>
    </row>
    <row r="944" spans="1:6" s="245" customFormat="1" ht="13.5" customHeight="1">
      <c r="A944" s="245">
        <v>944</v>
      </c>
      <c r="B944" s="256" t="s">
        <v>444</v>
      </c>
      <c r="C944" s="252" t="s">
        <v>112</v>
      </c>
      <c r="D944" s="252" t="s">
        <v>72</v>
      </c>
      <c r="E944" s="253" t="s">
        <v>615</v>
      </c>
      <c r="F944" s="254" t="s">
        <v>177</v>
      </c>
    </row>
    <row r="945" spans="1:6" s="245" customFormat="1" ht="13.5" customHeight="1">
      <c r="A945" s="245">
        <v>945</v>
      </c>
      <c r="B945" s="256" t="s">
        <v>445</v>
      </c>
      <c r="C945" s="252" t="s">
        <v>112</v>
      </c>
      <c r="D945" s="252" t="s">
        <v>72</v>
      </c>
      <c r="E945" s="253" t="s">
        <v>603</v>
      </c>
      <c r="F945" s="254" t="s">
        <v>177</v>
      </c>
    </row>
    <row r="946" spans="1:6" s="245" customFormat="1" ht="13.5" customHeight="1">
      <c r="A946" s="245">
        <v>946</v>
      </c>
      <c r="B946" s="256" t="s">
        <v>446</v>
      </c>
      <c r="C946" s="252" t="s">
        <v>104</v>
      </c>
      <c r="D946" s="252" t="s">
        <v>105</v>
      </c>
      <c r="E946" s="253" t="s">
        <v>615</v>
      </c>
      <c r="F946" s="254" t="s">
        <v>177</v>
      </c>
    </row>
    <row r="947" spans="1:6" s="245" customFormat="1" ht="13.5" customHeight="1">
      <c r="A947" s="245">
        <v>947</v>
      </c>
      <c r="B947" s="256" t="s">
        <v>446</v>
      </c>
      <c r="C947" s="252" t="s">
        <v>110</v>
      </c>
      <c r="D947" s="252" t="s">
        <v>111</v>
      </c>
      <c r="E947" s="253" t="s">
        <v>615</v>
      </c>
      <c r="F947" s="254" t="s">
        <v>177</v>
      </c>
    </row>
    <row r="948" spans="1:6" s="245" customFormat="1" ht="13.5" customHeight="1">
      <c r="A948" s="245">
        <v>948</v>
      </c>
      <c r="B948" s="256" t="s">
        <v>446</v>
      </c>
      <c r="C948" s="252" t="s">
        <v>112</v>
      </c>
      <c r="D948" s="252" t="s">
        <v>72</v>
      </c>
      <c r="E948" s="253" t="s">
        <v>615</v>
      </c>
      <c r="F948" s="254" t="s">
        <v>177</v>
      </c>
    </row>
    <row r="949" spans="1:6" s="245" customFormat="1" ht="13.5" customHeight="1">
      <c r="A949" s="245">
        <v>949</v>
      </c>
      <c r="B949" s="256" t="s">
        <v>447</v>
      </c>
      <c r="C949" s="252" t="s">
        <v>103</v>
      </c>
      <c r="D949" s="252" t="s">
        <v>73</v>
      </c>
      <c r="E949" s="253" t="s">
        <v>603</v>
      </c>
      <c r="F949" s="254" t="s">
        <v>177</v>
      </c>
    </row>
    <row r="950" spans="1:6" s="245" customFormat="1" ht="13.5" customHeight="1">
      <c r="A950" s="245">
        <v>950</v>
      </c>
      <c r="B950" s="256" t="s">
        <v>447</v>
      </c>
      <c r="C950" s="252" t="s">
        <v>112</v>
      </c>
      <c r="D950" s="252" t="s">
        <v>72</v>
      </c>
      <c r="E950" s="253" t="s">
        <v>615</v>
      </c>
      <c r="F950" s="254" t="s">
        <v>177</v>
      </c>
    </row>
    <row r="951" spans="1:6" s="245" customFormat="1" ht="13.5" customHeight="1">
      <c r="A951" s="245">
        <v>951</v>
      </c>
      <c r="B951" s="256" t="s">
        <v>448</v>
      </c>
      <c r="C951" s="252" t="s">
        <v>112</v>
      </c>
      <c r="D951" s="252" t="s">
        <v>72</v>
      </c>
      <c r="E951" s="253" t="s">
        <v>603</v>
      </c>
      <c r="F951" s="254" t="s">
        <v>177</v>
      </c>
    </row>
    <row r="952" spans="1:6" s="245" customFormat="1" ht="13.5" customHeight="1">
      <c r="A952" s="245">
        <v>952</v>
      </c>
      <c r="B952" s="256" t="s">
        <v>449</v>
      </c>
      <c r="C952" s="252" t="s">
        <v>103</v>
      </c>
      <c r="D952" s="252" t="s">
        <v>73</v>
      </c>
      <c r="E952" s="253" t="s">
        <v>603</v>
      </c>
      <c r="F952" s="254" t="s">
        <v>177</v>
      </c>
    </row>
    <row r="953" spans="1:6" s="245" customFormat="1" ht="13.5" customHeight="1">
      <c r="A953" s="245">
        <v>953</v>
      </c>
      <c r="B953" s="256" t="s">
        <v>449</v>
      </c>
      <c r="C953" s="252" t="s">
        <v>103</v>
      </c>
      <c r="D953" s="252" t="s">
        <v>73</v>
      </c>
      <c r="E953" s="253" t="s">
        <v>616</v>
      </c>
      <c r="F953" s="254" t="s">
        <v>177</v>
      </c>
    </row>
    <row r="954" spans="1:6" s="245" customFormat="1" ht="13.5" customHeight="1">
      <c r="A954" s="245">
        <v>954</v>
      </c>
      <c r="B954" s="256" t="s">
        <v>449</v>
      </c>
      <c r="C954" s="252" t="s">
        <v>112</v>
      </c>
      <c r="D954" s="252" t="s">
        <v>72</v>
      </c>
      <c r="E954" s="253" t="s">
        <v>603</v>
      </c>
      <c r="F954" s="254" t="s">
        <v>177</v>
      </c>
    </row>
    <row r="955" spans="1:6" s="245" customFormat="1" ht="13.5" customHeight="1">
      <c r="A955" s="245">
        <v>955</v>
      </c>
      <c r="B955" s="256" t="s">
        <v>450</v>
      </c>
      <c r="C955" s="252" t="s">
        <v>82</v>
      </c>
      <c r="D955" s="252" t="s">
        <v>76</v>
      </c>
      <c r="E955" s="253" t="s">
        <v>617</v>
      </c>
      <c r="F955" s="254" t="s">
        <v>178</v>
      </c>
    </row>
    <row r="956" spans="1:6" s="245" customFormat="1" ht="13.5" customHeight="1">
      <c r="A956" s="245">
        <v>956</v>
      </c>
      <c r="B956" s="256" t="s">
        <v>450</v>
      </c>
      <c r="C956" s="252" t="s">
        <v>84</v>
      </c>
      <c r="D956" s="252" t="s">
        <v>79</v>
      </c>
      <c r="E956" s="253" t="s">
        <v>617</v>
      </c>
      <c r="F956" s="254" t="s">
        <v>178</v>
      </c>
    </row>
    <row r="957" spans="1:6" s="245" customFormat="1" ht="13.5" customHeight="1">
      <c r="A957" s="245">
        <v>957</v>
      </c>
      <c r="B957" s="256" t="s">
        <v>451</v>
      </c>
      <c r="C957" s="252" t="s">
        <v>82</v>
      </c>
      <c r="D957" s="252" t="s">
        <v>76</v>
      </c>
      <c r="E957" s="253" t="s">
        <v>173</v>
      </c>
      <c r="F957" s="254" t="s">
        <v>178</v>
      </c>
    </row>
    <row r="958" spans="1:6" s="245" customFormat="1" ht="13.5" customHeight="1">
      <c r="A958" s="245">
        <v>958</v>
      </c>
      <c r="B958" s="256" t="s">
        <v>451</v>
      </c>
      <c r="C958" s="252" t="s">
        <v>84</v>
      </c>
      <c r="D958" s="252" t="s">
        <v>79</v>
      </c>
      <c r="E958" s="253" t="s">
        <v>173</v>
      </c>
      <c r="F958" s="254" t="s">
        <v>178</v>
      </c>
    </row>
    <row r="959" spans="1:6" s="245" customFormat="1" ht="13.5" customHeight="1">
      <c r="A959" s="245">
        <v>959</v>
      </c>
      <c r="B959" s="256" t="s">
        <v>452</v>
      </c>
      <c r="C959" s="252" t="s">
        <v>82</v>
      </c>
      <c r="D959" s="252" t="s">
        <v>76</v>
      </c>
      <c r="E959" s="253" t="s">
        <v>618</v>
      </c>
      <c r="F959" s="254" t="s">
        <v>178</v>
      </c>
    </row>
    <row r="960" spans="1:6" s="245" customFormat="1" ht="13.5" customHeight="1">
      <c r="A960" s="245">
        <v>960</v>
      </c>
      <c r="B960" s="256" t="s">
        <v>452</v>
      </c>
      <c r="C960" s="252" t="s">
        <v>84</v>
      </c>
      <c r="D960" s="252" t="s">
        <v>79</v>
      </c>
      <c r="E960" s="253" t="s">
        <v>618</v>
      </c>
      <c r="F960" s="254" t="s">
        <v>178</v>
      </c>
    </row>
    <row r="961" spans="1:6" s="245" customFormat="1" ht="13.5" customHeight="1">
      <c r="A961" s="245">
        <v>961</v>
      </c>
      <c r="B961" s="256" t="s">
        <v>453</v>
      </c>
      <c r="C961" s="252" t="s">
        <v>115</v>
      </c>
      <c r="D961" s="252" t="s">
        <v>116</v>
      </c>
      <c r="E961" s="253" t="s">
        <v>167</v>
      </c>
      <c r="F961" s="254" t="s">
        <v>178</v>
      </c>
    </row>
    <row r="962" spans="1:6" s="245" customFormat="1" ht="13.5" customHeight="1">
      <c r="A962" s="245">
        <v>962</v>
      </c>
      <c r="B962" s="256" t="s">
        <v>453</v>
      </c>
      <c r="C962" s="252" t="s">
        <v>85</v>
      </c>
      <c r="D962" s="252" t="s">
        <v>86</v>
      </c>
      <c r="E962" s="253" t="s">
        <v>618</v>
      </c>
      <c r="F962" s="254" t="s">
        <v>178</v>
      </c>
    </row>
    <row r="963" spans="1:6" s="245" customFormat="1" ht="13.5" customHeight="1">
      <c r="A963" s="245">
        <v>963</v>
      </c>
      <c r="B963" s="256" t="s">
        <v>453</v>
      </c>
      <c r="C963" s="252" t="s">
        <v>87</v>
      </c>
      <c r="D963" s="252" t="s">
        <v>88</v>
      </c>
      <c r="E963" s="253" t="s">
        <v>618</v>
      </c>
      <c r="F963" s="254" t="s">
        <v>178</v>
      </c>
    </row>
    <row r="964" spans="1:6" s="245" customFormat="1" ht="13.5" customHeight="1">
      <c r="A964" s="245">
        <v>964</v>
      </c>
      <c r="B964" s="256" t="s">
        <v>453</v>
      </c>
      <c r="C964" s="252" t="s">
        <v>90</v>
      </c>
      <c r="D964" s="252" t="s">
        <v>91</v>
      </c>
      <c r="E964" s="253" t="s">
        <v>618</v>
      </c>
      <c r="F964" s="254" t="s">
        <v>178</v>
      </c>
    </row>
    <row r="965" spans="1:6" s="245" customFormat="1" ht="13.5" customHeight="1">
      <c r="A965" s="245">
        <v>965</v>
      </c>
      <c r="B965" s="256" t="s">
        <v>453</v>
      </c>
      <c r="C965" s="252" t="s">
        <v>123</v>
      </c>
      <c r="D965" s="252" t="s">
        <v>124</v>
      </c>
      <c r="E965" s="253" t="s">
        <v>618</v>
      </c>
      <c r="F965" s="254" t="s">
        <v>178</v>
      </c>
    </row>
    <row r="966" spans="1:6" s="245" customFormat="1" ht="13.5" customHeight="1">
      <c r="A966" s="245">
        <v>966</v>
      </c>
      <c r="B966" s="256" t="s">
        <v>453</v>
      </c>
      <c r="C966" s="252" t="s">
        <v>92</v>
      </c>
      <c r="D966" s="252" t="s">
        <v>75</v>
      </c>
      <c r="E966" s="253" t="s">
        <v>603</v>
      </c>
      <c r="F966" s="254" t="s">
        <v>178</v>
      </c>
    </row>
    <row r="967" spans="1:6" s="245" customFormat="1" ht="13.5" customHeight="1">
      <c r="A967" s="245">
        <v>967</v>
      </c>
      <c r="B967" s="256" t="s">
        <v>453</v>
      </c>
      <c r="C967" s="252" t="s">
        <v>137</v>
      </c>
      <c r="D967" s="252" t="s">
        <v>128</v>
      </c>
      <c r="E967" s="253" t="s">
        <v>619</v>
      </c>
      <c r="F967" s="254" t="s">
        <v>178</v>
      </c>
    </row>
    <row r="968" spans="1:6" s="245" customFormat="1" ht="13.5" customHeight="1">
      <c r="A968" s="245">
        <v>968</v>
      </c>
      <c r="B968" s="256" t="s">
        <v>453</v>
      </c>
      <c r="C968" s="252" t="s">
        <v>137</v>
      </c>
      <c r="D968" s="252" t="s">
        <v>128</v>
      </c>
      <c r="E968" s="253" t="s">
        <v>620</v>
      </c>
      <c r="F968" s="254" t="s">
        <v>178</v>
      </c>
    </row>
    <row r="969" spans="1:6" s="245" customFormat="1" ht="13.5" customHeight="1">
      <c r="A969" s="245">
        <v>969</v>
      </c>
      <c r="B969" s="256" t="s">
        <v>453</v>
      </c>
      <c r="C969" s="252" t="s">
        <v>137</v>
      </c>
      <c r="D969" s="252" t="s">
        <v>128</v>
      </c>
      <c r="E969" s="253" t="s">
        <v>621</v>
      </c>
      <c r="F969" s="254" t="s">
        <v>178</v>
      </c>
    </row>
    <row r="970" spans="1:6" s="245" customFormat="1" ht="13.5" customHeight="1">
      <c r="A970" s="245">
        <v>970</v>
      </c>
      <c r="B970" s="256" t="s">
        <v>453</v>
      </c>
      <c r="C970" s="252" t="s">
        <v>101</v>
      </c>
      <c r="D970" s="252" t="s">
        <v>102</v>
      </c>
      <c r="E970" s="253" t="s">
        <v>618</v>
      </c>
      <c r="F970" s="254" t="s">
        <v>178</v>
      </c>
    </row>
    <row r="971" spans="1:6" s="245" customFormat="1" ht="13.5" customHeight="1">
      <c r="A971" s="245">
        <v>971</v>
      </c>
      <c r="B971" s="256" t="s">
        <v>453</v>
      </c>
      <c r="C971" s="252" t="s">
        <v>103</v>
      </c>
      <c r="D971" s="252" t="s">
        <v>73</v>
      </c>
      <c r="E971" s="253" t="s">
        <v>618</v>
      </c>
      <c r="F971" s="254" t="s">
        <v>178</v>
      </c>
    </row>
    <row r="972" spans="1:6" s="245" customFormat="1" ht="13.5" customHeight="1">
      <c r="A972" s="245">
        <v>972</v>
      </c>
      <c r="B972" s="256" t="s">
        <v>453</v>
      </c>
      <c r="C972" s="252" t="s">
        <v>103</v>
      </c>
      <c r="D972" s="252" t="s">
        <v>73</v>
      </c>
      <c r="E972" s="253" t="s">
        <v>166</v>
      </c>
      <c r="F972" s="254" t="s">
        <v>178</v>
      </c>
    </row>
    <row r="973" spans="1:6" s="245" customFormat="1" ht="13.5" customHeight="1">
      <c r="A973" s="245">
        <v>973</v>
      </c>
      <c r="B973" s="256" t="s">
        <v>453</v>
      </c>
      <c r="C973" s="252" t="s">
        <v>104</v>
      </c>
      <c r="D973" s="252" t="s">
        <v>105</v>
      </c>
      <c r="E973" s="253" t="s">
        <v>618</v>
      </c>
      <c r="F973" s="254" t="s">
        <v>178</v>
      </c>
    </row>
    <row r="974" spans="1:6" s="245" customFormat="1" ht="13.5" customHeight="1">
      <c r="A974" s="245">
        <v>974</v>
      </c>
      <c r="B974" s="256" t="s">
        <v>453</v>
      </c>
      <c r="C974" s="252" t="s">
        <v>110</v>
      </c>
      <c r="D974" s="252" t="s">
        <v>111</v>
      </c>
      <c r="E974" s="253" t="s">
        <v>618</v>
      </c>
      <c r="F974" s="254" t="s">
        <v>178</v>
      </c>
    </row>
    <row r="975" spans="1:6" s="245" customFormat="1" ht="13.5" customHeight="1">
      <c r="A975" s="245">
        <v>975</v>
      </c>
      <c r="B975" s="256" t="s">
        <v>453</v>
      </c>
      <c r="C975" s="252" t="s">
        <v>112</v>
      </c>
      <c r="D975" s="252" t="s">
        <v>72</v>
      </c>
      <c r="E975" s="253" t="s">
        <v>618</v>
      </c>
      <c r="F975" s="254" t="s">
        <v>178</v>
      </c>
    </row>
    <row r="976" spans="1:6" s="245" customFormat="1" ht="13.5" customHeight="1">
      <c r="A976" s="245">
        <v>976</v>
      </c>
      <c r="B976" s="256" t="s">
        <v>453</v>
      </c>
      <c r="C976" s="252" t="s">
        <v>112</v>
      </c>
      <c r="D976" s="252" t="s">
        <v>72</v>
      </c>
      <c r="E976" s="253" t="s">
        <v>168</v>
      </c>
      <c r="F976" s="254" t="s">
        <v>178</v>
      </c>
    </row>
    <row r="977" spans="1:6" s="245" customFormat="1" ht="13.5" customHeight="1">
      <c r="A977" s="245">
        <v>977</v>
      </c>
      <c r="B977" s="256" t="s">
        <v>453</v>
      </c>
      <c r="C977" s="252" t="s">
        <v>132</v>
      </c>
      <c r="D977" s="252" t="s">
        <v>133</v>
      </c>
      <c r="E977" s="253" t="s">
        <v>618</v>
      </c>
      <c r="F977" s="254" t="s">
        <v>178</v>
      </c>
    </row>
    <row r="978" spans="1:6" s="245" customFormat="1" ht="13.5" customHeight="1">
      <c r="A978" s="245">
        <v>978</v>
      </c>
      <c r="B978" s="256" t="s">
        <v>454</v>
      </c>
      <c r="C978" s="252" t="s">
        <v>103</v>
      </c>
      <c r="D978" s="252" t="s">
        <v>73</v>
      </c>
      <c r="E978" s="253" t="s">
        <v>618</v>
      </c>
      <c r="F978" s="254" t="s">
        <v>178</v>
      </c>
    </row>
    <row r="979" spans="1:6" s="245" customFormat="1" ht="13.5" customHeight="1">
      <c r="A979" s="245">
        <v>979</v>
      </c>
      <c r="B979" s="256" t="s">
        <v>454</v>
      </c>
      <c r="C979" s="252" t="s">
        <v>110</v>
      </c>
      <c r="D979" s="252" t="s">
        <v>111</v>
      </c>
      <c r="E979" s="253" t="s">
        <v>618</v>
      </c>
      <c r="F979" s="254" t="s">
        <v>178</v>
      </c>
    </row>
    <row r="980" spans="1:6" s="245" customFormat="1" ht="13.5" customHeight="1">
      <c r="A980" s="245">
        <v>980</v>
      </c>
      <c r="B980" s="256" t="s">
        <v>455</v>
      </c>
      <c r="C980" s="252" t="s">
        <v>103</v>
      </c>
      <c r="D980" s="252" t="s">
        <v>73</v>
      </c>
      <c r="E980" s="253" t="s">
        <v>618</v>
      </c>
      <c r="F980" s="254" t="s">
        <v>178</v>
      </c>
    </row>
    <row r="981" spans="1:6" s="245" customFormat="1" ht="13.5" customHeight="1">
      <c r="A981" s="245">
        <v>981</v>
      </c>
      <c r="B981" s="256" t="s">
        <v>455</v>
      </c>
      <c r="C981" s="252" t="s">
        <v>110</v>
      </c>
      <c r="D981" s="252" t="s">
        <v>111</v>
      </c>
      <c r="E981" s="253" t="s">
        <v>618</v>
      </c>
      <c r="F981" s="254" t="s">
        <v>178</v>
      </c>
    </row>
    <row r="982" spans="1:6" s="245" customFormat="1" ht="13.5" customHeight="1">
      <c r="A982" s="245">
        <v>982</v>
      </c>
      <c r="B982" s="256" t="s">
        <v>455</v>
      </c>
      <c r="C982" s="252" t="s">
        <v>179</v>
      </c>
      <c r="D982" s="252" t="s">
        <v>180</v>
      </c>
      <c r="E982" s="253" t="s">
        <v>618</v>
      </c>
      <c r="F982" s="254" t="s">
        <v>178</v>
      </c>
    </row>
    <row r="983" spans="1:6" s="245" customFormat="1" ht="13.5" customHeight="1">
      <c r="A983" s="245">
        <v>983</v>
      </c>
      <c r="B983" s="256" t="s">
        <v>456</v>
      </c>
      <c r="C983" s="252" t="s">
        <v>84</v>
      </c>
      <c r="D983" s="252" t="s">
        <v>79</v>
      </c>
      <c r="E983" s="253" t="s">
        <v>618</v>
      </c>
      <c r="F983" s="254" t="s">
        <v>178</v>
      </c>
    </row>
    <row r="984" spans="1:6" s="245" customFormat="1" ht="13.5" customHeight="1">
      <c r="A984" s="245">
        <v>984</v>
      </c>
      <c r="B984" s="256" t="s">
        <v>457</v>
      </c>
      <c r="C984" s="252" t="s">
        <v>181</v>
      </c>
      <c r="D984" s="252" t="s">
        <v>182</v>
      </c>
      <c r="E984" s="253" t="s">
        <v>618</v>
      </c>
      <c r="F984" s="254" t="s">
        <v>178</v>
      </c>
    </row>
    <row r="985" spans="1:6" s="245" customFormat="1" ht="13.5" customHeight="1">
      <c r="A985" s="245">
        <v>985</v>
      </c>
      <c r="B985" s="256" t="s">
        <v>457</v>
      </c>
      <c r="C985" s="252" t="s">
        <v>103</v>
      </c>
      <c r="D985" s="252" t="s">
        <v>73</v>
      </c>
      <c r="E985" s="253" t="s">
        <v>618</v>
      </c>
      <c r="F985" s="254" t="s">
        <v>178</v>
      </c>
    </row>
    <row r="986" spans="1:6" s="245" customFormat="1" ht="13.5" customHeight="1">
      <c r="A986" s="245">
        <v>986</v>
      </c>
      <c r="B986" s="256" t="s">
        <v>457</v>
      </c>
      <c r="C986" s="252" t="s">
        <v>110</v>
      </c>
      <c r="D986" s="252" t="s">
        <v>111</v>
      </c>
      <c r="E986" s="253" t="s">
        <v>618</v>
      </c>
      <c r="F986" s="254" t="s">
        <v>178</v>
      </c>
    </row>
    <row r="987" spans="1:6" s="245" customFormat="1" ht="13.5" customHeight="1">
      <c r="A987" s="245">
        <v>987</v>
      </c>
      <c r="B987" s="256" t="s">
        <v>457</v>
      </c>
      <c r="C987" s="252" t="s">
        <v>112</v>
      </c>
      <c r="D987" s="252" t="s">
        <v>72</v>
      </c>
      <c r="E987" s="253" t="s">
        <v>618</v>
      </c>
      <c r="F987" s="254" t="s">
        <v>178</v>
      </c>
    </row>
    <row r="988" spans="1:6" s="245" customFormat="1" ht="13.5" customHeight="1">
      <c r="A988" s="245">
        <v>988</v>
      </c>
      <c r="B988" s="256" t="s">
        <v>458</v>
      </c>
      <c r="C988" s="252" t="s">
        <v>82</v>
      </c>
      <c r="D988" s="252" t="s">
        <v>76</v>
      </c>
      <c r="E988" s="253" t="s">
        <v>618</v>
      </c>
      <c r="F988" s="254" t="s">
        <v>178</v>
      </c>
    </row>
    <row r="989" spans="1:6" s="245" customFormat="1" ht="13.5" customHeight="1">
      <c r="A989" s="245">
        <v>989</v>
      </c>
      <c r="B989" s="256" t="s">
        <v>458</v>
      </c>
      <c r="C989" s="252" t="s">
        <v>84</v>
      </c>
      <c r="D989" s="252" t="s">
        <v>79</v>
      </c>
      <c r="E989" s="253" t="s">
        <v>618</v>
      </c>
      <c r="F989" s="254" t="s">
        <v>178</v>
      </c>
    </row>
    <row r="990" spans="1:6" s="245" customFormat="1" ht="13.5" customHeight="1">
      <c r="A990" s="245">
        <v>990</v>
      </c>
      <c r="B990" s="256" t="s">
        <v>459</v>
      </c>
      <c r="C990" s="252" t="s">
        <v>103</v>
      </c>
      <c r="D990" s="252" t="s">
        <v>73</v>
      </c>
      <c r="E990" s="253" t="s">
        <v>618</v>
      </c>
      <c r="F990" s="254" t="s">
        <v>178</v>
      </c>
    </row>
    <row r="991" spans="1:6" s="245" customFormat="1" ht="13.5" customHeight="1">
      <c r="A991" s="245">
        <v>991</v>
      </c>
      <c r="B991" s="256" t="s">
        <v>459</v>
      </c>
      <c r="C991" s="252" t="s">
        <v>104</v>
      </c>
      <c r="D991" s="252" t="s">
        <v>105</v>
      </c>
      <c r="E991" s="253" t="s">
        <v>618</v>
      </c>
      <c r="F991" s="254" t="s">
        <v>178</v>
      </c>
    </row>
    <row r="992" spans="1:6" s="245" customFormat="1" ht="13.5" customHeight="1">
      <c r="A992" s="245">
        <v>992</v>
      </c>
      <c r="B992" s="256" t="s">
        <v>459</v>
      </c>
      <c r="C992" s="252" t="s">
        <v>106</v>
      </c>
      <c r="D992" s="252" t="s">
        <v>107</v>
      </c>
      <c r="E992" s="253" t="s">
        <v>618</v>
      </c>
      <c r="F992" s="254" t="s">
        <v>178</v>
      </c>
    </row>
    <row r="993" spans="1:6" s="245" customFormat="1" ht="13.5" customHeight="1">
      <c r="A993" s="245">
        <v>993</v>
      </c>
      <c r="B993" s="256" t="s">
        <v>459</v>
      </c>
      <c r="C993" s="252" t="s">
        <v>108</v>
      </c>
      <c r="D993" s="252" t="s">
        <v>109</v>
      </c>
      <c r="E993" s="253" t="s">
        <v>618</v>
      </c>
      <c r="F993" s="254" t="s">
        <v>178</v>
      </c>
    </row>
    <row r="994" spans="1:6" s="245" customFormat="1" ht="13.5" customHeight="1">
      <c r="A994" s="245">
        <v>994</v>
      </c>
      <c r="B994" s="256" t="s">
        <v>459</v>
      </c>
      <c r="C994" s="252" t="s">
        <v>110</v>
      </c>
      <c r="D994" s="252" t="s">
        <v>111</v>
      </c>
      <c r="E994" s="253" t="s">
        <v>618</v>
      </c>
      <c r="F994" s="254" t="s">
        <v>178</v>
      </c>
    </row>
    <row r="995" spans="1:6" s="245" customFormat="1" ht="13.5" customHeight="1">
      <c r="A995" s="245">
        <v>995</v>
      </c>
      <c r="B995" s="256" t="s">
        <v>459</v>
      </c>
      <c r="C995" s="252" t="s">
        <v>112</v>
      </c>
      <c r="D995" s="252" t="s">
        <v>72</v>
      </c>
      <c r="E995" s="253" t="s">
        <v>618</v>
      </c>
      <c r="F995" s="254" t="s">
        <v>178</v>
      </c>
    </row>
    <row r="996" spans="1:6" s="245" customFormat="1" ht="13.5" customHeight="1">
      <c r="A996" s="245">
        <v>996</v>
      </c>
      <c r="B996" s="256" t="s">
        <v>460</v>
      </c>
      <c r="C996" s="252" t="s">
        <v>103</v>
      </c>
      <c r="D996" s="252" t="s">
        <v>73</v>
      </c>
      <c r="E996" s="253" t="s">
        <v>618</v>
      </c>
      <c r="F996" s="254" t="s">
        <v>178</v>
      </c>
    </row>
    <row r="997" spans="1:6" s="245" customFormat="1" ht="13.5" customHeight="1">
      <c r="A997" s="245">
        <v>997</v>
      </c>
      <c r="B997" s="256" t="s">
        <v>460</v>
      </c>
      <c r="C997" s="252" t="s">
        <v>104</v>
      </c>
      <c r="D997" s="252" t="s">
        <v>105</v>
      </c>
      <c r="E997" s="253" t="s">
        <v>618</v>
      </c>
      <c r="F997" s="254" t="s">
        <v>178</v>
      </c>
    </row>
    <row r="998" spans="1:6" s="245" customFormat="1" ht="13.5" customHeight="1">
      <c r="A998" s="245">
        <v>998</v>
      </c>
      <c r="B998" s="256" t="s">
        <v>460</v>
      </c>
      <c r="C998" s="252" t="s">
        <v>108</v>
      </c>
      <c r="D998" s="252" t="s">
        <v>109</v>
      </c>
      <c r="E998" s="253" t="s">
        <v>618</v>
      </c>
      <c r="F998" s="254" t="s">
        <v>178</v>
      </c>
    </row>
    <row r="999" spans="1:6" s="245" customFormat="1" ht="13.5" customHeight="1">
      <c r="A999" s="245">
        <v>999</v>
      </c>
      <c r="B999" s="256" t="s">
        <v>461</v>
      </c>
      <c r="C999" s="252" t="s">
        <v>82</v>
      </c>
      <c r="D999" s="252" t="s">
        <v>76</v>
      </c>
      <c r="E999" s="253" t="s">
        <v>173</v>
      </c>
      <c r="F999" s="254" t="s">
        <v>178</v>
      </c>
    </row>
    <row r="1000" spans="1:6" s="245" customFormat="1" ht="13.5" customHeight="1">
      <c r="A1000" s="245">
        <v>1000</v>
      </c>
      <c r="B1000" s="256" t="s">
        <v>461</v>
      </c>
      <c r="C1000" s="252" t="s">
        <v>84</v>
      </c>
      <c r="D1000" s="252" t="s">
        <v>79</v>
      </c>
      <c r="E1000" s="253" t="s">
        <v>173</v>
      </c>
      <c r="F1000" s="254" t="s">
        <v>178</v>
      </c>
    </row>
    <row r="1001" spans="1:6" s="245" customFormat="1" ht="13.5" customHeight="1">
      <c r="A1001" s="245">
        <v>1001</v>
      </c>
      <c r="B1001" s="256" t="s">
        <v>462</v>
      </c>
      <c r="C1001" s="252" t="s">
        <v>103</v>
      </c>
      <c r="D1001" s="252" t="s">
        <v>73</v>
      </c>
      <c r="E1001" s="253" t="s">
        <v>618</v>
      </c>
      <c r="F1001" s="254" t="s">
        <v>178</v>
      </c>
    </row>
    <row r="1002" spans="1:6" s="245" customFormat="1" ht="13.5" customHeight="1">
      <c r="A1002" s="245">
        <v>1002</v>
      </c>
      <c r="B1002" s="256" t="s">
        <v>462</v>
      </c>
      <c r="C1002" s="252" t="s">
        <v>104</v>
      </c>
      <c r="D1002" s="252" t="s">
        <v>105</v>
      </c>
      <c r="E1002" s="253" t="s">
        <v>618</v>
      </c>
      <c r="F1002" s="254" t="s">
        <v>178</v>
      </c>
    </row>
    <row r="1003" spans="1:6" s="245" customFormat="1" ht="13.5" customHeight="1">
      <c r="A1003" s="245">
        <v>1003</v>
      </c>
      <c r="B1003" s="256" t="s">
        <v>462</v>
      </c>
      <c r="C1003" s="252" t="s">
        <v>110</v>
      </c>
      <c r="D1003" s="252" t="s">
        <v>111</v>
      </c>
      <c r="E1003" s="253" t="s">
        <v>618</v>
      </c>
      <c r="F1003" s="254" t="s">
        <v>178</v>
      </c>
    </row>
    <row r="1004" spans="1:6" s="245" customFormat="1" ht="13.5" customHeight="1">
      <c r="A1004" s="245">
        <v>1004</v>
      </c>
      <c r="B1004" s="256" t="s">
        <v>462</v>
      </c>
      <c r="C1004" s="252" t="s">
        <v>112</v>
      </c>
      <c r="D1004" s="252" t="s">
        <v>72</v>
      </c>
      <c r="E1004" s="253" t="s">
        <v>618</v>
      </c>
      <c r="F1004" s="254" t="s">
        <v>178</v>
      </c>
    </row>
    <row r="1005" spans="1:6" s="245" customFormat="1" ht="13.5" customHeight="1">
      <c r="A1005" s="245">
        <v>1005</v>
      </c>
      <c r="B1005" s="256" t="s">
        <v>463</v>
      </c>
      <c r="C1005" s="252" t="s">
        <v>82</v>
      </c>
      <c r="D1005" s="252" t="s">
        <v>76</v>
      </c>
      <c r="E1005" s="253" t="s">
        <v>618</v>
      </c>
      <c r="F1005" s="254" t="s">
        <v>178</v>
      </c>
    </row>
    <row r="1006" spans="1:6" s="245" customFormat="1" ht="13.5" customHeight="1">
      <c r="A1006" s="245">
        <v>1006</v>
      </c>
      <c r="B1006" s="256" t="s">
        <v>463</v>
      </c>
      <c r="C1006" s="252" t="s">
        <v>82</v>
      </c>
      <c r="D1006" s="252" t="s">
        <v>76</v>
      </c>
      <c r="E1006" s="253" t="s">
        <v>173</v>
      </c>
      <c r="F1006" s="254" t="s">
        <v>178</v>
      </c>
    </row>
    <row r="1007" spans="1:6" s="245" customFormat="1" ht="13.5" customHeight="1">
      <c r="A1007" s="245">
        <v>1007</v>
      </c>
      <c r="B1007" s="256" t="s">
        <v>463</v>
      </c>
      <c r="C1007" s="252" t="s">
        <v>84</v>
      </c>
      <c r="D1007" s="252" t="s">
        <v>79</v>
      </c>
      <c r="E1007" s="253">
        <v>836</v>
      </c>
      <c r="F1007" s="254" t="s">
        <v>178</v>
      </c>
    </row>
    <row r="1008" spans="1:6" s="245" customFormat="1" ht="13.5" customHeight="1">
      <c r="A1008" s="245">
        <v>1008</v>
      </c>
      <c r="B1008" s="256" t="s">
        <v>463</v>
      </c>
      <c r="C1008" s="252" t="s">
        <v>84</v>
      </c>
      <c r="D1008" s="252" t="s">
        <v>79</v>
      </c>
      <c r="E1008" s="253">
        <v>4</v>
      </c>
      <c r="F1008" s="254" t="s">
        <v>178</v>
      </c>
    </row>
    <row r="1009" spans="1:6" s="245" customFormat="1" ht="13.5" customHeight="1">
      <c r="A1009" s="245">
        <v>1009</v>
      </c>
      <c r="B1009" s="256" t="s">
        <v>464</v>
      </c>
      <c r="C1009" s="252" t="s">
        <v>84</v>
      </c>
      <c r="D1009" s="252" t="s">
        <v>79</v>
      </c>
      <c r="E1009" s="253" t="s">
        <v>617</v>
      </c>
      <c r="F1009" s="254" t="s">
        <v>178</v>
      </c>
    </row>
    <row r="1010" spans="1:6" s="245" customFormat="1" ht="13.5" customHeight="1">
      <c r="A1010" s="245">
        <v>1010</v>
      </c>
      <c r="B1010" s="256" t="s">
        <v>465</v>
      </c>
      <c r="C1010" s="252" t="s">
        <v>84</v>
      </c>
      <c r="D1010" s="252" t="s">
        <v>79</v>
      </c>
      <c r="E1010" s="253" t="s">
        <v>617</v>
      </c>
      <c r="F1010" s="254" t="s">
        <v>178</v>
      </c>
    </row>
    <row r="1011" spans="1:6" s="245" customFormat="1" ht="13.5" customHeight="1">
      <c r="A1011" s="245">
        <v>1011</v>
      </c>
      <c r="B1011" s="256" t="s">
        <v>466</v>
      </c>
      <c r="C1011" s="252" t="s">
        <v>84</v>
      </c>
      <c r="D1011" s="252" t="s">
        <v>79</v>
      </c>
      <c r="E1011" s="253">
        <v>300</v>
      </c>
      <c r="F1011" s="254" t="s">
        <v>178</v>
      </c>
    </row>
    <row r="1012" spans="1:6" s="245" customFormat="1" ht="13.5" customHeight="1">
      <c r="A1012" s="245">
        <v>1012</v>
      </c>
      <c r="B1012" s="256" t="s">
        <v>466</v>
      </c>
      <c r="C1012" s="252" t="s">
        <v>84</v>
      </c>
      <c r="D1012" s="252" t="s">
        <v>79</v>
      </c>
      <c r="E1012" s="253">
        <v>4</v>
      </c>
      <c r="F1012" s="254" t="s">
        <v>178</v>
      </c>
    </row>
    <row r="1013" spans="1:6" s="245" customFormat="1" ht="13.5" customHeight="1">
      <c r="A1013" s="245">
        <v>1013</v>
      </c>
      <c r="B1013" s="256" t="s">
        <v>467</v>
      </c>
      <c r="C1013" s="252" t="s">
        <v>115</v>
      </c>
      <c r="D1013" s="252" t="s">
        <v>116</v>
      </c>
      <c r="E1013" s="253" t="s">
        <v>622</v>
      </c>
      <c r="F1013" s="254" t="s">
        <v>178</v>
      </c>
    </row>
    <row r="1014" spans="1:6" s="245" customFormat="1" ht="13.5" customHeight="1">
      <c r="A1014" s="245">
        <v>1014</v>
      </c>
      <c r="B1014" s="256" t="s">
        <v>467</v>
      </c>
      <c r="C1014" s="252" t="s">
        <v>115</v>
      </c>
      <c r="D1014" s="252" t="s">
        <v>116</v>
      </c>
      <c r="E1014" s="253" t="s">
        <v>618</v>
      </c>
      <c r="F1014" s="254" t="s">
        <v>178</v>
      </c>
    </row>
    <row r="1015" spans="1:6" s="245" customFormat="1" ht="13.5" customHeight="1">
      <c r="A1015" s="245">
        <v>1015</v>
      </c>
      <c r="B1015" s="256" t="s">
        <v>467</v>
      </c>
      <c r="C1015" s="252" t="s">
        <v>85</v>
      </c>
      <c r="D1015" s="252" t="s">
        <v>86</v>
      </c>
      <c r="E1015" s="253">
        <v>300</v>
      </c>
      <c r="F1015" s="254" t="s">
        <v>178</v>
      </c>
    </row>
    <row r="1016" spans="1:6" s="245" customFormat="1" ht="13.5" customHeight="1">
      <c r="A1016" s="245">
        <v>1016</v>
      </c>
      <c r="B1016" s="256" t="s">
        <v>467</v>
      </c>
      <c r="C1016" s="252" t="s">
        <v>85</v>
      </c>
      <c r="D1016" s="252" t="s">
        <v>86</v>
      </c>
      <c r="E1016" s="253">
        <v>3</v>
      </c>
      <c r="F1016" s="254" t="s">
        <v>178</v>
      </c>
    </row>
    <row r="1017" spans="1:6" s="245" customFormat="1" ht="13.5" customHeight="1">
      <c r="A1017" s="245">
        <v>1017</v>
      </c>
      <c r="B1017" s="256" t="s">
        <v>467</v>
      </c>
      <c r="C1017" s="252" t="s">
        <v>87</v>
      </c>
      <c r="D1017" s="252" t="s">
        <v>88</v>
      </c>
      <c r="E1017" s="253" t="s">
        <v>618</v>
      </c>
      <c r="F1017" s="254" t="s">
        <v>178</v>
      </c>
    </row>
    <row r="1018" spans="1:6" s="245" customFormat="1" ht="13.5" customHeight="1">
      <c r="A1018" s="245">
        <v>1018</v>
      </c>
      <c r="B1018" s="256" t="s">
        <v>467</v>
      </c>
      <c r="C1018" s="252" t="s">
        <v>90</v>
      </c>
      <c r="D1018" s="252" t="s">
        <v>91</v>
      </c>
      <c r="E1018" s="253" t="s">
        <v>618</v>
      </c>
      <c r="F1018" s="254" t="s">
        <v>178</v>
      </c>
    </row>
    <row r="1019" spans="1:6" s="245" customFormat="1" ht="13.5" customHeight="1">
      <c r="A1019" s="245">
        <v>1019</v>
      </c>
      <c r="B1019" s="256" t="s">
        <v>467</v>
      </c>
      <c r="C1019" s="252" t="s">
        <v>103</v>
      </c>
      <c r="D1019" s="252" t="s">
        <v>73</v>
      </c>
      <c r="E1019" s="253">
        <v>300</v>
      </c>
      <c r="F1019" s="254" t="s">
        <v>178</v>
      </c>
    </row>
    <row r="1020" spans="1:6" s="245" customFormat="1" ht="13.5" customHeight="1">
      <c r="A1020" s="245">
        <v>1020</v>
      </c>
      <c r="B1020" s="256" t="s">
        <v>467</v>
      </c>
      <c r="C1020" s="252" t="s">
        <v>103</v>
      </c>
      <c r="D1020" s="252" t="s">
        <v>73</v>
      </c>
      <c r="E1020" s="253">
        <v>944</v>
      </c>
      <c r="F1020" s="254" t="s">
        <v>178</v>
      </c>
    </row>
    <row r="1021" spans="1:6" s="245" customFormat="1" ht="13.5" customHeight="1">
      <c r="A1021" s="245">
        <v>1021</v>
      </c>
      <c r="B1021" s="256" t="s">
        <v>467</v>
      </c>
      <c r="C1021" s="252" t="s">
        <v>103</v>
      </c>
      <c r="D1021" s="252" t="s">
        <v>73</v>
      </c>
      <c r="E1021" s="253">
        <v>3</v>
      </c>
      <c r="F1021" s="254" t="s">
        <v>178</v>
      </c>
    </row>
    <row r="1022" spans="1:6" s="245" customFormat="1" ht="13.5" customHeight="1">
      <c r="A1022" s="245">
        <v>1022</v>
      </c>
      <c r="B1022" s="256" t="s">
        <v>467</v>
      </c>
      <c r="C1022" s="252" t="s">
        <v>103</v>
      </c>
      <c r="D1022" s="252" t="s">
        <v>73</v>
      </c>
      <c r="E1022" s="253">
        <v>943</v>
      </c>
      <c r="F1022" s="254" t="s">
        <v>178</v>
      </c>
    </row>
    <row r="1023" spans="1:6" s="245" customFormat="1" ht="13.5" customHeight="1">
      <c r="A1023" s="245">
        <v>1023</v>
      </c>
      <c r="B1023" s="256" t="s">
        <v>467</v>
      </c>
      <c r="C1023" s="252" t="s">
        <v>103</v>
      </c>
      <c r="D1023" s="252" t="s">
        <v>73</v>
      </c>
      <c r="E1023" s="253">
        <v>977</v>
      </c>
      <c r="F1023" s="254" t="s">
        <v>178</v>
      </c>
    </row>
    <row r="1024" spans="1:6" s="245" customFormat="1" ht="13.5" customHeight="1">
      <c r="A1024" s="245">
        <v>1024</v>
      </c>
      <c r="B1024" s="256" t="s">
        <v>467</v>
      </c>
      <c r="C1024" s="252" t="s">
        <v>104</v>
      </c>
      <c r="D1024" s="252" t="s">
        <v>105</v>
      </c>
      <c r="E1024" s="253" t="s">
        <v>618</v>
      </c>
      <c r="F1024" s="254" t="s">
        <v>178</v>
      </c>
    </row>
    <row r="1025" spans="1:6" s="245" customFormat="1" ht="13.5" customHeight="1">
      <c r="A1025" s="245">
        <v>1025</v>
      </c>
      <c r="B1025" s="256" t="s">
        <v>467</v>
      </c>
      <c r="C1025" s="252" t="s">
        <v>108</v>
      </c>
      <c r="D1025" s="252" t="s">
        <v>109</v>
      </c>
      <c r="E1025" s="253" t="s">
        <v>618</v>
      </c>
      <c r="F1025" s="254" t="s">
        <v>178</v>
      </c>
    </row>
    <row r="1026" spans="1:6" s="245" customFormat="1" ht="13.5" customHeight="1">
      <c r="A1026" s="245">
        <v>1026</v>
      </c>
      <c r="B1026" s="256" t="s">
        <v>467</v>
      </c>
      <c r="C1026" s="252" t="s">
        <v>110</v>
      </c>
      <c r="D1026" s="252" t="s">
        <v>111</v>
      </c>
      <c r="E1026" s="253" t="s">
        <v>618</v>
      </c>
      <c r="F1026" s="254" t="s">
        <v>178</v>
      </c>
    </row>
    <row r="1027" spans="1:6" s="245" customFormat="1" ht="13.5" customHeight="1">
      <c r="A1027" s="245">
        <v>1027</v>
      </c>
      <c r="B1027" s="256" t="s">
        <v>467</v>
      </c>
      <c r="C1027" s="252" t="s">
        <v>112</v>
      </c>
      <c r="D1027" s="252" t="s">
        <v>72</v>
      </c>
      <c r="E1027" s="253">
        <v>300</v>
      </c>
      <c r="F1027" s="254" t="s">
        <v>178</v>
      </c>
    </row>
    <row r="1028" spans="1:6" s="245" customFormat="1" ht="13.5" customHeight="1">
      <c r="A1028" s="245">
        <v>1028</v>
      </c>
      <c r="B1028" s="256" t="s">
        <v>467</v>
      </c>
      <c r="C1028" s="252" t="s">
        <v>112</v>
      </c>
      <c r="D1028" s="252" t="s">
        <v>72</v>
      </c>
      <c r="E1028" s="253">
        <v>3</v>
      </c>
      <c r="F1028" s="254" t="s">
        <v>178</v>
      </c>
    </row>
    <row r="1029" spans="1:6" s="245" customFormat="1" ht="13.5" customHeight="1">
      <c r="A1029" s="245">
        <v>1029</v>
      </c>
      <c r="B1029" s="256" t="s">
        <v>467</v>
      </c>
      <c r="C1029" s="252" t="s">
        <v>112</v>
      </c>
      <c r="D1029" s="252" t="s">
        <v>72</v>
      </c>
      <c r="E1029" s="253">
        <v>944</v>
      </c>
      <c r="F1029" s="254" t="s">
        <v>178</v>
      </c>
    </row>
    <row r="1030" spans="1:6" s="245" customFormat="1" ht="13.5" customHeight="1">
      <c r="A1030" s="245">
        <v>1030</v>
      </c>
      <c r="B1030" s="256" t="s">
        <v>468</v>
      </c>
      <c r="C1030" s="252" t="s">
        <v>104</v>
      </c>
      <c r="D1030" s="252" t="s">
        <v>105</v>
      </c>
      <c r="E1030" s="253" t="s">
        <v>618</v>
      </c>
      <c r="F1030" s="254" t="s">
        <v>178</v>
      </c>
    </row>
    <row r="1031" spans="1:6" s="245" customFormat="1" ht="13.5" customHeight="1">
      <c r="A1031" s="245">
        <v>1031</v>
      </c>
      <c r="B1031" s="256" t="s">
        <v>469</v>
      </c>
      <c r="C1031" s="252" t="s">
        <v>115</v>
      </c>
      <c r="D1031" s="252" t="s">
        <v>116</v>
      </c>
      <c r="E1031" s="253" t="s">
        <v>618</v>
      </c>
      <c r="F1031" s="254" t="s">
        <v>178</v>
      </c>
    </row>
    <row r="1032" spans="1:6" s="245" customFormat="1" ht="13.5" customHeight="1">
      <c r="A1032" s="245">
        <v>1032</v>
      </c>
      <c r="B1032" s="256" t="s">
        <v>469</v>
      </c>
      <c r="C1032" s="252" t="s">
        <v>85</v>
      </c>
      <c r="D1032" s="252" t="s">
        <v>86</v>
      </c>
      <c r="E1032" s="253" t="s">
        <v>618</v>
      </c>
      <c r="F1032" s="254" t="s">
        <v>178</v>
      </c>
    </row>
    <row r="1033" spans="1:6" s="245" customFormat="1" ht="13.5" customHeight="1">
      <c r="A1033" s="245">
        <v>1033</v>
      </c>
      <c r="B1033" s="256" t="s">
        <v>469</v>
      </c>
      <c r="C1033" s="252" t="s">
        <v>103</v>
      </c>
      <c r="D1033" s="252" t="s">
        <v>73</v>
      </c>
      <c r="E1033" s="253" t="s">
        <v>618</v>
      </c>
      <c r="F1033" s="254" t="s">
        <v>178</v>
      </c>
    </row>
    <row r="1034" spans="1:6" s="245" customFormat="1" ht="13.5" customHeight="1">
      <c r="A1034" s="245">
        <v>1034</v>
      </c>
      <c r="B1034" s="256" t="s">
        <v>469</v>
      </c>
      <c r="C1034" s="252" t="s">
        <v>112</v>
      </c>
      <c r="D1034" s="252" t="s">
        <v>72</v>
      </c>
      <c r="E1034" s="253" t="s">
        <v>618</v>
      </c>
      <c r="F1034" s="254" t="s">
        <v>178</v>
      </c>
    </row>
    <row r="1035" spans="1:6" s="245" customFormat="1" ht="13.5" customHeight="1">
      <c r="A1035" s="245">
        <v>1035</v>
      </c>
      <c r="B1035" s="256" t="s">
        <v>470</v>
      </c>
      <c r="C1035" s="252" t="s">
        <v>103</v>
      </c>
      <c r="D1035" s="252" t="s">
        <v>73</v>
      </c>
      <c r="E1035" s="253" t="s">
        <v>618</v>
      </c>
      <c r="F1035" s="254" t="s">
        <v>178</v>
      </c>
    </row>
    <row r="1036" spans="1:6" s="245" customFormat="1" ht="13.5" customHeight="1">
      <c r="A1036" s="245">
        <v>1036</v>
      </c>
      <c r="B1036" s="256" t="s">
        <v>470</v>
      </c>
      <c r="C1036" s="252" t="s">
        <v>104</v>
      </c>
      <c r="D1036" s="252" t="s">
        <v>105</v>
      </c>
      <c r="E1036" s="253" t="s">
        <v>618</v>
      </c>
      <c r="F1036" s="254" t="s">
        <v>178</v>
      </c>
    </row>
    <row r="1037" spans="1:6" s="245" customFormat="1" ht="13.5" customHeight="1">
      <c r="A1037" s="245">
        <v>1037</v>
      </c>
      <c r="B1037" s="256" t="s">
        <v>470</v>
      </c>
      <c r="C1037" s="252" t="s">
        <v>110</v>
      </c>
      <c r="D1037" s="252" t="s">
        <v>111</v>
      </c>
      <c r="E1037" s="253" t="s">
        <v>618</v>
      </c>
      <c r="F1037" s="254" t="s">
        <v>178</v>
      </c>
    </row>
    <row r="1038" spans="1:6" s="245" customFormat="1" ht="13.5" customHeight="1">
      <c r="A1038" s="245">
        <v>1038</v>
      </c>
      <c r="B1038" s="256" t="s">
        <v>470</v>
      </c>
      <c r="C1038" s="252" t="s">
        <v>112</v>
      </c>
      <c r="D1038" s="252" t="s">
        <v>72</v>
      </c>
      <c r="E1038" s="253" t="s">
        <v>618</v>
      </c>
      <c r="F1038" s="254" t="s">
        <v>178</v>
      </c>
    </row>
    <row r="1039" spans="1:6" s="245" customFormat="1" ht="13.5" customHeight="1">
      <c r="A1039" s="245">
        <v>1039</v>
      </c>
      <c r="B1039" s="256" t="s">
        <v>471</v>
      </c>
      <c r="C1039" s="252" t="s">
        <v>103</v>
      </c>
      <c r="D1039" s="252" t="s">
        <v>73</v>
      </c>
      <c r="E1039" s="253" t="s">
        <v>618</v>
      </c>
      <c r="F1039" s="254" t="s">
        <v>178</v>
      </c>
    </row>
    <row r="1040" spans="1:6" s="245" customFormat="1" ht="13.5" customHeight="1">
      <c r="A1040" s="245">
        <v>1040</v>
      </c>
      <c r="B1040" s="256" t="s">
        <v>471</v>
      </c>
      <c r="C1040" s="252" t="s">
        <v>112</v>
      </c>
      <c r="D1040" s="252" t="s">
        <v>72</v>
      </c>
      <c r="E1040" s="253" t="s">
        <v>618</v>
      </c>
      <c r="F1040" s="254" t="s">
        <v>178</v>
      </c>
    </row>
    <row r="1041" spans="1:6" s="245" customFormat="1" ht="13.5" customHeight="1">
      <c r="A1041" s="245">
        <v>1041</v>
      </c>
      <c r="B1041" s="256" t="s">
        <v>472</v>
      </c>
      <c r="C1041" s="252" t="s">
        <v>82</v>
      </c>
      <c r="D1041" s="252" t="s">
        <v>76</v>
      </c>
      <c r="E1041" s="253" t="s">
        <v>167</v>
      </c>
      <c r="F1041" s="254" t="s">
        <v>178</v>
      </c>
    </row>
    <row r="1042" spans="1:6" s="245" customFormat="1" ht="13.5" customHeight="1">
      <c r="A1042" s="245">
        <v>1042</v>
      </c>
      <c r="B1042" s="256" t="s">
        <v>472</v>
      </c>
      <c r="C1042" s="252" t="s">
        <v>84</v>
      </c>
      <c r="D1042" s="252" t="s">
        <v>79</v>
      </c>
      <c r="E1042" s="253" t="s">
        <v>167</v>
      </c>
      <c r="F1042" s="254" t="s">
        <v>178</v>
      </c>
    </row>
    <row r="1043" spans="1:6" s="245" customFormat="1" ht="13.5" customHeight="1">
      <c r="A1043" s="245">
        <v>1043</v>
      </c>
      <c r="B1043" s="256" t="s">
        <v>473</v>
      </c>
      <c r="C1043" s="252" t="s">
        <v>82</v>
      </c>
      <c r="D1043" s="252" t="s">
        <v>76</v>
      </c>
      <c r="E1043" s="253" t="s">
        <v>167</v>
      </c>
      <c r="F1043" s="254" t="s">
        <v>178</v>
      </c>
    </row>
    <row r="1044" spans="1:6" s="245" customFormat="1" ht="13.5" customHeight="1">
      <c r="A1044" s="245">
        <v>1044</v>
      </c>
      <c r="B1044" s="256" t="s">
        <v>473</v>
      </c>
      <c r="C1044" s="252" t="s">
        <v>84</v>
      </c>
      <c r="D1044" s="252" t="s">
        <v>79</v>
      </c>
      <c r="E1044" s="253" t="s">
        <v>167</v>
      </c>
      <c r="F1044" s="254" t="s">
        <v>178</v>
      </c>
    </row>
    <row r="1045" spans="1:6" s="245" customFormat="1" ht="13.5" customHeight="1">
      <c r="A1045" s="245">
        <v>1045</v>
      </c>
      <c r="B1045" s="256" t="s">
        <v>474</v>
      </c>
      <c r="C1045" s="252" t="s">
        <v>82</v>
      </c>
      <c r="D1045" s="252" t="s">
        <v>76</v>
      </c>
      <c r="E1045" s="253" t="s">
        <v>167</v>
      </c>
      <c r="F1045" s="254" t="s">
        <v>178</v>
      </c>
    </row>
    <row r="1046" spans="1:6" s="245" customFormat="1" ht="13.5" customHeight="1">
      <c r="A1046" s="245">
        <v>1046</v>
      </c>
      <c r="B1046" s="256" t="s">
        <v>474</v>
      </c>
      <c r="C1046" s="252" t="s">
        <v>84</v>
      </c>
      <c r="D1046" s="252" t="s">
        <v>79</v>
      </c>
      <c r="E1046" s="253" t="s">
        <v>167</v>
      </c>
      <c r="F1046" s="254" t="s">
        <v>178</v>
      </c>
    </row>
    <row r="1047" spans="1:6" s="245" customFormat="1" ht="13.5" customHeight="1">
      <c r="A1047" s="245">
        <v>1047</v>
      </c>
      <c r="B1047" s="256" t="s">
        <v>475</v>
      </c>
      <c r="C1047" s="252" t="s">
        <v>82</v>
      </c>
      <c r="D1047" s="252" t="s">
        <v>76</v>
      </c>
      <c r="E1047" s="253" t="s">
        <v>167</v>
      </c>
      <c r="F1047" s="254" t="s">
        <v>178</v>
      </c>
    </row>
    <row r="1048" spans="1:6" s="245" customFormat="1" ht="13.5" customHeight="1">
      <c r="A1048" s="245">
        <v>1048</v>
      </c>
      <c r="B1048" s="256" t="s">
        <v>475</v>
      </c>
      <c r="C1048" s="252" t="s">
        <v>84</v>
      </c>
      <c r="D1048" s="252" t="s">
        <v>79</v>
      </c>
      <c r="E1048" s="253" t="s">
        <v>167</v>
      </c>
      <c r="F1048" s="254" t="s">
        <v>178</v>
      </c>
    </row>
    <row r="1049" spans="1:6" s="245" customFormat="1" ht="13.5" customHeight="1">
      <c r="A1049" s="245">
        <v>1049</v>
      </c>
      <c r="B1049" s="256" t="s">
        <v>476</v>
      </c>
      <c r="C1049" s="252" t="s">
        <v>82</v>
      </c>
      <c r="D1049" s="252" t="s">
        <v>76</v>
      </c>
      <c r="E1049" s="253" t="s">
        <v>167</v>
      </c>
      <c r="F1049" s="254" t="s">
        <v>178</v>
      </c>
    </row>
    <row r="1050" spans="1:6" s="245" customFormat="1" ht="13.5" customHeight="1">
      <c r="A1050" s="245">
        <v>1050</v>
      </c>
      <c r="B1050" s="256" t="s">
        <v>476</v>
      </c>
      <c r="C1050" s="252" t="s">
        <v>84</v>
      </c>
      <c r="D1050" s="252" t="s">
        <v>79</v>
      </c>
      <c r="E1050" s="253" t="s">
        <v>167</v>
      </c>
      <c r="F1050" s="254" t="s">
        <v>178</v>
      </c>
    </row>
    <row r="1051" spans="1:6" s="245" customFormat="1" ht="13.5" customHeight="1">
      <c r="A1051" s="245">
        <v>1051</v>
      </c>
      <c r="B1051" s="256" t="s">
        <v>477</v>
      </c>
      <c r="C1051" s="252" t="s">
        <v>84</v>
      </c>
      <c r="D1051" s="252" t="s">
        <v>79</v>
      </c>
      <c r="E1051" s="253" t="s">
        <v>167</v>
      </c>
      <c r="F1051" s="254" t="s">
        <v>178</v>
      </c>
    </row>
    <row r="1052" spans="1:6" s="245" customFormat="1" ht="13.5" customHeight="1">
      <c r="A1052" s="245">
        <v>1052</v>
      </c>
      <c r="B1052" s="256" t="s">
        <v>478</v>
      </c>
      <c r="C1052" s="252" t="s">
        <v>84</v>
      </c>
      <c r="D1052" s="252" t="s">
        <v>79</v>
      </c>
      <c r="E1052" s="253" t="s">
        <v>167</v>
      </c>
      <c r="F1052" s="254" t="s">
        <v>178</v>
      </c>
    </row>
    <row r="1053" spans="1:6" s="245" customFormat="1" ht="13.5" customHeight="1">
      <c r="A1053" s="245">
        <v>1053</v>
      </c>
      <c r="B1053" s="256" t="s">
        <v>479</v>
      </c>
      <c r="C1053" s="252" t="s">
        <v>84</v>
      </c>
      <c r="D1053" s="252" t="s">
        <v>79</v>
      </c>
      <c r="E1053" s="253" t="s">
        <v>167</v>
      </c>
      <c r="F1053" s="254" t="s">
        <v>178</v>
      </c>
    </row>
    <row r="1054" spans="1:6" s="245" customFormat="1" ht="13.5" customHeight="1">
      <c r="A1054" s="245">
        <v>1054</v>
      </c>
      <c r="B1054" s="256" t="s">
        <v>480</v>
      </c>
      <c r="C1054" s="252" t="s">
        <v>84</v>
      </c>
      <c r="D1054" s="252" t="s">
        <v>79</v>
      </c>
      <c r="E1054" s="253" t="s">
        <v>167</v>
      </c>
      <c r="F1054" s="254" t="s">
        <v>178</v>
      </c>
    </row>
    <row r="1055" spans="1:6" s="245" customFormat="1" ht="13.5" customHeight="1">
      <c r="A1055" s="245">
        <v>1055</v>
      </c>
      <c r="B1055" s="256" t="s">
        <v>481</v>
      </c>
      <c r="C1055" s="252" t="s">
        <v>84</v>
      </c>
      <c r="D1055" s="252" t="s">
        <v>79</v>
      </c>
      <c r="E1055" s="253" t="s">
        <v>167</v>
      </c>
      <c r="F1055" s="254" t="s">
        <v>178</v>
      </c>
    </row>
    <row r="1056" spans="1:6" s="245" customFormat="1" ht="13.5" customHeight="1">
      <c r="A1056" s="245">
        <v>1056</v>
      </c>
      <c r="B1056" s="256" t="s">
        <v>482</v>
      </c>
      <c r="C1056" s="252" t="s">
        <v>84</v>
      </c>
      <c r="D1056" s="252" t="s">
        <v>79</v>
      </c>
      <c r="E1056" s="253" t="s">
        <v>167</v>
      </c>
      <c r="F1056" s="254" t="s">
        <v>178</v>
      </c>
    </row>
    <row r="1057" spans="1:6" s="245" customFormat="1" ht="13.5" customHeight="1">
      <c r="A1057" s="245">
        <v>1057</v>
      </c>
      <c r="B1057" s="256" t="s">
        <v>483</v>
      </c>
      <c r="C1057" s="252" t="s">
        <v>84</v>
      </c>
      <c r="D1057" s="252" t="s">
        <v>79</v>
      </c>
      <c r="E1057" s="253" t="s">
        <v>167</v>
      </c>
      <c r="F1057" s="254" t="s">
        <v>178</v>
      </c>
    </row>
    <row r="1058" spans="1:6" s="245" customFormat="1" ht="13.5" customHeight="1">
      <c r="A1058" s="245">
        <v>1058</v>
      </c>
      <c r="B1058" s="256" t="s">
        <v>484</v>
      </c>
      <c r="C1058" s="252" t="s">
        <v>84</v>
      </c>
      <c r="D1058" s="252" t="s">
        <v>79</v>
      </c>
      <c r="E1058" s="253" t="s">
        <v>167</v>
      </c>
      <c r="F1058" s="254" t="s">
        <v>178</v>
      </c>
    </row>
    <row r="1059" spans="1:6" s="245" customFormat="1" ht="13.5" customHeight="1">
      <c r="A1059" s="245">
        <v>1059</v>
      </c>
      <c r="B1059" s="256" t="s">
        <v>485</v>
      </c>
      <c r="C1059" s="252" t="s">
        <v>84</v>
      </c>
      <c r="D1059" s="252" t="s">
        <v>79</v>
      </c>
      <c r="E1059" s="253" t="s">
        <v>167</v>
      </c>
      <c r="F1059" s="254" t="s">
        <v>178</v>
      </c>
    </row>
    <row r="1060" spans="1:6" s="245" customFormat="1" ht="13.5" customHeight="1">
      <c r="A1060" s="245">
        <v>1060</v>
      </c>
      <c r="B1060" s="256" t="s">
        <v>486</v>
      </c>
      <c r="C1060" s="252" t="s">
        <v>103</v>
      </c>
      <c r="D1060" s="252" t="s">
        <v>73</v>
      </c>
      <c r="E1060" s="253" t="s">
        <v>167</v>
      </c>
      <c r="F1060" s="254" t="s">
        <v>178</v>
      </c>
    </row>
    <row r="1061" spans="1:6" s="245" customFormat="1" ht="13.5" customHeight="1">
      <c r="A1061" s="245">
        <v>1061</v>
      </c>
      <c r="B1061" s="256" t="s">
        <v>486</v>
      </c>
      <c r="C1061" s="252" t="s">
        <v>112</v>
      </c>
      <c r="D1061" s="252" t="s">
        <v>72</v>
      </c>
      <c r="E1061" s="253" t="s">
        <v>167</v>
      </c>
      <c r="F1061" s="254" t="s">
        <v>178</v>
      </c>
    </row>
    <row r="1062" spans="1:6" s="245" customFormat="1" ht="13.5" customHeight="1">
      <c r="A1062" s="245">
        <v>1062</v>
      </c>
      <c r="B1062" s="256" t="s">
        <v>486</v>
      </c>
      <c r="C1062" s="252" t="s">
        <v>82</v>
      </c>
      <c r="D1062" s="252" t="s">
        <v>76</v>
      </c>
      <c r="E1062" s="253" t="s">
        <v>167</v>
      </c>
      <c r="F1062" s="254" t="s">
        <v>178</v>
      </c>
    </row>
    <row r="1063" spans="1:6" s="245" customFormat="1" ht="13.5" customHeight="1">
      <c r="A1063" s="245">
        <v>1063</v>
      </c>
      <c r="B1063" s="256" t="s">
        <v>486</v>
      </c>
      <c r="C1063" s="252" t="s">
        <v>84</v>
      </c>
      <c r="D1063" s="252" t="s">
        <v>79</v>
      </c>
      <c r="E1063" s="253" t="s">
        <v>167</v>
      </c>
      <c r="F1063" s="254" t="s">
        <v>178</v>
      </c>
    </row>
    <row r="1064" spans="1:6" s="245" customFormat="1" ht="13.5" customHeight="1">
      <c r="A1064" s="245">
        <v>1064</v>
      </c>
      <c r="B1064" s="256" t="s">
        <v>487</v>
      </c>
      <c r="C1064" s="252" t="s">
        <v>82</v>
      </c>
      <c r="D1064" s="252" t="s">
        <v>76</v>
      </c>
      <c r="E1064" s="253" t="s">
        <v>167</v>
      </c>
      <c r="F1064" s="254" t="s">
        <v>178</v>
      </c>
    </row>
    <row r="1065" spans="1:6" s="245" customFormat="1" ht="13.5" customHeight="1">
      <c r="A1065" s="245">
        <v>1065</v>
      </c>
      <c r="B1065" s="256" t="s">
        <v>487</v>
      </c>
      <c r="C1065" s="252" t="s">
        <v>84</v>
      </c>
      <c r="D1065" s="252" t="s">
        <v>79</v>
      </c>
      <c r="E1065" s="253" t="s">
        <v>167</v>
      </c>
      <c r="F1065" s="254" t="s">
        <v>178</v>
      </c>
    </row>
    <row r="1066" spans="1:6" s="245" customFormat="1" ht="13.5" customHeight="1">
      <c r="A1066" s="245">
        <v>1066</v>
      </c>
      <c r="B1066" s="256" t="s">
        <v>488</v>
      </c>
      <c r="C1066" s="252" t="s">
        <v>82</v>
      </c>
      <c r="D1066" s="252" t="s">
        <v>76</v>
      </c>
      <c r="E1066" s="253" t="s">
        <v>617</v>
      </c>
      <c r="F1066" s="254" t="s">
        <v>178</v>
      </c>
    </row>
    <row r="1067" spans="1:6" s="245" customFormat="1" ht="13.5" customHeight="1">
      <c r="A1067" s="245">
        <v>1067</v>
      </c>
      <c r="B1067" s="256" t="s">
        <v>488</v>
      </c>
      <c r="C1067" s="252" t="s">
        <v>84</v>
      </c>
      <c r="D1067" s="252" t="s">
        <v>79</v>
      </c>
      <c r="E1067" s="253" t="s">
        <v>617</v>
      </c>
      <c r="F1067" s="254" t="s">
        <v>178</v>
      </c>
    </row>
    <row r="1068" spans="1:6" s="245" customFormat="1" ht="13.5" customHeight="1">
      <c r="A1068" s="245">
        <v>1068</v>
      </c>
      <c r="B1068" s="256" t="s">
        <v>489</v>
      </c>
      <c r="C1068" s="252" t="s">
        <v>82</v>
      </c>
      <c r="D1068" s="252" t="s">
        <v>76</v>
      </c>
      <c r="E1068" s="253" t="s">
        <v>617</v>
      </c>
      <c r="F1068" s="254" t="s">
        <v>178</v>
      </c>
    </row>
    <row r="1069" spans="1:6" s="245" customFormat="1" ht="13.5" customHeight="1">
      <c r="A1069" s="245">
        <v>1069</v>
      </c>
      <c r="B1069" s="256" t="s">
        <v>489</v>
      </c>
      <c r="C1069" s="252" t="s">
        <v>84</v>
      </c>
      <c r="D1069" s="252" t="s">
        <v>79</v>
      </c>
      <c r="E1069" s="253" t="s">
        <v>617</v>
      </c>
      <c r="F1069" s="254" t="s">
        <v>178</v>
      </c>
    </row>
    <row r="1070" spans="1:6" s="245" customFormat="1" ht="13.5" customHeight="1">
      <c r="A1070" s="245">
        <v>1070</v>
      </c>
      <c r="B1070" s="256" t="s">
        <v>490</v>
      </c>
      <c r="C1070" s="252" t="s">
        <v>82</v>
      </c>
      <c r="D1070" s="252" t="s">
        <v>76</v>
      </c>
      <c r="E1070" s="253" t="s">
        <v>617</v>
      </c>
      <c r="F1070" s="254" t="s">
        <v>178</v>
      </c>
    </row>
    <row r="1071" spans="1:6" s="245" customFormat="1" ht="13.5" customHeight="1">
      <c r="A1071" s="245">
        <v>1071</v>
      </c>
      <c r="B1071" s="256" t="s">
        <v>490</v>
      </c>
      <c r="C1071" s="252" t="s">
        <v>84</v>
      </c>
      <c r="D1071" s="252" t="s">
        <v>79</v>
      </c>
      <c r="E1071" s="253" t="s">
        <v>617</v>
      </c>
      <c r="F1071" s="254" t="s">
        <v>178</v>
      </c>
    </row>
    <row r="1072" spans="1:6" s="245" customFormat="1" ht="13.5" customHeight="1">
      <c r="A1072" s="245">
        <v>1072</v>
      </c>
      <c r="B1072" s="256" t="s">
        <v>491</v>
      </c>
      <c r="C1072" s="252" t="s">
        <v>84</v>
      </c>
      <c r="D1072" s="252" t="s">
        <v>79</v>
      </c>
      <c r="E1072" s="253" t="s">
        <v>617</v>
      </c>
      <c r="F1072" s="254" t="s">
        <v>178</v>
      </c>
    </row>
    <row r="1073" spans="1:6" s="245" customFormat="1" ht="13.5" customHeight="1">
      <c r="A1073" s="245">
        <v>1073</v>
      </c>
      <c r="B1073" s="256" t="s">
        <v>492</v>
      </c>
      <c r="C1073" s="252" t="s">
        <v>84</v>
      </c>
      <c r="D1073" s="252" t="s">
        <v>79</v>
      </c>
      <c r="E1073" s="253" t="s">
        <v>617</v>
      </c>
      <c r="F1073" s="254" t="s">
        <v>178</v>
      </c>
    </row>
    <row r="1074" spans="1:6" s="245" customFormat="1" ht="13.5" customHeight="1">
      <c r="A1074" s="245">
        <v>1074</v>
      </c>
      <c r="B1074" s="256" t="s">
        <v>493</v>
      </c>
      <c r="C1074" s="252" t="s">
        <v>115</v>
      </c>
      <c r="D1074" s="252" t="s">
        <v>116</v>
      </c>
      <c r="E1074" s="253">
        <v>300</v>
      </c>
      <c r="F1074" s="254" t="s">
        <v>178</v>
      </c>
    </row>
    <row r="1075" spans="1:6" s="245" customFormat="1" ht="13.5" customHeight="1">
      <c r="A1075" s="245">
        <v>1075</v>
      </c>
      <c r="B1075" s="256" t="s">
        <v>493</v>
      </c>
      <c r="C1075" s="252" t="s">
        <v>115</v>
      </c>
      <c r="D1075" s="252" t="s">
        <v>116</v>
      </c>
      <c r="E1075" s="253">
        <v>3</v>
      </c>
      <c r="F1075" s="254" t="s">
        <v>178</v>
      </c>
    </row>
    <row r="1076" spans="1:6" s="245" customFormat="1" ht="13.5" customHeight="1">
      <c r="A1076" s="245">
        <v>1076</v>
      </c>
      <c r="B1076" s="256" t="s">
        <v>493</v>
      </c>
      <c r="C1076" s="252" t="s">
        <v>85</v>
      </c>
      <c r="D1076" s="252" t="s">
        <v>86</v>
      </c>
      <c r="E1076" s="253" t="s">
        <v>618</v>
      </c>
      <c r="F1076" s="254" t="s">
        <v>178</v>
      </c>
    </row>
    <row r="1077" spans="1:6" s="245" customFormat="1" ht="13.5" customHeight="1">
      <c r="A1077" s="245">
        <v>1077</v>
      </c>
      <c r="B1077" s="256" t="s">
        <v>493</v>
      </c>
      <c r="C1077" s="252" t="s">
        <v>87</v>
      </c>
      <c r="D1077" s="252" t="s">
        <v>88</v>
      </c>
      <c r="E1077" s="253" t="s">
        <v>618</v>
      </c>
      <c r="F1077" s="254" t="s">
        <v>178</v>
      </c>
    </row>
    <row r="1078" spans="1:6" s="245" customFormat="1" ht="13.5" customHeight="1">
      <c r="A1078" s="245">
        <v>1078</v>
      </c>
      <c r="B1078" s="256" t="s">
        <v>493</v>
      </c>
      <c r="C1078" s="252" t="s">
        <v>103</v>
      </c>
      <c r="D1078" s="252" t="s">
        <v>73</v>
      </c>
      <c r="E1078" s="253">
        <v>300</v>
      </c>
      <c r="F1078" s="254" t="s">
        <v>178</v>
      </c>
    </row>
    <row r="1079" spans="1:6" s="245" customFormat="1" ht="13.5" customHeight="1">
      <c r="A1079" s="245">
        <v>1079</v>
      </c>
      <c r="B1079" s="256" t="s">
        <v>493</v>
      </c>
      <c r="C1079" s="252" t="s">
        <v>103</v>
      </c>
      <c r="D1079" s="252" t="s">
        <v>73</v>
      </c>
      <c r="E1079" s="253">
        <v>3</v>
      </c>
      <c r="F1079" s="254" t="s">
        <v>178</v>
      </c>
    </row>
    <row r="1080" spans="1:6" s="245" customFormat="1" ht="13.5" customHeight="1">
      <c r="A1080" s="245">
        <v>1080</v>
      </c>
      <c r="B1080" s="256" t="s">
        <v>493</v>
      </c>
      <c r="C1080" s="252" t="s">
        <v>103</v>
      </c>
      <c r="D1080" s="252" t="s">
        <v>73</v>
      </c>
      <c r="E1080" s="253" t="s">
        <v>623</v>
      </c>
      <c r="F1080" s="254" t="s">
        <v>178</v>
      </c>
    </row>
    <row r="1081" spans="1:6" s="245" customFormat="1" ht="13.5" customHeight="1">
      <c r="A1081" s="245">
        <v>1081</v>
      </c>
      <c r="B1081" s="256" t="s">
        <v>493</v>
      </c>
      <c r="C1081" s="252" t="s">
        <v>104</v>
      </c>
      <c r="D1081" s="252" t="s">
        <v>105</v>
      </c>
      <c r="E1081" s="253" t="s">
        <v>618</v>
      </c>
      <c r="F1081" s="254" t="s">
        <v>178</v>
      </c>
    </row>
    <row r="1082" spans="1:6" s="245" customFormat="1" ht="13.5" customHeight="1">
      <c r="A1082" s="245">
        <v>1082</v>
      </c>
      <c r="B1082" s="256" t="s">
        <v>493</v>
      </c>
      <c r="C1082" s="252" t="s">
        <v>110</v>
      </c>
      <c r="D1082" s="252" t="s">
        <v>111</v>
      </c>
      <c r="E1082" s="253">
        <v>300</v>
      </c>
      <c r="F1082" s="254" t="s">
        <v>178</v>
      </c>
    </row>
    <row r="1083" spans="1:6" s="245" customFormat="1" ht="13.5" customHeight="1">
      <c r="A1083" s="245">
        <v>1083</v>
      </c>
      <c r="B1083" s="256" t="s">
        <v>493</v>
      </c>
      <c r="C1083" s="252" t="s">
        <v>112</v>
      </c>
      <c r="D1083" s="252" t="s">
        <v>72</v>
      </c>
      <c r="E1083" s="253">
        <v>300</v>
      </c>
      <c r="F1083" s="254" t="s">
        <v>178</v>
      </c>
    </row>
    <row r="1084" spans="1:6" s="245" customFormat="1" ht="13.5" customHeight="1">
      <c r="A1084" s="245">
        <v>1084</v>
      </c>
      <c r="B1084" s="256" t="s">
        <v>493</v>
      </c>
      <c r="C1084" s="252" t="s">
        <v>112</v>
      </c>
      <c r="D1084" s="252" t="s">
        <v>72</v>
      </c>
      <c r="E1084" s="253">
        <v>951</v>
      </c>
      <c r="F1084" s="254" t="s">
        <v>178</v>
      </c>
    </row>
    <row r="1085" spans="1:6" s="245" customFormat="1" ht="13.5" customHeight="1">
      <c r="A1085" s="245">
        <v>1085</v>
      </c>
      <c r="B1085" s="256" t="s">
        <v>493</v>
      </c>
      <c r="C1085" s="252" t="s">
        <v>112</v>
      </c>
      <c r="D1085" s="252" t="s">
        <v>72</v>
      </c>
      <c r="E1085" s="253">
        <v>3</v>
      </c>
      <c r="F1085" s="254" t="s">
        <v>178</v>
      </c>
    </row>
    <row r="1086" spans="1:6" s="245" customFormat="1" ht="13.5" customHeight="1">
      <c r="A1086" s="245">
        <v>1086</v>
      </c>
      <c r="B1086" s="256" t="s">
        <v>494</v>
      </c>
      <c r="C1086" s="252" t="s">
        <v>115</v>
      </c>
      <c r="D1086" s="252" t="s">
        <v>116</v>
      </c>
      <c r="E1086" s="253">
        <v>810</v>
      </c>
      <c r="F1086" s="254" t="s">
        <v>178</v>
      </c>
    </row>
    <row r="1087" spans="1:6" s="245" customFormat="1" ht="13.5" customHeight="1">
      <c r="A1087" s="245">
        <v>1087</v>
      </c>
      <c r="B1087" s="256" t="s">
        <v>494</v>
      </c>
      <c r="C1087" s="252" t="s">
        <v>115</v>
      </c>
      <c r="D1087" s="252" t="s">
        <v>116</v>
      </c>
      <c r="E1087" s="253" t="s">
        <v>166</v>
      </c>
      <c r="F1087" s="254" t="s">
        <v>178</v>
      </c>
    </row>
    <row r="1088" spans="1:6" s="245" customFormat="1" ht="13.5" customHeight="1">
      <c r="A1088" s="245">
        <v>1088</v>
      </c>
      <c r="B1088" s="256" t="s">
        <v>494</v>
      </c>
      <c r="C1088" s="252" t="s">
        <v>115</v>
      </c>
      <c r="D1088" s="252" t="s">
        <v>116</v>
      </c>
      <c r="E1088" s="253" t="s">
        <v>167</v>
      </c>
      <c r="F1088" s="254" t="s">
        <v>178</v>
      </c>
    </row>
    <row r="1089" spans="1:6" s="245" customFormat="1" ht="13.5" customHeight="1">
      <c r="A1089" s="245">
        <v>1089</v>
      </c>
      <c r="B1089" s="256" t="s">
        <v>494</v>
      </c>
      <c r="C1089" s="252" t="s">
        <v>115</v>
      </c>
      <c r="D1089" s="252" t="s">
        <v>116</v>
      </c>
      <c r="E1089" s="253">
        <v>944</v>
      </c>
      <c r="F1089" s="254" t="s">
        <v>178</v>
      </c>
    </row>
    <row r="1090" spans="1:6" s="245" customFormat="1" ht="13.5" customHeight="1">
      <c r="A1090" s="245">
        <v>1090</v>
      </c>
      <c r="B1090" s="256" t="s">
        <v>494</v>
      </c>
      <c r="C1090" s="252" t="s">
        <v>115</v>
      </c>
      <c r="D1090" s="252" t="s">
        <v>116</v>
      </c>
      <c r="E1090" s="253">
        <v>300</v>
      </c>
      <c r="F1090" s="254" t="s">
        <v>178</v>
      </c>
    </row>
    <row r="1091" spans="1:6" s="245" customFormat="1" ht="13.5" customHeight="1">
      <c r="A1091" s="245">
        <v>1091</v>
      </c>
      <c r="B1091" s="256" t="s">
        <v>494</v>
      </c>
      <c r="C1091" s="252" t="s">
        <v>85</v>
      </c>
      <c r="D1091" s="252" t="s">
        <v>86</v>
      </c>
      <c r="E1091" s="253" t="s">
        <v>618</v>
      </c>
      <c r="F1091" s="254" t="s">
        <v>178</v>
      </c>
    </row>
    <row r="1092" spans="1:6" s="245" customFormat="1" ht="13.5" customHeight="1">
      <c r="A1092" s="245">
        <v>1092</v>
      </c>
      <c r="B1092" s="256" t="s">
        <v>494</v>
      </c>
      <c r="C1092" s="252" t="s">
        <v>87</v>
      </c>
      <c r="D1092" s="252" t="s">
        <v>88</v>
      </c>
      <c r="E1092" s="253" t="s">
        <v>618</v>
      </c>
      <c r="F1092" s="254" t="s">
        <v>178</v>
      </c>
    </row>
    <row r="1093" spans="1:6" s="245" customFormat="1" ht="13.5" customHeight="1">
      <c r="A1093" s="245">
        <v>1093</v>
      </c>
      <c r="B1093" s="256" t="s">
        <v>494</v>
      </c>
      <c r="C1093" s="252" t="s">
        <v>103</v>
      </c>
      <c r="D1093" s="252" t="s">
        <v>73</v>
      </c>
      <c r="E1093" s="253">
        <v>300</v>
      </c>
      <c r="F1093" s="254" t="s">
        <v>178</v>
      </c>
    </row>
    <row r="1094" spans="1:6" s="245" customFormat="1" ht="13.5" customHeight="1">
      <c r="A1094" s="245">
        <v>1094</v>
      </c>
      <c r="B1094" s="256" t="s">
        <v>494</v>
      </c>
      <c r="C1094" s="252" t="s">
        <v>103</v>
      </c>
      <c r="D1094" s="252" t="s">
        <v>73</v>
      </c>
      <c r="E1094" s="253">
        <v>944</v>
      </c>
      <c r="F1094" s="254" t="s">
        <v>178</v>
      </c>
    </row>
    <row r="1095" spans="1:6" s="245" customFormat="1" ht="13.5" customHeight="1">
      <c r="A1095" s="245">
        <v>1095</v>
      </c>
      <c r="B1095" s="256" t="s">
        <v>494</v>
      </c>
      <c r="C1095" s="252" t="s">
        <v>103</v>
      </c>
      <c r="D1095" s="252" t="s">
        <v>73</v>
      </c>
      <c r="E1095" s="253">
        <v>943</v>
      </c>
      <c r="F1095" s="254" t="s">
        <v>178</v>
      </c>
    </row>
    <row r="1096" spans="1:6" s="245" customFormat="1" ht="13.5" customHeight="1">
      <c r="A1096" s="245">
        <v>1096</v>
      </c>
      <c r="B1096" s="256" t="s">
        <v>494</v>
      </c>
      <c r="C1096" s="252" t="s">
        <v>103</v>
      </c>
      <c r="D1096" s="252" t="s">
        <v>73</v>
      </c>
      <c r="E1096" s="253">
        <v>3</v>
      </c>
      <c r="F1096" s="254" t="s">
        <v>178</v>
      </c>
    </row>
    <row r="1097" spans="1:6" s="245" customFormat="1" ht="13.5" customHeight="1">
      <c r="A1097" s="245">
        <v>1097</v>
      </c>
      <c r="B1097" s="256" t="s">
        <v>494</v>
      </c>
      <c r="C1097" s="252" t="s">
        <v>104</v>
      </c>
      <c r="D1097" s="252" t="s">
        <v>105</v>
      </c>
      <c r="E1097" s="253" t="s">
        <v>618</v>
      </c>
      <c r="F1097" s="254" t="s">
        <v>178</v>
      </c>
    </row>
    <row r="1098" spans="1:6" s="245" customFormat="1" ht="13.5" customHeight="1">
      <c r="A1098" s="245">
        <v>1098</v>
      </c>
      <c r="B1098" s="256" t="s">
        <v>494</v>
      </c>
      <c r="C1098" s="252" t="s">
        <v>110</v>
      </c>
      <c r="D1098" s="252" t="s">
        <v>111</v>
      </c>
      <c r="E1098" s="253" t="s">
        <v>618</v>
      </c>
      <c r="F1098" s="254" t="s">
        <v>178</v>
      </c>
    </row>
    <row r="1099" spans="1:6" s="245" customFormat="1" ht="13.5" customHeight="1">
      <c r="A1099" s="245">
        <v>1099</v>
      </c>
      <c r="B1099" s="256" t="s">
        <v>494</v>
      </c>
      <c r="C1099" s="252" t="s">
        <v>112</v>
      </c>
      <c r="D1099" s="252" t="s">
        <v>72</v>
      </c>
      <c r="E1099" s="253" t="s">
        <v>618</v>
      </c>
      <c r="F1099" s="254" t="s">
        <v>178</v>
      </c>
    </row>
    <row r="1100" spans="1:6" s="245" customFormat="1" ht="13.5" customHeight="1">
      <c r="A1100" s="245">
        <v>1100</v>
      </c>
      <c r="B1100" s="256" t="s">
        <v>495</v>
      </c>
      <c r="C1100" s="252" t="s">
        <v>115</v>
      </c>
      <c r="D1100" s="252" t="s">
        <v>116</v>
      </c>
      <c r="E1100" s="253" t="s">
        <v>166</v>
      </c>
      <c r="F1100" s="254" t="s">
        <v>178</v>
      </c>
    </row>
    <row r="1101" spans="1:6" s="245" customFormat="1" ht="13.5" customHeight="1">
      <c r="A1101" s="245">
        <v>1101</v>
      </c>
      <c r="B1101" s="256" t="s">
        <v>495</v>
      </c>
      <c r="C1101" s="252" t="s">
        <v>85</v>
      </c>
      <c r="D1101" s="252" t="s">
        <v>86</v>
      </c>
      <c r="E1101" s="253" t="s">
        <v>618</v>
      </c>
      <c r="F1101" s="254" t="s">
        <v>178</v>
      </c>
    </row>
    <row r="1102" spans="1:6" s="245" customFormat="1" ht="13.5" customHeight="1">
      <c r="A1102" s="245">
        <v>1102</v>
      </c>
      <c r="B1102" s="256" t="s">
        <v>495</v>
      </c>
      <c r="C1102" s="252" t="s">
        <v>87</v>
      </c>
      <c r="D1102" s="252" t="s">
        <v>88</v>
      </c>
      <c r="E1102" s="253" t="s">
        <v>618</v>
      </c>
      <c r="F1102" s="254" t="s">
        <v>178</v>
      </c>
    </row>
    <row r="1103" spans="1:6" s="245" customFormat="1" ht="13.5" customHeight="1">
      <c r="A1103" s="245">
        <v>1103</v>
      </c>
      <c r="B1103" s="256" t="s">
        <v>495</v>
      </c>
      <c r="C1103" s="252" t="s">
        <v>90</v>
      </c>
      <c r="D1103" s="252" t="s">
        <v>91</v>
      </c>
      <c r="E1103" s="253" t="s">
        <v>618</v>
      </c>
      <c r="F1103" s="254" t="s">
        <v>178</v>
      </c>
    </row>
    <row r="1104" spans="1:6" s="245" customFormat="1" ht="13.5" customHeight="1">
      <c r="A1104" s="245">
        <v>1104</v>
      </c>
      <c r="B1104" s="256" t="s">
        <v>495</v>
      </c>
      <c r="C1104" s="252" t="s">
        <v>103</v>
      </c>
      <c r="D1104" s="252" t="s">
        <v>73</v>
      </c>
      <c r="E1104" s="253" t="s">
        <v>618</v>
      </c>
      <c r="F1104" s="254" t="s">
        <v>178</v>
      </c>
    </row>
    <row r="1105" spans="1:6" s="245" customFormat="1" ht="13.5" customHeight="1">
      <c r="A1105" s="245">
        <v>1105</v>
      </c>
      <c r="B1105" s="256" t="s">
        <v>496</v>
      </c>
      <c r="C1105" s="252" t="s">
        <v>115</v>
      </c>
      <c r="D1105" s="252" t="s">
        <v>116</v>
      </c>
      <c r="E1105" s="253" t="s">
        <v>618</v>
      </c>
      <c r="F1105" s="254" t="s">
        <v>178</v>
      </c>
    </row>
    <row r="1106" spans="1:6" s="245" customFormat="1" ht="13.5" customHeight="1">
      <c r="A1106" s="245">
        <v>1106</v>
      </c>
      <c r="B1106" s="256" t="s">
        <v>496</v>
      </c>
      <c r="C1106" s="252" t="s">
        <v>85</v>
      </c>
      <c r="D1106" s="252" t="s">
        <v>86</v>
      </c>
      <c r="E1106" s="253" t="s">
        <v>618</v>
      </c>
      <c r="F1106" s="254" t="s">
        <v>178</v>
      </c>
    </row>
    <row r="1107" spans="1:6" s="245" customFormat="1" ht="13.5" customHeight="1">
      <c r="A1107" s="245">
        <v>1107</v>
      </c>
      <c r="B1107" s="256" t="s">
        <v>496</v>
      </c>
      <c r="C1107" s="252" t="s">
        <v>87</v>
      </c>
      <c r="D1107" s="252" t="s">
        <v>88</v>
      </c>
      <c r="E1107" s="253" t="s">
        <v>618</v>
      </c>
      <c r="F1107" s="254" t="s">
        <v>178</v>
      </c>
    </row>
    <row r="1108" spans="1:6" s="245" customFormat="1" ht="13.5" customHeight="1">
      <c r="A1108" s="245">
        <v>1108</v>
      </c>
      <c r="B1108" s="256" t="s">
        <v>496</v>
      </c>
      <c r="C1108" s="252" t="s">
        <v>90</v>
      </c>
      <c r="D1108" s="252" t="s">
        <v>91</v>
      </c>
      <c r="E1108" s="253" t="s">
        <v>618</v>
      </c>
      <c r="F1108" s="254" t="s">
        <v>178</v>
      </c>
    </row>
    <row r="1109" spans="1:6" s="245" customFormat="1" ht="13.5" customHeight="1">
      <c r="A1109" s="245">
        <v>1109</v>
      </c>
      <c r="B1109" s="256" t="s">
        <v>496</v>
      </c>
      <c r="C1109" s="252" t="s">
        <v>103</v>
      </c>
      <c r="D1109" s="252" t="s">
        <v>73</v>
      </c>
      <c r="E1109" s="253" t="s">
        <v>618</v>
      </c>
      <c r="F1109" s="254" t="s">
        <v>178</v>
      </c>
    </row>
    <row r="1110" spans="1:6" s="245" customFormat="1" ht="13.5" customHeight="1">
      <c r="A1110" s="245">
        <v>1110</v>
      </c>
      <c r="B1110" s="256" t="s">
        <v>497</v>
      </c>
      <c r="C1110" s="252" t="s">
        <v>104</v>
      </c>
      <c r="D1110" s="252" t="s">
        <v>105</v>
      </c>
      <c r="E1110" s="253" t="s">
        <v>618</v>
      </c>
      <c r="F1110" s="254" t="s">
        <v>178</v>
      </c>
    </row>
    <row r="1111" spans="1:6" s="245" customFormat="1" ht="13.5" customHeight="1">
      <c r="A1111" s="245">
        <v>1111</v>
      </c>
      <c r="B1111" s="256" t="s">
        <v>498</v>
      </c>
      <c r="C1111" s="252" t="s">
        <v>103</v>
      </c>
      <c r="D1111" s="252" t="s">
        <v>73</v>
      </c>
      <c r="E1111" s="253" t="s">
        <v>622</v>
      </c>
      <c r="F1111" s="254" t="s">
        <v>178</v>
      </c>
    </row>
    <row r="1112" spans="1:6" s="245" customFormat="1" ht="13.5" customHeight="1">
      <c r="A1112" s="245">
        <v>1112</v>
      </c>
      <c r="B1112" s="256" t="s">
        <v>498</v>
      </c>
      <c r="C1112" s="252" t="s">
        <v>103</v>
      </c>
      <c r="D1112" s="252" t="s">
        <v>73</v>
      </c>
      <c r="E1112" s="253" t="s">
        <v>624</v>
      </c>
      <c r="F1112" s="254" t="s">
        <v>178</v>
      </c>
    </row>
    <row r="1113" spans="1:6" s="245" customFormat="1" ht="13.5" customHeight="1">
      <c r="A1113" s="245">
        <v>1113</v>
      </c>
      <c r="B1113" s="256" t="s">
        <v>498</v>
      </c>
      <c r="C1113" s="252" t="s">
        <v>112</v>
      </c>
      <c r="D1113" s="252" t="s">
        <v>72</v>
      </c>
      <c r="E1113" s="253" t="s">
        <v>622</v>
      </c>
      <c r="F1113" s="254" t="s">
        <v>178</v>
      </c>
    </row>
    <row r="1114" spans="1:6" s="245" customFormat="1" ht="13.5" customHeight="1">
      <c r="A1114" s="245">
        <v>1114</v>
      </c>
      <c r="B1114" s="256" t="s">
        <v>499</v>
      </c>
      <c r="C1114" s="252" t="s">
        <v>103</v>
      </c>
      <c r="D1114" s="252" t="s">
        <v>73</v>
      </c>
      <c r="E1114" s="253" t="s">
        <v>167</v>
      </c>
      <c r="F1114" s="254" t="s">
        <v>178</v>
      </c>
    </row>
    <row r="1115" spans="1:6" s="245" customFormat="1" ht="13.5" customHeight="1">
      <c r="A1115" s="245">
        <v>1115</v>
      </c>
      <c r="B1115" s="256" t="s">
        <v>499</v>
      </c>
      <c r="C1115" s="252" t="s">
        <v>112</v>
      </c>
      <c r="D1115" s="252" t="s">
        <v>72</v>
      </c>
      <c r="E1115" s="253" t="s">
        <v>167</v>
      </c>
      <c r="F1115" s="254" t="s">
        <v>178</v>
      </c>
    </row>
    <row r="1116" spans="1:6" s="245" customFormat="1" ht="13.5" customHeight="1">
      <c r="A1116" s="245">
        <v>1116</v>
      </c>
      <c r="B1116" s="256" t="s">
        <v>499</v>
      </c>
      <c r="C1116" s="252" t="s">
        <v>82</v>
      </c>
      <c r="D1116" s="252" t="s">
        <v>76</v>
      </c>
      <c r="E1116" s="253" t="s">
        <v>167</v>
      </c>
      <c r="F1116" s="254" t="s">
        <v>178</v>
      </c>
    </row>
    <row r="1117" spans="1:6" s="245" customFormat="1" ht="13.5" customHeight="1">
      <c r="A1117" s="245">
        <v>1117</v>
      </c>
      <c r="B1117" s="256" t="s">
        <v>499</v>
      </c>
      <c r="C1117" s="252" t="s">
        <v>84</v>
      </c>
      <c r="D1117" s="252" t="s">
        <v>79</v>
      </c>
      <c r="E1117" s="253" t="s">
        <v>167</v>
      </c>
      <c r="F1117" s="254" t="s">
        <v>178</v>
      </c>
    </row>
    <row r="1118" spans="1:6" s="245" customFormat="1" ht="13.5" customHeight="1">
      <c r="A1118" s="245">
        <v>1118</v>
      </c>
      <c r="B1118" s="256" t="s">
        <v>500</v>
      </c>
      <c r="C1118" s="252" t="s">
        <v>84</v>
      </c>
      <c r="D1118" s="252" t="s">
        <v>79</v>
      </c>
      <c r="E1118" s="253" t="s">
        <v>167</v>
      </c>
      <c r="F1118" s="254" t="s">
        <v>178</v>
      </c>
    </row>
    <row r="1119" spans="1:6" s="245" customFormat="1" ht="13.5" customHeight="1">
      <c r="A1119" s="245">
        <v>1119</v>
      </c>
      <c r="B1119" s="256" t="s">
        <v>501</v>
      </c>
      <c r="C1119" s="252" t="s">
        <v>103</v>
      </c>
      <c r="D1119" s="252" t="s">
        <v>73</v>
      </c>
      <c r="E1119" s="253" t="s">
        <v>167</v>
      </c>
      <c r="F1119" s="254" t="s">
        <v>178</v>
      </c>
    </row>
    <row r="1120" spans="1:6" s="245" customFormat="1" ht="13.5" customHeight="1">
      <c r="A1120" s="245">
        <v>1120</v>
      </c>
      <c r="B1120" s="256" t="s">
        <v>501</v>
      </c>
      <c r="C1120" s="252" t="s">
        <v>112</v>
      </c>
      <c r="D1120" s="252" t="s">
        <v>72</v>
      </c>
      <c r="E1120" s="253" t="s">
        <v>167</v>
      </c>
      <c r="F1120" s="254" t="s">
        <v>178</v>
      </c>
    </row>
    <row r="1121" spans="1:6" s="245" customFormat="1" ht="13.5" customHeight="1">
      <c r="A1121" s="245">
        <v>1121</v>
      </c>
      <c r="B1121" s="256" t="s">
        <v>501</v>
      </c>
      <c r="C1121" s="252" t="s">
        <v>82</v>
      </c>
      <c r="D1121" s="252" t="s">
        <v>76</v>
      </c>
      <c r="E1121" s="253" t="s">
        <v>167</v>
      </c>
      <c r="F1121" s="254" t="s">
        <v>178</v>
      </c>
    </row>
    <row r="1122" spans="1:6" s="245" customFormat="1" ht="13.5" customHeight="1">
      <c r="A1122" s="245">
        <v>1122</v>
      </c>
      <c r="B1122" s="256" t="s">
        <v>501</v>
      </c>
      <c r="C1122" s="252" t="s">
        <v>84</v>
      </c>
      <c r="D1122" s="252" t="s">
        <v>79</v>
      </c>
      <c r="E1122" s="253" t="s">
        <v>167</v>
      </c>
      <c r="F1122" s="254" t="s">
        <v>178</v>
      </c>
    </row>
    <row r="1123" spans="1:6" s="245" customFormat="1" ht="13.5" customHeight="1">
      <c r="A1123" s="245">
        <v>1123</v>
      </c>
      <c r="B1123" s="256" t="s">
        <v>502</v>
      </c>
      <c r="C1123" s="252" t="s">
        <v>103</v>
      </c>
      <c r="D1123" s="252" t="s">
        <v>73</v>
      </c>
      <c r="E1123" s="253" t="s">
        <v>167</v>
      </c>
      <c r="F1123" s="254" t="s">
        <v>178</v>
      </c>
    </row>
    <row r="1124" spans="1:6" s="245" customFormat="1" ht="13.5" customHeight="1">
      <c r="A1124" s="245">
        <v>1124</v>
      </c>
      <c r="B1124" s="256" t="s">
        <v>502</v>
      </c>
      <c r="C1124" s="252" t="s">
        <v>112</v>
      </c>
      <c r="D1124" s="252" t="s">
        <v>72</v>
      </c>
      <c r="E1124" s="253" t="s">
        <v>167</v>
      </c>
      <c r="F1124" s="254" t="s">
        <v>178</v>
      </c>
    </row>
    <row r="1125" spans="1:6" s="245" customFormat="1" ht="13.5" customHeight="1">
      <c r="A1125" s="245">
        <v>1125</v>
      </c>
      <c r="B1125" s="256" t="s">
        <v>503</v>
      </c>
      <c r="C1125" s="252" t="s">
        <v>84</v>
      </c>
      <c r="D1125" s="252" t="s">
        <v>79</v>
      </c>
      <c r="E1125" s="253" t="s">
        <v>167</v>
      </c>
      <c r="F1125" s="254" t="s">
        <v>178</v>
      </c>
    </row>
    <row r="1126" spans="1:6" s="245" customFormat="1" ht="13.5" customHeight="1">
      <c r="A1126" s="245">
        <v>1126</v>
      </c>
      <c r="B1126" s="256" t="s">
        <v>504</v>
      </c>
      <c r="C1126" s="252" t="s">
        <v>84</v>
      </c>
      <c r="D1126" s="252" t="s">
        <v>79</v>
      </c>
      <c r="E1126" s="253" t="s">
        <v>167</v>
      </c>
      <c r="F1126" s="254" t="s">
        <v>178</v>
      </c>
    </row>
    <row r="1127" spans="1:6" s="245" customFormat="1" ht="13.5" customHeight="1">
      <c r="A1127" s="245">
        <v>1127</v>
      </c>
      <c r="B1127" s="256" t="s">
        <v>505</v>
      </c>
      <c r="C1127" s="252" t="s">
        <v>84</v>
      </c>
      <c r="D1127" s="252" t="s">
        <v>79</v>
      </c>
      <c r="E1127" s="253" t="s">
        <v>167</v>
      </c>
      <c r="F1127" s="254" t="s">
        <v>178</v>
      </c>
    </row>
    <row r="1128" spans="1:6" s="245" customFormat="1" ht="13.5" customHeight="1">
      <c r="A1128" s="245">
        <v>1128</v>
      </c>
      <c r="B1128" s="256" t="s">
        <v>506</v>
      </c>
      <c r="C1128" s="252" t="s">
        <v>84</v>
      </c>
      <c r="D1128" s="252" t="s">
        <v>79</v>
      </c>
      <c r="E1128" s="253" t="s">
        <v>167</v>
      </c>
      <c r="F1128" s="254" t="s">
        <v>178</v>
      </c>
    </row>
    <row r="1129" spans="1:6" s="245" customFormat="1" ht="13.5" customHeight="1">
      <c r="A1129" s="245">
        <v>1129</v>
      </c>
      <c r="B1129" s="256" t="s">
        <v>507</v>
      </c>
      <c r="C1129" s="252" t="s">
        <v>84</v>
      </c>
      <c r="D1129" s="252" t="s">
        <v>79</v>
      </c>
      <c r="E1129" s="253" t="s">
        <v>617</v>
      </c>
      <c r="F1129" s="254" t="s">
        <v>178</v>
      </c>
    </row>
    <row r="1130" spans="1:6" s="245" customFormat="1" ht="13.5" customHeight="1">
      <c r="A1130" s="245">
        <v>1130</v>
      </c>
      <c r="B1130" s="256" t="s">
        <v>508</v>
      </c>
      <c r="C1130" s="252" t="s">
        <v>115</v>
      </c>
      <c r="D1130" s="252" t="s">
        <v>116</v>
      </c>
      <c r="E1130" s="253" t="s">
        <v>622</v>
      </c>
      <c r="F1130" s="254" t="s">
        <v>178</v>
      </c>
    </row>
    <row r="1131" spans="1:6" s="245" customFormat="1" ht="13.5" customHeight="1">
      <c r="A1131" s="245">
        <v>1131</v>
      </c>
      <c r="B1131" s="256" t="s">
        <v>508</v>
      </c>
      <c r="C1131" s="252" t="s">
        <v>85</v>
      </c>
      <c r="D1131" s="252" t="s">
        <v>86</v>
      </c>
      <c r="E1131" s="253" t="s">
        <v>622</v>
      </c>
      <c r="F1131" s="254" t="s">
        <v>178</v>
      </c>
    </row>
    <row r="1132" spans="1:6" s="245" customFormat="1" ht="13.5" customHeight="1">
      <c r="A1132" s="245">
        <v>1132</v>
      </c>
      <c r="B1132" s="256" t="s">
        <v>508</v>
      </c>
      <c r="C1132" s="252" t="s">
        <v>87</v>
      </c>
      <c r="D1132" s="252" t="s">
        <v>88</v>
      </c>
      <c r="E1132" s="253" t="s">
        <v>618</v>
      </c>
      <c r="F1132" s="254" t="s">
        <v>178</v>
      </c>
    </row>
    <row r="1133" spans="1:6" s="245" customFormat="1" ht="13.5" customHeight="1">
      <c r="A1133" s="245">
        <v>1133</v>
      </c>
      <c r="B1133" s="256" t="s">
        <v>508</v>
      </c>
      <c r="C1133" s="252" t="s">
        <v>90</v>
      </c>
      <c r="D1133" s="252" t="s">
        <v>91</v>
      </c>
      <c r="E1133" s="253" t="s">
        <v>618</v>
      </c>
      <c r="F1133" s="254" t="s">
        <v>178</v>
      </c>
    </row>
    <row r="1134" spans="1:6" s="245" customFormat="1" ht="13.5" customHeight="1">
      <c r="A1134" s="245">
        <v>1134</v>
      </c>
      <c r="B1134" s="256" t="s">
        <v>508</v>
      </c>
      <c r="C1134" s="252" t="s">
        <v>103</v>
      </c>
      <c r="D1134" s="252" t="s">
        <v>73</v>
      </c>
      <c r="E1134" s="253" t="s">
        <v>618</v>
      </c>
      <c r="F1134" s="254" t="s">
        <v>178</v>
      </c>
    </row>
    <row r="1135" spans="1:6" s="245" customFormat="1" ht="13.5" customHeight="1">
      <c r="A1135" s="245">
        <v>1135</v>
      </c>
      <c r="B1135" s="256" t="s">
        <v>508</v>
      </c>
      <c r="C1135" s="252" t="s">
        <v>127</v>
      </c>
      <c r="D1135" s="252" t="s">
        <v>128</v>
      </c>
      <c r="E1135" s="253" t="s">
        <v>618</v>
      </c>
      <c r="F1135" s="254" t="s">
        <v>178</v>
      </c>
    </row>
    <row r="1136" spans="1:6" s="245" customFormat="1" ht="13.5" customHeight="1">
      <c r="A1136" s="245">
        <v>1136</v>
      </c>
      <c r="B1136" s="256" t="s">
        <v>509</v>
      </c>
      <c r="C1136" s="252" t="s">
        <v>82</v>
      </c>
      <c r="D1136" s="252" t="s">
        <v>76</v>
      </c>
      <c r="E1136" s="253" t="s">
        <v>617</v>
      </c>
      <c r="F1136" s="254" t="s">
        <v>178</v>
      </c>
    </row>
    <row r="1137" spans="1:6" s="245" customFormat="1" ht="13.5" customHeight="1">
      <c r="A1137" s="245">
        <v>1137</v>
      </c>
      <c r="B1137" s="256" t="s">
        <v>509</v>
      </c>
      <c r="C1137" s="252" t="s">
        <v>84</v>
      </c>
      <c r="D1137" s="252" t="s">
        <v>79</v>
      </c>
      <c r="E1137" s="253" t="s">
        <v>617</v>
      </c>
      <c r="F1137" s="254" t="s">
        <v>178</v>
      </c>
    </row>
    <row r="1138" spans="1:6" s="245" customFormat="1" ht="13.5" customHeight="1">
      <c r="A1138" s="245">
        <v>1138</v>
      </c>
      <c r="B1138" s="256" t="s">
        <v>510</v>
      </c>
      <c r="C1138" s="252" t="s">
        <v>84</v>
      </c>
      <c r="D1138" s="252" t="s">
        <v>79</v>
      </c>
      <c r="E1138" s="253" t="s">
        <v>617</v>
      </c>
      <c r="F1138" s="254" t="s">
        <v>178</v>
      </c>
    </row>
    <row r="1139" spans="1:6" s="245" customFormat="1" ht="13.5" customHeight="1">
      <c r="A1139" s="245">
        <v>1139</v>
      </c>
      <c r="B1139" s="256" t="s">
        <v>511</v>
      </c>
      <c r="C1139" s="252" t="s">
        <v>82</v>
      </c>
      <c r="D1139" s="252" t="s">
        <v>76</v>
      </c>
      <c r="E1139" s="253" t="s">
        <v>617</v>
      </c>
      <c r="F1139" s="254" t="s">
        <v>178</v>
      </c>
    </row>
    <row r="1140" spans="1:6" s="245" customFormat="1" ht="13.5" customHeight="1">
      <c r="A1140" s="245">
        <v>1140</v>
      </c>
      <c r="B1140" s="256" t="s">
        <v>511</v>
      </c>
      <c r="C1140" s="252" t="s">
        <v>84</v>
      </c>
      <c r="D1140" s="252" t="s">
        <v>79</v>
      </c>
      <c r="E1140" s="253" t="s">
        <v>617</v>
      </c>
      <c r="F1140" s="254" t="s">
        <v>178</v>
      </c>
    </row>
    <row r="1141" spans="1:6" s="245" customFormat="1" ht="13.5" customHeight="1">
      <c r="A1141" s="245">
        <v>1141</v>
      </c>
      <c r="B1141" s="256" t="s">
        <v>512</v>
      </c>
      <c r="C1141" s="252" t="s">
        <v>115</v>
      </c>
      <c r="D1141" s="252" t="s">
        <v>116</v>
      </c>
      <c r="E1141" s="253" t="s">
        <v>622</v>
      </c>
      <c r="F1141" s="254" t="s">
        <v>178</v>
      </c>
    </row>
    <row r="1142" spans="1:6" s="245" customFormat="1" ht="13.5" customHeight="1">
      <c r="A1142" s="245">
        <v>1142</v>
      </c>
      <c r="B1142" s="256" t="s">
        <v>512</v>
      </c>
      <c r="C1142" s="252" t="s">
        <v>85</v>
      </c>
      <c r="D1142" s="252" t="s">
        <v>86</v>
      </c>
      <c r="E1142" s="253" t="s">
        <v>622</v>
      </c>
      <c r="F1142" s="254" t="s">
        <v>178</v>
      </c>
    </row>
    <row r="1143" spans="1:6" s="245" customFormat="1" ht="13.5" customHeight="1">
      <c r="A1143" s="245">
        <v>1143</v>
      </c>
      <c r="B1143" s="256" t="s">
        <v>512</v>
      </c>
      <c r="C1143" s="252" t="s">
        <v>87</v>
      </c>
      <c r="D1143" s="252" t="s">
        <v>88</v>
      </c>
      <c r="E1143" s="253" t="s">
        <v>622</v>
      </c>
      <c r="F1143" s="254" t="s">
        <v>178</v>
      </c>
    </row>
    <row r="1144" spans="1:6" s="245" customFormat="1" ht="13.5" customHeight="1">
      <c r="A1144" s="245">
        <v>1144</v>
      </c>
      <c r="B1144" s="256" t="s">
        <v>512</v>
      </c>
      <c r="C1144" s="252" t="s">
        <v>90</v>
      </c>
      <c r="D1144" s="252" t="s">
        <v>91</v>
      </c>
      <c r="E1144" s="253" t="s">
        <v>622</v>
      </c>
      <c r="F1144" s="254" t="s">
        <v>178</v>
      </c>
    </row>
    <row r="1145" spans="1:6" s="245" customFormat="1" ht="13.5" customHeight="1">
      <c r="A1145" s="245">
        <v>1145</v>
      </c>
      <c r="B1145" s="256" t="s">
        <v>512</v>
      </c>
      <c r="C1145" s="252" t="s">
        <v>103</v>
      </c>
      <c r="D1145" s="252" t="s">
        <v>73</v>
      </c>
      <c r="E1145" s="253" t="s">
        <v>622</v>
      </c>
      <c r="F1145" s="254" t="s">
        <v>178</v>
      </c>
    </row>
    <row r="1146" spans="1:6" s="245" customFormat="1" ht="13.5" customHeight="1">
      <c r="A1146" s="245">
        <v>1146</v>
      </c>
      <c r="B1146" s="256" t="s">
        <v>512</v>
      </c>
      <c r="C1146" s="252" t="s">
        <v>103</v>
      </c>
      <c r="D1146" s="252" t="s">
        <v>73</v>
      </c>
      <c r="E1146" s="253">
        <v>976</v>
      </c>
      <c r="F1146" s="254" t="s">
        <v>178</v>
      </c>
    </row>
    <row r="1147" spans="1:6" s="245" customFormat="1" ht="13.5" customHeight="1">
      <c r="A1147" s="245">
        <v>1147</v>
      </c>
      <c r="B1147" s="256" t="s">
        <v>512</v>
      </c>
      <c r="C1147" s="252" t="s">
        <v>103</v>
      </c>
      <c r="D1147" s="252" t="s">
        <v>73</v>
      </c>
      <c r="E1147" s="253">
        <v>968</v>
      </c>
      <c r="F1147" s="254" t="s">
        <v>178</v>
      </c>
    </row>
    <row r="1148" spans="1:6" s="245" customFormat="1" ht="13.5" customHeight="1">
      <c r="A1148" s="245">
        <v>1148</v>
      </c>
      <c r="B1148" s="256" t="s">
        <v>512</v>
      </c>
      <c r="C1148" s="252" t="s">
        <v>110</v>
      </c>
      <c r="D1148" s="252" t="s">
        <v>111</v>
      </c>
      <c r="E1148" s="253" t="s">
        <v>622</v>
      </c>
      <c r="F1148" s="254" t="s">
        <v>178</v>
      </c>
    </row>
    <row r="1149" spans="1:6" s="245" customFormat="1" ht="13.5" customHeight="1">
      <c r="A1149" s="245">
        <v>1149</v>
      </c>
      <c r="B1149" s="256" t="s">
        <v>512</v>
      </c>
      <c r="C1149" s="252" t="s">
        <v>112</v>
      </c>
      <c r="D1149" s="252" t="s">
        <v>72</v>
      </c>
      <c r="E1149" s="253" t="s">
        <v>622</v>
      </c>
      <c r="F1149" s="254" t="s">
        <v>178</v>
      </c>
    </row>
    <row r="1150" spans="1:6" s="245" customFormat="1" ht="13.5" customHeight="1">
      <c r="A1150" s="245">
        <v>1150</v>
      </c>
      <c r="B1150" s="256" t="s">
        <v>512</v>
      </c>
      <c r="C1150" s="252" t="s">
        <v>112</v>
      </c>
      <c r="D1150" s="252" t="s">
        <v>72</v>
      </c>
      <c r="E1150" s="253">
        <v>976</v>
      </c>
      <c r="F1150" s="254" t="s">
        <v>178</v>
      </c>
    </row>
    <row r="1151" spans="1:6" s="245" customFormat="1" ht="13.5" customHeight="1">
      <c r="A1151" s="245">
        <v>1151</v>
      </c>
      <c r="B1151" s="256" t="s">
        <v>513</v>
      </c>
      <c r="C1151" s="252" t="s">
        <v>115</v>
      </c>
      <c r="D1151" s="252" t="s">
        <v>116</v>
      </c>
      <c r="E1151" s="253" t="s">
        <v>618</v>
      </c>
      <c r="F1151" s="254" t="s">
        <v>178</v>
      </c>
    </row>
    <row r="1152" spans="1:6" s="245" customFormat="1" ht="13.5" customHeight="1">
      <c r="A1152" s="245">
        <v>1152</v>
      </c>
      <c r="B1152" s="256" t="s">
        <v>513</v>
      </c>
      <c r="C1152" s="252" t="s">
        <v>85</v>
      </c>
      <c r="D1152" s="252" t="s">
        <v>86</v>
      </c>
      <c r="E1152" s="253" t="s">
        <v>618</v>
      </c>
      <c r="F1152" s="254" t="s">
        <v>178</v>
      </c>
    </row>
    <row r="1153" spans="1:6" s="245" customFormat="1" ht="13.5" customHeight="1">
      <c r="A1153" s="245">
        <v>1153</v>
      </c>
      <c r="B1153" s="256" t="s">
        <v>513</v>
      </c>
      <c r="C1153" s="252" t="s">
        <v>87</v>
      </c>
      <c r="D1153" s="252" t="s">
        <v>88</v>
      </c>
      <c r="E1153" s="253" t="s">
        <v>618</v>
      </c>
      <c r="F1153" s="254" t="s">
        <v>178</v>
      </c>
    </row>
    <row r="1154" spans="1:6" s="245" customFormat="1" ht="13.5" customHeight="1">
      <c r="A1154" s="245">
        <v>1154</v>
      </c>
      <c r="B1154" s="256" t="s">
        <v>513</v>
      </c>
      <c r="C1154" s="252" t="s">
        <v>90</v>
      </c>
      <c r="D1154" s="252" t="s">
        <v>91</v>
      </c>
      <c r="E1154" s="253" t="s">
        <v>618</v>
      </c>
      <c r="F1154" s="254" t="s">
        <v>178</v>
      </c>
    </row>
    <row r="1155" spans="1:6" s="245" customFormat="1" ht="13.5" customHeight="1">
      <c r="A1155" s="245">
        <v>1155</v>
      </c>
      <c r="B1155" s="256" t="s">
        <v>513</v>
      </c>
      <c r="C1155" s="252" t="s">
        <v>103</v>
      </c>
      <c r="D1155" s="252" t="s">
        <v>73</v>
      </c>
      <c r="E1155" s="253" t="s">
        <v>618</v>
      </c>
      <c r="F1155" s="254" t="s">
        <v>178</v>
      </c>
    </row>
    <row r="1156" spans="1:6" s="245" customFormat="1" ht="13.5" customHeight="1">
      <c r="A1156" s="245">
        <v>1156</v>
      </c>
      <c r="B1156" s="256" t="s">
        <v>513</v>
      </c>
      <c r="C1156" s="252" t="s">
        <v>127</v>
      </c>
      <c r="D1156" s="252" t="s">
        <v>128</v>
      </c>
      <c r="E1156" s="253" t="s">
        <v>618</v>
      </c>
      <c r="F1156" s="254" t="s">
        <v>178</v>
      </c>
    </row>
    <row r="1157" spans="1:6" s="245" customFormat="1" ht="13.5" customHeight="1">
      <c r="A1157" s="245">
        <v>1157</v>
      </c>
      <c r="B1157" s="256" t="s">
        <v>514</v>
      </c>
      <c r="C1157" s="252" t="s">
        <v>103</v>
      </c>
      <c r="D1157" s="252" t="s">
        <v>73</v>
      </c>
      <c r="E1157" s="253" t="s">
        <v>618</v>
      </c>
      <c r="F1157" s="254" t="s">
        <v>178</v>
      </c>
    </row>
    <row r="1158" spans="1:6" s="245" customFormat="1" ht="13.5" customHeight="1">
      <c r="A1158" s="245">
        <v>1158</v>
      </c>
      <c r="B1158" s="256" t="s">
        <v>514</v>
      </c>
      <c r="C1158" s="252" t="s">
        <v>104</v>
      </c>
      <c r="D1158" s="252" t="s">
        <v>105</v>
      </c>
      <c r="E1158" s="253" t="s">
        <v>618</v>
      </c>
      <c r="F1158" s="254" t="s">
        <v>178</v>
      </c>
    </row>
    <row r="1159" spans="1:6" s="245" customFormat="1" ht="13.5" customHeight="1">
      <c r="A1159" s="245">
        <v>1159</v>
      </c>
      <c r="B1159" s="256" t="s">
        <v>515</v>
      </c>
      <c r="C1159" s="252" t="s">
        <v>82</v>
      </c>
      <c r="D1159" s="252" t="s">
        <v>76</v>
      </c>
      <c r="E1159" s="253" t="s">
        <v>167</v>
      </c>
      <c r="F1159" s="254" t="s">
        <v>178</v>
      </c>
    </row>
    <row r="1160" spans="1:6" s="245" customFormat="1" ht="13.5" customHeight="1">
      <c r="A1160" s="245">
        <v>1160</v>
      </c>
      <c r="B1160" s="256" t="s">
        <v>515</v>
      </c>
      <c r="C1160" s="252" t="s">
        <v>84</v>
      </c>
      <c r="D1160" s="252" t="s">
        <v>79</v>
      </c>
      <c r="E1160" s="253" t="s">
        <v>167</v>
      </c>
      <c r="F1160" s="254" t="s">
        <v>178</v>
      </c>
    </row>
    <row r="1161" spans="1:6" s="245" customFormat="1" ht="13.5" customHeight="1">
      <c r="A1161" s="245">
        <v>1161</v>
      </c>
      <c r="B1161" s="256" t="s">
        <v>516</v>
      </c>
      <c r="C1161" s="252" t="s">
        <v>82</v>
      </c>
      <c r="D1161" s="252" t="s">
        <v>76</v>
      </c>
      <c r="E1161" s="253" t="s">
        <v>617</v>
      </c>
      <c r="F1161" s="254" t="s">
        <v>178</v>
      </c>
    </row>
    <row r="1162" spans="1:6" s="245" customFormat="1" ht="13.5" customHeight="1">
      <c r="A1162" s="245">
        <v>1162</v>
      </c>
      <c r="B1162" s="256" t="s">
        <v>516</v>
      </c>
      <c r="C1162" s="252" t="s">
        <v>84</v>
      </c>
      <c r="D1162" s="252" t="s">
        <v>79</v>
      </c>
      <c r="E1162" s="253" t="s">
        <v>617</v>
      </c>
      <c r="F1162" s="254" t="s">
        <v>178</v>
      </c>
    </row>
    <row r="1163" spans="1:6" s="245" customFormat="1" ht="13.5" customHeight="1">
      <c r="A1163" s="245">
        <v>1163</v>
      </c>
      <c r="B1163" s="256" t="s">
        <v>517</v>
      </c>
      <c r="C1163" s="252" t="s">
        <v>103</v>
      </c>
      <c r="D1163" s="252" t="s">
        <v>73</v>
      </c>
      <c r="E1163" s="253" t="s">
        <v>622</v>
      </c>
      <c r="F1163" s="254" t="s">
        <v>178</v>
      </c>
    </row>
    <row r="1164" spans="1:6" s="245" customFormat="1" ht="13.5" customHeight="1">
      <c r="A1164" s="245">
        <v>1164</v>
      </c>
      <c r="B1164" s="256" t="s">
        <v>517</v>
      </c>
      <c r="C1164" s="252" t="s">
        <v>104</v>
      </c>
      <c r="D1164" s="252" t="s">
        <v>105</v>
      </c>
      <c r="E1164" s="253" t="s">
        <v>622</v>
      </c>
      <c r="F1164" s="254" t="s">
        <v>178</v>
      </c>
    </row>
    <row r="1165" spans="1:6" s="245" customFormat="1" ht="13.5" customHeight="1">
      <c r="A1165" s="245">
        <v>1165</v>
      </c>
      <c r="B1165" s="255" t="s">
        <v>518</v>
      </c>
      <c r="C1165" s="252" t="s">
        <v>103</v>
      </c>
      <c r="D1165" s="252" t="s">
        <v>73</v>
      </c>
      <c r="E1165" s="253" t="s">
        <v>603</v>
      </c>
      <c r="F1165" s="254" t="s">
        <v>183</v>
      </c>
    </row>
    <row r="1166" spans="1:6" s="245" customFormat="1" ht="13.5" customHeight="1">
      <c r="A1166" s="245">
        <v>1166</v>
      </c>
      <c r="B1166" s="255" t="s">
        <v>518</v>
      </c>
      <c r="C1166" s="252" t="s">
        <v>110</v>
      </c>
      <c r="D1166" s="252" t="s">
        <v>111</v>
      </c>
      <c r="E1166" s="253" t="s">
        <v>603</v>
      </c>
      <c r="F1166" s="254" t="s">
        <v>183</v>
      </c>
    </row>
    <row r="1167" spans="1:6" s="245" customFormat="1" ht="13.5" customHeight="1">
      <c r="A1167" s="245">
        <v>1167</v>
      </c>
      <c r="B1167" s="255" t="s">
        <v>518</v>
      </c>
      <c r="C1167" s="252" t="s">
        <v>112</v>
      </c>
      <c r="D1167" s="252" t="s">
        <v>72</v>
      </c>
      <c r="E1167" s="253" t="s">
        <v>603</v>
      </c>
      <c r="F1167" s="254" t="s">
        <v>183</v>
      </c>
    </row>
    <row r="1168" spans="1:6" s="245" customFormat="1" ht="13.5" customHeight="1">
      <c r="A1168" s="245">
        <v>1168</v>
      </c>
      <c r="B1168" s="255" t="s">
        <v>518</v>
      </c>
      <c r="C1168" s="252" t="s">
        <v>113</v>
      </c>
      <c r="D1168" s="252" t="s">
        <v>75</v>
      </c>
      <c r="E1168" s="253" t="s">
        <v>603</v>
      </c>
      <c r="F1168" s="254" t="s">
        <v>183</v>
      </c>
    </row>
    <row r="1169" spans="1:6" s="245" customFormat="1" ht="13.5" customHeight="1">
      <c r="A1169" s="245">
        <v>1169</v>
      </c>
      <c r="B1169" s="255" t="s">
        <v>518</v>
      </c>
      <c r="C1169" s="252" t="s">
        <v>84</v>
      </c>
      <c r="D1169" s="252" t="s">
        <v>79</v>
      </c>
      <c r="E1169" s="253" t="s">
        <v>603</v>
      </c>
      <c r="F1169" s="254" t="s">
        <v>183</v>
      </c>
    </row>
    <row r="1170" spans="1:6" s="245" customFormat="1" ht="13.5" customHeight="1">
      <c r="A1170" s="245">
        <v>1170</v>
      </c>
      <c r="B1170" s="255" t="s">
        <v>519</v>
      </c>
      <c r="C1170" s="252" t="s">
        <v>103</v>
      </c>
      <c r="D1170" s="252" t="s">
        <v>73</v>
      </c>
      <c r="E1170" s="253" t="s">
        <v>625</v>
      </c>
      <c r="F1170" s="254" t="s">
        <v>183</v>
      </c>
    </row>
    <row r="1171" spans="1:6" s="245" customFormat="1" ht="13.5" customHeight="1">
      <c r="A1171" s="245">
        <v>1171</v>
      </c>
      <c r="B1171" s="255" t="s">
        <v>519</v>
      </c>
      <c r="C1171" s="252" t="s">
        <v>112</v>
      </c>
      <c r="D1171" s="252" t="s">
        <v>72</v>
      </c>
      <c r="E1171" s="253" t="s">
        <v>625</v>
      </c>
      <c r="F1171" s="254" t="s">
        <v>183</v>
      </c>
    </row>
    <row r="1172" spans="1:6" s="245" customFormat="1" ht="13.5" customHeight="1">
      <c r="A1172" s="245">
        <v>1172</v>
      </c>
      <c r="B1172" s="255" t="s">
        <v>519</v>
      </c>
      <c r="C1172" s="252" t="s">
        <v>84</v>
      </c>
      <c r="D1172" s="252" t="s">
        <v>79</v>
      </c>
      <c r="E1172" s="253" t="s">
        <v>625</v>
      </c>
      <c r="F1172" s="254" t="s">
        <v>183</v>
      </c>
    </row>
    <row r="1173" spans="1:6" s="245" customFormat="1" ht="13.5" customHeight="1">
      <c r="A1173" s="245">
        <v>1173</v>
      </c>
      <c r="B1173" s="255" t="s">
        <v>520</v>
      </c>
      <c r="C1173" s="252" t="s">
        <v>103</v>
      </c>
      <c r="D1173" s="252" t="s">
        <v>73</v>
      </c>
      <c r="E1173" s="253" t="s">
        <v>625</v>
      </c>
      <c r="F1173" s="254" t="s">
        <v>183</v>
      </c>
    </row>
    <row r="1174" spans="1:6" s="245" customFormat="1" ht="13.5" customHeight="1">
      <c r="A1174" s="245">
        <v>1174</v>
      </c>
      <c r="B1174" s="255" t="s">
        <v>520</v>
      </c>
      <c r="C1174" s="252" t="s">
        <v>112</v>
      </c>
      <c r="D1174" s="252" t="s">
        <v>72</v>
      </c>
      <c r="E1174" s="253" t="s">
        <v>625</v>
      </c>
      <c r="F1174" s="254" t="s">
        <v>183</v>
      </c>
    </row>
    <row r="1175" spans="1:6" s="245" customFormat="1" ht="13.5" customHeight="1">
      <c r="A1175" s="245">
        <v>1175</v>
      </c>
      <c r="B1175" s="255" t="s">
        <v>520</v>
      </c>
      <c r="C1175" s="252" t="s">
        <v>84</v>
      </c>
      <c r="D1175" s="252" t="s">
        <v>79</v>
      </c>
      <c r="E1175" s="253" t="s">
        <v>625</v>
      </c>
      <c r="F1175" s="254" t="s">
        <v>183</v>
      </c>
    </row>
    <row r="1176" spans="1:6" s="245" customFormat="1" ht="13.5" customHeight="1">
      <c r="A1176" s="245">
        <v>1176</v>
      </c>
      <c r="B1176" s="255" t="s">
        <v>521</v>
      </c>
      <c r="C1176" s="252" t="s">
        <v>103</v>
      </c>
      <c r="D1176" s="252" t="s">
        <v>73</v>
      </c>
      <c r="E1176" s="253" t="s">
        <v>625</v>
      </c>
      <c r="F1176" s="254" t="s">
        <v>183</v>
      </c>
    </row>
    <row r="1177" spans="1:6" s="245" customFormat="1" ht="13.5" customHeight="1">
      <c r="A1177" s="245">
        <v>1177</v>
      </c>
      <c r="B1177" s="255" t="s">
        <v>521</v>
      </c>
      <c r="C1177" s="252" t="s">
        <v>112</v>
      </c>
      <c r="D1177" s="252" t="s">
        <v>72</v>
      </c>
      <c r="E1177" s="253" t="s">
        <v>625</v>
      </c>
      <c r="F1177" s="254" t="s">
        <v>183</v>
      </c>
    </row>
    <row r="1178" spans="1:6" s="245" customFormat="1" ht="13.5" customHeight="1">
      <c r="A1178" s="245">
        <v>1178</v>
      </c>
      <c r="B1178" s="255" t="s">
        <v>522</v>
      </c>
      <c r="C1178" s="252" t="s">
        <v>103</v>
      </c>
      <c r="D1178" s="252" t="s">
        <v>73</v>
      </c>
      <c r="E1178" s="253" t="s">
        <v>625</v>
      </c>
      <c r="F1178" s="254" t="s">
        <v>183</v>
      </c>
    </row>
    <row r="1179" spans="1:6" s="245" customFormat="1" ht="13.5" customHeight="1">
      <c r="A1179" s="245">
        <v>1179</v>
      </c>
      <c r="B1179" s="255" t="s">
        <v>522</v>
      </c>
      <c r="C1179" s="252" t="s">
        <v>112</v>
      </c>
      <c r="D1179" s="252" t="s">
        <v>72</v>
      </c>
      <c r="E1179" s="253" t="s">
        <v>625</v>
      </c>
      <c r="F1179" s="254" t="s">
        <v>183</v>
      </c>
    </row>
    <row r="1180" spans="1:6" s="245" customFormat="1" ht="13.5" customHeight="1">
      <c r="A1180" s="245">
        <v>1180</v>
      </c>
      <c r="B1180" s="255" t="s">
        <v>523</v>
      </c>
      <c r="C1180" s="252" t="s">
        <v>103</v>
      </c>
      <c r="D1180" s="252" t="s">
        <v>73</v>
      </c>
      <c r="E1180" s="253" t="s">
        <v>626</v>
      </c>
      <c r="F1180" s="254" t="s">
        <v>183</v>
      </c>
    </row>
    <row r="1181" spans="1:6" s="245" customFormat="1" ht="13.5" customHeight="1">
      <c r="A1181" s="245">
        <v>1181</v>
      </c>
      <c r="B1181" s="255" t="s">
        <v>523</v>
      </c>
      <c r="C1181" s="252" t="s">
        <v>112</v>
      </c>
      <c r="D1181" s="252" t="s">
        <v>72</v>
      </c>
      <c r="E1181" s="253" t="s">
        <v>626</v>
      </c>
      <c r="F1181" s="254" t="s">
        <v>183</v>
      </c>
    </row>
    <row r="1182" spans="1:6" s="245" customFormat="1" ht="13.5" customHeight="1">
      <c r="A1182" s="245">
        <v>1182</v>
      </c>
      <c r="B1182" s="255" t="s">
        <v>524</v>
      </c>
      <c r="C1182" s="252" t="s">
        <v>103</v>
      </c>
      <c r="D1182" s="252" t="s">
        <v>73</v>
      </c>
      <c r="E1182" s="253" t="s">
        <v>625</v>
      </c>
      <c r="F1182" s="254" t="s">
        <v>183</v>
      </c>
    </row>
    <row r="1183" spans="1:6" s="245" customFormat="1" ht="13.5" customHeight="1">
      <c r="A1183" s="245">
        <v>1183</v>
      </c>
      <c r="B1183" s="255" t="s">
        <v>524</v>
      </c>
      <c r="C1183" s="252" t="s">
        <v>112</v>
      </c>
      <c r="D1183" s="252" t="s">
        <v>72</v>
      </c>
      <c r="E1183" s="253" t="s">
        <v>625</v>
      </c>
      <c r="F1183" s="254" t="s">
        <v>183</v>
      </c>
    </row>
    <row r="1184" spans="1:6" s="245" customFormat="1" ht="13.5" customHeight="1">
      <c r="A1184" s="245">
        <v>1184</v>
      </c>
      <c r="B1184" s="255" t="s">
        <v>525</v>
      </c>
      <c r="C1184" s="252" t="s">
        <v>103</v>
      </c>
      <c r="D1184" s="252" t="s">
        <v>73</v>
      </c>
      <c r="E1184" s="253" t="s">
        <v>627</v>
      </c>
      <c r="F1184" s="254" t="s">
        <v>183</v>
      </c>
    </row>
    <row r="1185" spans="1:6" s="245" customFormat="1" ht="13.5" customHeight="1">
      <c r="A1185" s="245">
        <v>1185</v>
      </c>
      <c r="B1185" s="255" t="s">
        <v>525</v>
      </c>
      <c r="C1185" s="252" t="s">
        <v>112</v>
      </c>
      <c r="D1185" s="252" t="s">
        <v>72</v>
      </c>
      <c r="E1185" s="253" t="s">
        <v>603</v>
      </c>
      <c r="F1185" s="254" t="s">
        <v>183</v>
      </c>
    </row>
    <row r="1186" spans="1:6" s="245" customFormat="1" ht="13.5" customHeight="1">
      <c r="A1186" s="245">
        <v>1186</v>
      </c>
      <c r="B1186" s="255" t="s">
        <v>525</v>
      </c>
      <c r="C1186" s="252" t="s">
        <v>82</v>
      </c>
      <c r="D1186" s="252" t="s">
        <v>76</v>
      </c>
      <c r="E1186" s="253" t="s">
        <v>627</v>
      </c>
      <c r="F1186" s="254" t="s">
        <v>183</v>
      </c>
    </row>
    <row r="1187" spans="1:6" s="245" customFormat="1" ht="13.5" customHeight="1">
      <c r="A1187" s="245">
        <v>1187</v>
      </c>
      <c r="B1187" s="255" t="s">
        <v>526</v>
      </c>
      <c r="C1187" s="252" t="s">
        <v>103</v>
      </c>
      <c r="D1187" s="252" t="s">
        <v>73</v>
      </c>
      <c r="E1187" s="253" t="s">
        <v>603</v>
      </c>
      <c r="F1187" s="254" t="s">
        <v>183</v>
      </c>
    </row>
    <row r="1188" spans="1:6" s="245" customFormat="1" ht="13.5" customHeight="1">
      <c r="A1188" s="245">
        <v>1188</v>
      </c>
      <c r="B1188" s="255" t="s">
        <v>526</v>
      </c>
      <c r="C1188" s="252" t="s">
        <v>112</v>
      </c>
      <c r="D1188" s="252" t="s">
        <v>72</v>
      </c>
      <c r="E1188" s="253" t="s">
        <v>603</v>
      </c>
      <c r="F1188" s="254" t="s">
        <v>183</v>
      </c>
    </row>
    <row r="1189" spans="1:6" s="245" customFormat="1" ht="13.5" customHeight="1">
      <c r="A1189" s="245">
        <v>1189</v>
      </c>
      <c r="B1189" s="255" t="s">
        <v>527</v>
      </c>
      <c r="C1189" s="252" t="s">
        <v>103</v>
      </c>
      <c r="D1189" s="252" t="s">
        <v>73</v>
      </c>
      <c r="E1189" s="253" t="s">
        <v>603</v>
      </c>
      <c r="F1189" s="254" t="s">
        <v>183</v>
      </c>
    </row>
    <row r="1190" spans="1:6" s="245" customFormat="1" ht="13.5" customHeight="1">
      <c r="A1190" s="245">
        <v>1190</v>
      </c>
      <c r="B1190" s="255" t="s">
        <v>527</v>
      </c>
      <c r="C1190" s="252" t="s">
        <v>112</v>
      </c>
      <c r="D1190" s="252" t="s">
        <v>72</v>
      </c>
      <c r="E1190" s="253" t="s">
        <v>603</v>
      </c>
      <c r="F1190" s="254" t="s">
        <v>183</v>
      </c>
    </row>
    <row r="1191" spans="1:6" s="245" customFormat="1" ht="13.5" customHeight="1">
      <c r="A1191" s="245">
        <v>1191</v>
      </c>
      <c r="B1191" s="255" t="s">
        <v>528</v>
      </c>
      <c r="C1191" s="252" t="s">
        <v>103</v>
      </c>
      <c r="D1191" s="252" t="s">
        <v>73</v>
      </c>
      <c r="E1191" s="253" t="s">
        <v>626</v>
      </c>
      <c r="F1191" s="254" t="s">
        <v>183</v>
      </c>
    </row>
    <row r="1192" spans="1:6" s="245" customFormat="1" ht="13.5" customHeight="1">
      <c r="A1192" s="245">
        <v>1192</v>
      </c>
      <c r="B1192" s="255" t="s">
        <v>528</v>
      </c>
      <c r="C1192" s="252" t="s">
        <v>112</v>
      </c>
      <c r="D1192" s="252" t="s">
        <v>72</v>
      </c>
      <c r="E1192" s="253" t="s">
        <v>626</v>
      </c>
      <c r="F1192" s="254" t="s">
        <v>183</v>
      </c>
    </row>
    <row r="1193" spans="1:6" s="245" customFormat="1" ht="13.5" customHeight="1">
      <c r="A1193" s="245">
        <v>1193</v>
      </c>
      <c r="B1193" s="255" t="s">
        <v>528</v>
      </c>
      <c r="C1193" s="252" t="s">
        <v>84</v>
      </c>
      <c r="D1193" s="252" t="s">
        <v>79</v>
      </c>
      <c r="E1193" s="253" t="s">
        <v>626</v>
      </c>
      <c r="F1193" s="254" t="s">
        <v>183</v>
      </c>
    </row>
    <row r="1194" spans="1:6" s="245" customFormat="1" ht="13.5" customHeight="1">
      <c r="A1194" s="245">
        <v>1194</v>
      </c>
      <c r="B1194" s="255" t="s">
        <v>529</v>
      </c>
      <c r="C1194" s="252" t="s">
        <v>103</v>
      </c>
      <c r="D1194" s="252" t="s">
        <v>73</v>
      </c>
      <c r="E1194" s="253" t="s">
        <v>603</v>
      </c>
      <c r="F1194" s="254" t="s">
        <v>183</v>
      </c>
    </row>
    <row r="1195" spans="1:6" s="245" customFormat="1" ht="13.5" customHeight="1">
      <c r="A1195" s="245">
        <v>1195</v>
      </c>
      <c r="B1195" s="255" t="s">
        <v>529</v>
      </c>
      <c r="C1195" s="252" t="s">
        <v>112</v>
      </c>
      <c r="D1195" s="252" t="s">
        <v>72</v>
      </c>
      <c r="E1195" s="253" t="s">
        <v>603</v>
      </c>
      <c r="F1195" s="254" t="s">
        <v>183</v>
      </c>
    </row>
    <row r="1196" spans="1:6" s="245" customFormat="1" ht="13.5" customHeight="1">
      <c r="A1196" s="245">
        <v>1196</v>
      </c>
      <c r="B1196" s="255" t="s">
        <v>529</v>
      </c>
      <c r="C1196" s="252" t="s">
        <v>84</v>
      </c>
      <c r="D1196" s="252" t="s">
        <v>79</v>
      </c>
      <c r="E1196" s="253" t="s">
        <v>603</v>
      </c>
      <c r="F1196" s="254" t="s">
        <v>183</v>
      </c>
    </row>
    <row r="1197" spans="1:6" s="245" customFormat="1" ht="13.5" customHeight="1">
      <c r="A1197" s="245">
        <v>1197</v>
      </c>
      <c r="B1197" s="255" t="s">
        <v>530</v>
      </c>
      <c r="C1197" s="252" t="s">
        <v>103</v>
      </c>
      <c r="D1197" s="252" t="s">
        <v>73</v>
      </c>
      <c r="E1197" s="253" t="s">
        <v>626</v>
      </c>
      <c r="F1197" s="254" t="s">
        <v>183</v>
      </c>
    </row>
    <row r="1198" spans="1:6" s="245" customFormat="1" ht="13.5" customHeight="1">
      <c r="A1198" s="245">
        <v>1198</v>
      </c>
      <c r="B1198" s="255" t="s">
        <v>530</v>
      </c>
      <c r="C1198" s="252" t="s">
        <v>112</v>
      </c>
      <c r="D1198" s="252" t="s">
        <v>72</v>
      </c>
      <c r="E1198" s="253" t="s">
        <v>626</v>
      </c>
      <c r="F1198" s="254" t="s">
        <v>183</v>
      </c>
    </row>
    <row r="1199" spans="1:6" s="245" customFormat="1" ht="13.5" customHeight="1">
      <c r="A1199" s="245">
        <v>1199</v>
      </c>
      <c r="B1199" s="255" t="s">
        <v>530</v>
      </c>
      <c r="C1199" s="252" t="s">
        <v>84</v>
      </c>
      <c r="D1199" s="252" t="s">
        <v>79</v>
      </c>
      <c r="E1199" s="253" t="s">
        <v>626</v>
      </c>
      <c r="F1199" s="254" t="s">
        <v>183</v>
      </c>
    </row>
    <row r="1200" spans="1:6" s="245" customFormat="1" ht="13.5" customHeight="1">
      <c r="A1200" s="245">
        <v>1200</v>
      </c>
      <c r="B1200" s="255" t="s">
        <v>531</v>
      </c>
      <c r="C1200" s="252" t="s">
        <v>103</v>
      </c>
      <c r="D1200" s="252" t="s">
        <v>73</v>
      </c>
      <c r="E1200" s="253" t="s">
        <v>625</v>
      </c>
      <c r="F1200" s="254" t="s">
        <v>183</v>
      </c>
    </row>
    <row r="1201" spans="1:6" s="245" customFormat="1" ht="13.5" customHeight="1">
      <c r="A1201" s="245">
        <v>1201</v>
      </c>
      <c r="B1201" s="255" t="s">
        <v>531</v>
      </c>
      <c r="C1201" s="252" t="s">
        <v>112</v>
      </c>
      <c r="D1201" s="252" t="s">
        <v>72</v>
      </c>
      <c r="E1201" s="253" t="s">
        <v>603</v>
      </c>
      <c r="F1201" s="254" t="s">
        <v>183</v>
      </c>
    </row>
    <row r="1202" spans="1:6" s="245" customFormat="1" ht="13.5" customHeight="1">
      <c r="A1202" s="245">
        <v>1202</v>
      </c>
      <c r="B1202" s="255" t="s">
        <v>531</v>
      </c>
      <c r="C1202" s="252" t="s">
        <v>84</v>
      </c>
      <c r="D1202" s="252" t="s">
        <v>79</v>
      </c>
      <c r="E1202" s="253" t="s">
        <v>603</v>
      </c>
      <c r="F1202" s="254" t="s">
        <v>183</v>
      </c>
    </row>
    <row r="1203" spans="1:6" s="245" customFormat="1" ht="13.5" customHeight="1">
      <c r="A1203" s="245">
        <v>1203</v>
      </c>
      <c r="B1203" s="255" t="s">
        <v>532</v>
      </c>
      <c r="C1203" s="252" t="s">
        <v>103</v>
      </c>
      <c r="D1203" s="252" t="s">
        <v>73</v>
      </c>
      <c r="E1203" s="253" t="s">
        <v>625</v>
      </c>
      <c r="F1203" s="254" t="s">
        <v>183</v>
      </c>
    </row>
    <row r="1204" spans="1:6" s="245" customFormat="1" ht="13.5" customHeight="1">
      <c r="A1204" s="245">
        <v>1204</v>
      </c>
      <c r="B1204" s="255" t="s">
        <v>532</v>
      </c>
      <c r="C1204" s="252" t="s">
        <v>112</v>
      </c>
      <c r="D1204" s="252" t="s">
        <v>72</v>
      </c>
      <c r="E1204" s="253" t="s">
        <v>625</v>
      </c>
      <c r="F1204" s="254" t="s">
        <v>183</v>
      </c>
    </row>
    <row r="1205" spans="1:6" s="245" customFormat="1" ht="13.5" customHeight="1">
      <c r="A1205" s="245">
        <v>1205</v>
      </c>
      <c r="B1205" s="255" t="s">
        <v>533</v>
      </c>
      <c r="C1205" s="252" t="s">
        <v>103</v>
      </c>
      <c r="D1205" s="252" t="s">
        <v>73</v>
      </c>
      <c r="E1205" s="253">
        <v>806</v>
      </c>
      <c r="F1205" s="254" t="s">
        <v>183</v>
      </c>
    </row>
    <row r="1206" spans="1:6" s="245" customFormat="1" ht="13.5" customHeight="1">
      <c r="A1206" s="245">
        <v>1206</v>
      </c>
      <c r="B1206" s="255" t="s">
        <v>533</v>
      </c>
      <c r="C1206" s="252" t="s">
        <v>103</v>
      </c>
      <c r="D1206" s="252" t="s">
        <v>73</v>
      </c>
      <c r="E1206" s="253">
        <v>32</v>
      </c>
      <c r="F1206" s="254" t="s">
        <v>183</v>
      </c>
    </row>
    <row r="1207" spans="1:6" s="245" customFormat="1" ht="13.5" customHeight="1">
      <c r="A1207" s="245">
        <v>1207</v>
      </c>
      <c r="B1207" s="255" t="s">
        <v>533</v>
      </c>
      <c r="C1207" s="252" t="s">
        <v>103</v>
      </c>
      <c r="D1207" s="252" t="s">
        <v>73</v>
      </c>
      <c r="E1207" s="253" t="s">
        <v>625</v>
      </c>
      <c r="F1207" s="254" t="s">
        <v>183</v>
      </c>
    </row>
    <row r="1208" spans="1:6" s="245" customFormat="1" ht="13.5" customHeight="1">
      <c r="A1208" s="245">
        <v>1208</v>
      </c>
      <c r="B1208" s="255" t="s">
        <v>533</v>
      </c>
      <c r="C1208" s="252" t="s">
        <v>112</v>
      </c>
      <c r="D1208" s="252" t="s">
        <v>72</v>
      </c>
      <c r="E1208" s="253">
        <v>990</v>
      </c>
      <c r="F1208" s="254" t="s">
        <v>183</v>
      </c>
    </row>
    <row r="1209" spans="1:6" s="245" customFormat="1" ht="13.5" customHeight="1">
      <c r="A1209" s="245">
        <v>1209</v>
      </c>
      <c r="B1209" s="255" t="s">
        <v>533</v>
      </c>
      <c r="C1209" s="252" t="s">
        <v>112</v>
      </c>
      <c r="D1209" s="252" t="s">
        <v>72</v>
      </c>
      <c r="E1209" s="253">
        <v>989</v>
      </c>
      <c r="F1209" s="254" t="s">
        <v>183</v>
      </c>
    </row>
    <row r="1210" spans="1:6" s="245" customFormat="1" ht="13.5" customHeight="1">
      <c r="A1210" s="245">
        <v>1210</v>
      </c>
      <c r="B1210" s="255" t="s">
        <v>533</v>
      </c>
      <c r="C1210" s="252" t="s">
        <v>84</v>
      </c>
      <c r="D1210" s="252" t="s">
        <v>79</v>
      </c>
      <c r="E1210" s="253" t="s">
        <v>166</v>
      </c>
      <c r="F1210" s="254" t="s">
        <v>183</v>
      </c>
    </row>
    <row r="1211" spans="1:6" s="245" customFormat="1" ht="13.5" customHeight="1">
      <c r="A1211" s="245">
        <v>1211</v>
      </c>
      <c r="B1211" s="255" t="s">
        <v>533</v>
      </c>
      <c r="C1211" s="252" t="s">
        <v>84</v>
      </c>
      <c r="D1211" s="252" t="s">
        <v>79</v>
      </c>
      <c r="E1211" s="253" t="s">
        <v>626</v>
      </c>
      <c r="F1211" s="254" t="s">
        <v>183</v>
      </c>
    </row>
    <row r="1212" spans="1:6" s="245" customFormat="1" ht="13.5" customHeight="1">
      <c r="A1212" s="245">
        <v>1212</v>
      </c>
      <c r="B1212" s="255" t="s">
        <v>534</v>
      </c>
      <c r="C1212" s="252" t="s">
        <v>112</v>
      </c>
      <c r="D1212" s="252" t="s">
        <v>72</v>
      </c>
      <c r="E1212" s="253" t="s">
        <v>603</v>
      </c>
      <c r="F1212" s="254" t="s">
        <v>183</v>
      </c>
    </row>
    <row r="1213" spans="1:6" s="245" customFormat="1" ht="13.5" customHeight="1">
      <c r="A1213" s="245">
        <v>1213</v>
      </c>
      <c r="B1213" s="255" t="s">
        <v>535</v>
      </c>
      <c r="C1213" s="252" t="s">
        <v>103</v>
      </c>
      <c r="D1213" s="252" t="s">
        <v>73</v>
      </c>
      <c r="E1213" s="253" t="s">
        <v>627</v>
      </c>
      <c r="F1213" s="254" t="s">
        <v>183</v>
      </c>
    </row>
    <row r="1214" spans="1:6" s="245" customFormat="1" ht="13.5" customHeight="1">
      <c r="A1214" s="245">
        <v>1214</v>
      </c>
      <c r="B1214" s="255" t="s">
        <v>535</v>
      </c>
      <c r="C1214" s="252" t="s">
        <v>112</v>
      </c>
      <c r="D1214" s="252" t="s">
        <v>72</v>
      </c>
      <c r="E1214" s="253" t="s">
        <v>627</v>
      </c>
      <c r="F1214" s="254" t="s">
        <v>183</v>
      </c>
    </row>
    <row r="1215" spans="1:6" s="245" customFormat="1" ht="13.5" customHeight="1">
      <c r="A1215" s="245">
        <v>1215</v>
      </c>
      <c r="B1215" s="255" t="s">
        <v>535</v>
      </c>
      <c r="C1215" s="252" t="s">
        <v>82</v>
      </c>
      <c r="D1215" s="252" t="s">
        <v>76</v>
      </c>
      <c r="E1215" s="253" t="s">
        <v>627</v>
      </c>
      <c r="F1215" s="254" t="s">
        <v>183</v>
      </c>
    </row>
    <row r="1216" spans="1:6" s="245" customFormat="1" ht="13.5" customHeight="1">
      <c r="A1216" s="245">
        <v>1216</v>
      </c>
      <c r="B1216" s="255" t="s">
        <v>536</v>
      </c>
      <c r="C1216" s="252" t="s">
        <v>103</v>
      </c>
      <c r="D1216" s="252" t="s">
        <v>73</v>
      </c>
      <c r="E1216" s="253" t="s">
        <v>166</v>
      </c>
      <c r="F1216" s="254" t="s">
        <v>184</v>
      </c>
    </row>
    <row r="1217" spans="1:6" s="245" customFormat="1" ht="13.5" customHeight="1">
      <c r="A1217" s="245">
        <v>1217</v>
      </c>
      <c r="B1217" s="255" t="s">
        <v>536</v>
      </c>
      <c r="C1217" s="252" t="s">
        <v>112</v>
      </c>
      <c r="D1217" s="252" t="s">
        <v>72</v>
      </c>
      <c r="E1217" s="253" t="s">
        <v>166</v>
      </c>
      <c r="F1217" s="254" t="s">
        <v>184</v>
      </c>
    </row>
    <row r="1218" spans="1:6" s="245" customFormat="1" ht="13.5" customHeight="1">
      <c r="A1218" s="245">
        <v>1218</v>
      </c>
      <c r="B1218" s="255" t="s">
        <v>537</v>
      </c>
      <c r="C1218" s="252" t="s">
        <v>112</v>
      </c>
      <c r="D1218" s="252" t="s">
        <v>72</v>
      </c>
      <c r="E1218" s="253" t="s">
        <v>166</v>
      </c>
      <c r="F1218" s="254" t="s">
        <v>184</v>
      </c>
    </row>
    <row r="1219" spans="1:6" s="245" customFormat="1" ht="13.5" customHeight="1">
      <c r="A1219" s="245">
        <v>1219</v>
      </c>
      <c r="B1219" s="255" t="s">
        <v>538</v>
      </c>
      <c r="C1219" s="252" t="s">
        <v>82</v>
      </c>
      <c r="D1219" s="252" t="s">
        <v>76</v>
      </c>
      <c r="E1219" s="253" t="s">
        <v>628</v>
      </c>
      <c r="F1219" s="254" t="s">
        <v>185</v>
      </c>
    </row>
    <row r="1220" spans="1:6" s="245" customFormat="1" ht="13.5" customHeight="1">
      <c r="A1220" s="245">
        <v>1220</v>
      </c>
      <c r="B1220" s="255" t="s">
        <v>539</v>
      </c>
      <c r="C1220" s="252" t="s">
        <v>85</v>
      </c>
      <c r="D1220" s="252" t="s">
        <v>86</v>
      </c>
      <c r="E1220" s="253" t="s">
        <v>628</v>
      </c>
      <c r="F1220" s="254" t="s">
        <v>185</v>
      </c>
    </row>
    <row r="1221" spans="1:6" s="245" customFormat="1" ht="13.5" customHeight="1">
      <c r="A1221" s="245">
        <v>1221</v>
      </c>
      <c r="B1221" s="255" t="s">
        <v>539</v>
      </c>
      <c r="C1221" s="252" t="s">
        <v>87</v>
      </c>
      <c r="D1221" s="252" t="s">
        <v>88</v>
      </c>
      <c r="E1221" s="253" t="s">
        <v>628</v>
      </c>
      <c r="F1221" s="254" t="s">
        <v>185</v>
      </c>
    </row>
    <row r="1222" spans="1:6" s="245" customFormat="1" ht="13.5" customHeight="1">
      <c r="A1222" s="245">
        <v>1222</v>
      </c>
      <c r="B1222" s="255" t="s">
        <v>539</v>
      </c>
      <c r="C1222" s="252" t="s">
        <v>123</v>
      </c>
      <c r="D1222" s="252" t="s">
        <v>124</v>
      </c>
      <c r="E1222" s="253" t="s">
        <v>628</v>
      </c>
      <c r="F1222" s="254" t="s">
        <v>185</v>
      </c>
    </row>
    <row r="1223" spans="1:6" s="245" customFormat="1" ht="13.5" customHeight="1">
      <c r="A1223" s="245">
        <v>1223</v>
      </c>
      <c r="B1223" s="255" t="s">
        <v>539</v>
      </c>
      <c r="C1223" s="252" t="s">
        <v>92</v>
      </c>
      <c r="D1223" s="252" t="s">
        <v>75</v>
      </c>
      <c r="E1223" s="253" t="s">
        <v>628</v>
      </c>
      <c r="F1223" s="254" t="s">
        <v>185</v>
      </c>
    </row>
    <row r="1224" spans="1:6" s="245" customFormat="1" ht="13.5" customHeight="1">
      <c r="A1224" s="245">
        <v>1224</v>
      </c>
      <c r="B1224" s="255" t="s">
        <v>539</v>
      </c>
      <c r="C1224" s="252" t="s">
        <v>95</v>
      </c>
      <c r="D1224" s="252" t="s">
        <v>96</v>
      </c>
      <c r="E1224" s="253" t="s">
        <v>628</v>
      </c>
      <c r="F1224" s="254" t="s">
        <v>185</v>
      </c>
    </row>
    <row r="1225" spans="1:6" s="245" customFormat="1" ht="13.5" customHeight="1">
      <c r="A1225" s="245">
        <v>1225</v>
      </c>
      <c r="B1225" s="255" t="s">
        <v>539</v>
      </c>
      <c r="C1225" s="252" t="s">
        <v>97</v>
      </c>
      <c r="D1225" s="252" t="s">
        <v>98</v>
      </c>
      <c r="E1225" s="253" t="s">
        <v>628</v>
      </c>
      <c r="F1225" s="254" t="s">
        <v>185</v>
      </c>
    </row>
    <row r="1226" spans="1:6" s="245" customFormat="1" ht="13.5" customHeight="1">
      <c r="A1226" s="245">
        <v>1226</v>
      </c>
      <c r="B1226" s="255" t="s">
        <v>539</v>
      </c>
      <c r="C1226" s="252" t="s">
        <v>99</v>
      </c>
      <c r="D1226" s="252" t="s">
        <v>100</v>
      </c>
      <c r="E1226" s="253" t="s">
        <v>628</v>
      </c>
      <c r="F1226" s="254" t="s">
        <v>185</v>
      </c>
    </row>
    <row r="1227" spans="1:6" s="245" customFormat="1" ht="13.5" customHeight="1">
      <c r="A1227" s="245">
        <v>1227</v>
      </c>
      <c r="B1227" s="255" t="s">
        <v>539</v>
      </c>
      <c r="C1227" s="252" t="s">
        <v>186</v>
      </c>
      <c r="D1227" s="252" t="s">
        <v>187</v>
      </c>
      <c r="E1227" s="253" t="s">
        <v>628</v>
      </c>
      <c r="F1227" s="254" t="s">
        <v>185</v>
      </c>
    </row>
    <row r="1228" spans="1:6" s="245" customFormat="1" ht="13.5" customHeight="1">
      <c r="A1228" s="245">
        <v>1228</v>
      </c>
      <c r="B1228" s="255" t="s">
        <v>540</v>
      </c>
      <c r="C1228" s="252" t="s">
        <v>101</v>
      </c>
      <c r="D1228" s="252" t="s">
        <v>102</v>
      </c>
      <c r="E1228" s="253" t="s">
        <v>628</v>
      </c>
      <c r="F1228" s="254" t="s">
        <v>185</v>
      </c>
    </row>
    <row r="1229" spans="1:6" s="245" customFormat="1" ht="13.5" customHeight="1">
      <c r="A1229" s="245">
        <v>1229</v>
      </c>
      <c r="B1229" s="255" t="s">
        <v>540</v>
      </c>
      <c r="C1229" s="252" t="s">
        <v>103</v>
      </c>
      <c r="D1229" s="252" t="s">
        <v>73</v>
      </c>
      <c r="E1229" s="253" t="s">
        <v>628</v>
      </c>
      <c r="F1229" s="254" t="s">
        <v>185</v>
      </c>
    </row>
    <row r="1230" spans="1:6" s="245" customFormat="1" ht="13.5" customHeight="1">
      <c r="A1230" s="245">
        <v>1230</v>
      </c>
      <c r="B1230" s="255" t="s">
        <v>540</v>
      </c>
      <c r="C1230" s="252" t="s">
        <v>112</v>
      </c>
      <c r="D1230" s="252" t="s">
        <v>72</v>
      </c>
      <c r="E1230" s="253" t="s">
        <v>628</v>
      </c>
      <c r="F1230" s="254" t="s">
        <v>185</v>
      </c>
    </row>
    <row r="1231" spans="1:6" s="245" customFormat="1" ht="13.5" customHeight="1">
      <c r="A1231" s="245">
        <v>1231</v>
      </c>
      <c r="B1231" s="255" t="s">
        <v>540</v>
      </c>
      <c r="C1231" s="252" t="s">
        <v>135</v>
      </c>
      <c r="D1231" s="252" t="s">
        <v>136</v>
      </c>
      <c r="E1231" s="253" t="s">
        <v>628</v>
      </c>
      <c r="F1231" s="254" t="s">
        <v>185</v>
      </c>
    </row>
    <row r="1232" spans="1:6" s="245" customFormat="1" ht="13.5" customHeight="1">
      <c r="A1232" s="245">
        <v>1232</v>
      </c>
      <c r="B1232" s="255" t="s">
        <v>540</v>
      </c>
      <c r="C1232" s="252" t="s">
        <v>84</v>
      </c>
      <c r="D1232" s="252" t="s">
        <v>79</v>
      </c>
      <c r="E1232" s="253" t="s">
        <v>628</v>
      </c>
      <c r="F1232" s="254" t="s">
        <v>185</v>
      </c>
    </row>
    <row r="1233" spans="1:6" s="245" customFormat="1" ht="13.5" customHeight="1">
      <c r="A1233" s="245">
        <v>1233</v>
      </c>
      <c r="B1233" s="255" t="s">
        <v>541</v>
      </c>
      <c r="C1233" s="252" t="s">
        <v>112</v>
      </c>
      <c r="D1233" s="252" t="s">
        <v>72</v>
      </c>
      <c r="E1233" s="253" t="s">
        <v>628</v>
      </c>
      <c r="F1233" s="254" t="s">
        <v>185</v>
      </c>
    </row>
    <row r="1234" spans="1:6" s="245" customFormat="1" ht="13.5" customHeight="1">
      <c r="A1234" s="245">
        <v>1234</v>
      </c>
      <c r="B1234" s="255" t="s">
        <v>542</v>
      </c>
      <c r="C1234" s="252" t="s">
        <v>112</v>
      </c>
      <c r="D1234" s="252" t="s">
        <v>72</v>
      </c>
      <c r="E1234" s="253" t="s">
        <v>629</v>
      </c>
      <c r="F1234" s="254" t="s">
        <v>185</v>
      </c>
    </row>
    <row r="1235" spans="1:6" s="245" customFormat="1" ht="13.5" customHeight="1">
      <c r="A1235" s="245">
        <v>1235</v>
      </c>
      <c r="B1235" s="255" t="s">
        <v>543</v>
      </c>
      <c r="C1235" s="252" t="s">
        <v>112</v>
      </c>
      <c r="D1235" s="252" t="s">
        <v>72</v>
      </c>
      <c r="E1235" s="253">
        <v>28</v>
      </c>
      <c r="F1235" s="254" t="s">
        <v>185</v>
      </c>
    </row>
    <row r="1236" spans="1:6" s="245" customFormat="1" ht="13.5" customHeight="1">
      <c r="A1236" s="245">
        <v>1236</v>
      </c>
      <c r="B1236" s="255" t="s">
        <v>543</v>
      </c>
      <c r="C1236" s="252" t="s">
        <v>112</v>
      </c>
      <c r="D1236" s="252" t="s">
        <v>72</v>
      </c>
      <c r="E1236" s="253">
        <v>0</v>
      </c>
      <c r="F1236" s="254" t="s">
        <v>185</v>
      </c>
    </row>
    <row r="1237" spans="1:6" s="245" customFormat="1" ht="13.5" customHeight="1">
      <c r="A1237" s="245">
        <v>1237</v>
      </c>
      <c r="B1237" s="255" t="s">
        <v>543</v>
      </c>
      <c r="C1237" s="252" t="s">
        <v>188</v>
      </c>
      <c r="D1237" s="252" t="s">
        <v>189</v>
      </c>
      <c r="E1237" s="253" t="s">
        <v>629</v>
      </c>
      <c r="F1237" s="254" t="s">
        <v>185</v>
      </c>
    </row>
    <row r="1238" spans="1:6" s="245" customFormat="1" ht="13.5" customHeight="1">
      <c r="A1238" s="245">
        <v>1238</v>
      </c>
      <c r="B1238" s="255" t="s">
        <v>544</v>
      </c>
      <c r="C1238" s="252" t="s">
        <v>112</v>
      </c>
      <c r="D1238" s="252" t="s">
        <v>72</v>
      </c>
      <c r="E1238" s="253" t="s">
        <v>637</v>
      </c>
      <c r="F1238" s="254" t="s">
        <v>185</v>
      </c>
    </row>
    <row r="1239" spans="1:6" s="245" customFormat="1" ht="13.5" customHeight="1">
      <c r="A1239" s="245">
        <v>1239</v>
      </c>
      <c r="B1239" s="255" t="s">
        <v>545</v>
      </c>
      <c r="C1239" s="252" t="s">
        <v>112</v>
      </c>
      <c r="D1239" s="252" t="s">
        <v>72</v>
      </c>
      <c r="E1239" s="253" t="s">
        <v>637</v>
      </c>
      <c r="F1239" s="254" t="s">
        <v>185</v>
      </c>
    </row>
    <row r="1240" spans="1:6" s="245" customFormat="1" ht="13.5" customHeight="1">
      <c r="A1240" s="245">
        <v>1240</v>
      </c>
      <c r="B1240" s="255" t="s">
        <v>545</v>
      </c>
      <c r="C1240" s="252" t="s">
        <v>188</v>
      </c>
      <c r="D1240" s="252" t="s">
        <v>189</v>
      </c>
      <c r="E1240" s="253" t="s">
        <v>637</v>
      </c>
      <c r="F1240" s="254" t="s">
        <v>185</v>
      </c>
    </row>
    <row r="1241" spans="1:6" s="245" customFormat="1" ht="13.5" customHeight="1">
      <c r="A1241" s="245">
        <v>1241</v>
      </c>
      <c r="B1241" s="255" t="s">
        <v>546</v>
      </c>
      <c r="C1241" s="252" t="s">
        <v>190</v>
      </c>
      <c r="D1241" s="252" t="s">
        <v>191</v>
      </c>
      <c r="E1241" s="253" t="s">
        <v>629</v>
      </c>
      <c r="F1241" s="254" t="s">
        <v>185</v>
      </c>
    </row>
    <row r="1242" spans="1:6" s="245" customFormat="1" ht="13.5" customHeight="1">
      <c r="A1242" s="245">
        <v>1242</v>
      </c>
      <c r="B1242" s="255" t="s">
        <v>546</v>
      </c>
      <c r="C1242" s="252" t="s">
        <v>192</v>
      </c>
      <c r="D1242" s="252" t="s">
        <v>193</v>
      </c>
      <c r="E1242" s="253" t="s">
        <v>629</v>
      </c>
      <c r="F1242" s="254" t="s">
        <v>185</v>
      </c>
    </row>
    <row r="1243" spans="1:6" s="245" customFormat="1" ht="13.5" customHeight="1">
      <c r="A1243" s="245">
        <v>1243</v>
      </c>
      <c r="B1243" s="255" t="s">
        <v>546</v>
      </c>
      <c r="C1243" s="252" t="s">
        <v>123</v>
      </c>
      <c r="D1243" s="252" t="s">
        <v>124</v>
      </c>
      <c r="E1243" s="253" t="s">
        <v>629</v>
      </c>
      <c r="F1243" s="254" t="s">
        <v>185</v>
      </c>
    </row>
    <row r="1244" spans="1:6" s="245" customFormat="1" ht="13.5" customHeight="1">
      <c r="A1244" s="245">
        <v>1244</v>
      </c>
      <c r="B1244" s="255" t="s">
        <v>546</v>
      </c>
      <c r="C1244" s="252" t="s">
        <v>92</v>
      </c>
      <c r="D1244" s="252" t="s">
        <v>75</v>
      </c>
      <c r="E1244" s="253" t="s">
        <v>629</v>
      </c>
      <c r="F1244" s="254" t="s">
        <v>185</v>
      </c>
    </row>
    <row r="1245" spans="1:6" s="245" customFormat="1" ht="13.5" customHeight="1">
      <c r="A1245" s="245">
        <v>1245</v>
      </c>
      <c r="B1245" s="255" t="s">
        <v>547</v>
      </c>
      <c r="C1245" s="252" t="s">
        <v>190</v>
      </c>
      <c r="D1245" s="252" t="s">
        <v>191</v>
      </c>
      <c r="E1245" s="253" t="s">
        <v>603</v>
      </c>
      <c r="F1245" s="254" t="s">
        <v>185</v>
      </c>
    </row>
    <row r="1246" spans="1:6" s="245" customFormat="1" ht="13.5" customHeight="1">
      <c r="A1246" s="245">
        <v>1246</v>
      </c>
      <c r="B1246" s="255" t="s">
        <v>548</v>
      </c>
      <c r="C1246" s="252" t="s">
        <v>190</v>
      </c>
      <c r="D1246" s="252" t="s">
        <v>191</v>
      </c>
      <c r="E1246" s="253" t="s">
        <v>637</v>
      </c>
      <c r="F1246" s="254" t="s">
        <v>185</v>
      </c>
    </row>
    <row r="1247" spans="1:6" s="245" customFormat="1" ht="13.5" customHeight="1">
      <c r="A1247" s="245">
        <v>1247</v>
      </c>
      <c r="B1247" s="255" t="s">
        <v>548</v>
      </c>
      <c r="C1247" s="252" t="s">
        <v>192</v>
      </c>
      <c r="D1247" s="252" t="s">
        <v>193</v>
      </c>
      <c r="E1247" s="253" t="s">
        <v>637</v>
      </c>
      <c r="F1247" s="254" t="s">
        <v>185</v>
      </c>
    </row>
    <row r="1248" spans="1:6" s="245" customFormat="1" ht="13.5" customHeight="1">
      <c r="A1248" s="245">
        <v>1248</v>
      </c>
      <c r="B1248" s="255" t="s">
        <v>548</v>
      </c>
      <c r="C1248" s="252" t="s">
        <v>123</v>
      </c>
      <c r="D1248" s="252" t="s">
        <v>124</v>
      </c>
      <c r="E1248" s="253" t="s">
        <v>637</v>
      </c>
      <c r="F1248" s="254" t="s">
        <v>185</v>
      </c>
    </row>
    <row r="1249" spans="1:6" s="245" customFormat="1" ht="13.5" customHeight="1">
      <c r="A1249" s="245">
        <v>1249</v>
      </c>
      <c r="B1249" s="255" t="s">
        <v>548</v>
      </c>
      <c r="C1249" s="252" t="s">
        <v>92</v>
      </c>
      <c r="D1249" s="252" t="s">
        <v>75</v>
      </c>
      <c r="E1249" s="253" t="s">
        <v>637</v>
      </c>
      <c r="F1249" s="254" t="s">
        <v>185</v>
      </c>
    </row>
    <row r="1250" spans="1:6" s="245" customFormat="1" ht="13.5" customHeight="1">
      <c r="A1250" s="245">
        <v>1250</v>
      </c>
      <c r="B1250" s="255" t="s">
        <v>549</v>
      </c>
      <c r="C1250" s="252" t="s">
        <v>194</v>
      </c>
      <c r="D1250" s="252" t="s">
        <v>195</v>
      </c>
      <c r="E1250" s="253" t="s">
        <v>637</v>
      </c>
      <c r="F1250" s="254" t="s">
        <v>185</v>
      </c>
    </row>
    <row r="1251" spans="1:6" s="245" customFormat="1" ht="13.5" customHeight="1">
      <c r="A1251" s="245">
        <v>1251</v>
      </c>
      <c r="B1251" s="255" t="s">
        <v>550</v>
      </c>
      <c r="C1251" s="252" t="s">
        <v>112</v>
      </c>
      <c r="D1251" s="252" t="s">
        <v>72</v>
      </c>
      <c r="E1251" s="253" t="s">
        <v>630</v>
      </c>
      <c r="F1251" s="254" t="s">
        <v>196</v>
      </c>
    </row>
    <row r="1252" spans="1:6" s="245" customFormat="1" ht="13.5" customHeight="1">
      <c r="A1252" s="245">
        <v>1252</v>
      </c>
      <c r="B1252" s="255" t="s">
        <v>550</v>
      </c>
      <c r="C1252" s="252" t="s">
        <v>82</v>
      </c>
      <c r="D1252" s="252" t="s">
        <v>76</v>
      </c>
      <c r="E1252" s="253" t="s">
        <v>630</v>
      </c>
      <c r="F1252" s="254" t="s">
        <v>196</v>
      </c>
    </row>
    <row r="1253" spans="1:6" s="245" customFormat="1" ht="13.5" customHeight="1">
      <c r="A1253" s="245">
        <v>1253</v>
      </c>
      <c r="B1253" s="255" t="s">
        <v>551</v>
      </c>
      <c r="C1253" s="252" t="s">
        <v>85</v>
      </c>
      <c r="D1253" s="252" t="s">
        <v>86</v>
      </c>
      <c r="E1253" s="253" t="s">
        <v>630</v>
      </c>
      <c r="F1253" s="254" t="s">
        <v>196</v>
      </c>
    </row>
    <row r="1254" spans="1:6" s="245" customFormat="1" ht="13.5" customHeight="1">
      <c r="A1254" s="245">
        <v>1254</v>
      </c>
      <c r="B1254" s="255" t="s">
        <v>551</v>
      </c>
      <c r="C1254" s="252" t="s">
        <v>95</v>
      </c>
      <c r="D1254" s="252" t="s">
        <v>96</v>
      </c>
      <c r="E1254" s="253" t="s">
        <v>630</v>
      </c>
      <c r="F1254" s="254" t="s">
        <v>196</v>
      </c>
    </row>
    <row r="1255" spans="1:6" s="245" customFormat="1" ht="13.5" customHeight="1">
      <c r="A1255" s="245">
        <v>1255</v>
      </c>
      <c r="B1255" s="255" t="s">
        <v>551</v>
      </c>
      <c r="C1255" s="252" t="s">
        <v>97</v>
      </c>
      <c r="D1255" s="252" t="s">
        <v>98</v>
      </c>
      <c r="E1255" s="253" t="s">
        <v>630</v>
      </c>
      <c r="F1255" s="254" t="s">
        <v>196</v>
      </c>
    </row>
    <row r="1256" spans="1:6" s="245" customFormat="1" ht="13.5" customHeight="1">
      <c r="A1256" s="245">
        <v>1256</v>
      </c>
      <c r="B1256" s="255" t="s">
        <v>552</v>
      </c>
      <c r="C1256" s="252" t="s">
        <v>103</v>
      </c>
      <c r="D1256" s="252" t="s">
        <v>73</v>
      </c>
      <c r="E1256" s="253" t="s">
        <v>630</v>
      </c>
      <c r="F1256" s="254" t="s">
        <v>196</v>
      </c>
    </row>
    <row r="1257" spans="1:6" s="245" customFormat="1" ht="13.5" customHeight="1">
      <c r="A1257" s="245">
        <v>1257</v>
      </c>
      <c r="B1257" s="255" t="s">
        <v>552</v>
      </c>
      <c r="C1257" s="252" t="s">
        <v>112</v>
      </c>
      <c r="D1257" s="252" t="s">
        <v>72</v>
      </c>
      <c r="E1257" s="253" t="s">
        <v>630</v>
      </c>
      <c r="F1257" s="254" t="s">
        <v>196</v>
      </c>
    </row>
    <row r="1258" spans="1:6" s="245" customFormat="1" ht="13.5" customHeight="1">
      <c r="A1258" s="245">
        <v>1258</v>
      </c>
      <c r="B1258" s="255" t="s">
        <v>552</v>
      </c>
      <c r="C1258" s="252" t="s">
        <v>186</v>
      </c>
      <c r="D1258" s="252" t="s">
        <v>187</v>
      </c>
      <c r="E1258" s="253" t="s">
        <v>630</v>
      </c>
      <c r="F1258" s="254" t="s">
        <v>196</v>
      </c>
    </row>
    <row r="1259" spans="1:6" s="245" customFormat="1" ht="13.5" customHeight="1">
      <c r="A1259" s="245">
        <v>1259</v>
      </c>
      <c r="B1259" s="255" t="s">
        <v>552</v>
      </c>
      <c r="C1259" s="252" t="s">
        <v>135</v>
      </c>
      <c r="D1259" s="252" t="s">
        <v>136</v>
      </c>
      <c r="E1259" s="253" t="s">
        <v>630</v>
      </c>
      <c r="F1259" s="254" t="s">
        <v>196</v>
      </c>
    </row>
    <row r="1260" spans="1:6" s="245" customFormat="1" ht="13.5" customHeight="1">
      <c r="A1260" s="245">
        <v>1260</v>
      </c>
      <c r="B1260" s="255" t="s">
        <v>552</v>
      </c>
      <c r="C1260" s="252" t="s">
        <v>126</v>
      </c>
      <c r="D1260" s="252" t="s">
        <v>124</v>
      </c>
      <c r="E1260" s="253" t="s">
        <v>630</v>
      </c>
      <c r="F1260" s="254" t="s">
        <v>196</v>
      </c>
    </row>
    <row r="1261" spans="1:6" s="245" customFormat="1" ht="13.5" customHeight="1">
      <c r="A1261" s="245">
        <v>1261</v>
      </c>
      <c r="B1261" s="255" t="s">
        <v>552</v>
      </c>
      <c r="C1261" s="252" t="s">
        <v>113</v>
      </c>
      <c r="D1261" s="252" t="s">
        <v>75</v>
      </c>
      <c r="E1261" s="253" t="s">
        <v>630</v>
      </c>
      <c r="F1261" s="254" t="s">
        <v>196</v>
      </c>
    </row>
    <row r="1262" spans="1:6" s="245" customFormat="1" ht="13.5" customHeight="1">
      <c r="A1262" s="245">
        <v>1262</v>
      </c>
      <c r="B1262" s="255" t="s">
        <v>552</v>
      </c>
      <c r="C1262" s="252" t="s">
        <v>127</v>
      </c>
      <c r="D1262" s="252" t="s">
        <v>128</v>
      </c>
      <c r="E1262" s="253" t="s">
        <v>630</v>
      </c>
      <c r="F1262" s="254" t="s">
        <v>196</v>
      </c>
    </row>
    <row r="1263" spans="1:6" s="245" customFormat="1" ht="13.5" customHeight="1">
      <c r="A1263" s="245">
        <v>1263</v>
      </c>
      <c r="B1263" s="255" t="s">
        <v>552</v>
      </c>
      <c r="C1263" s="252" t="s">
        <v>84</v>
      </c>
      <c r="D1263" s="252" t="s">
        <v>79</v>
      </c>
      <c r="E1263" s="253" t="s">
        <v>630</v>
      </c>
      <c r="F1263" s="254" t="s">
        <v>196</v>
      </c>
    </row>
    <row r="1264" spans="1:6" s="245" customFormat="1" ht="13.5" customHeight="1">
      <c r="A1264" s="245">
        <v>1264</v>
      </c>
      <c r="B1264" s="255" t="s">
        <v>553</v>
      </c>
      <c r="C1264" s="252" t="s">
        <v>103</v>
      </c>
      <c r="D1264" s="252" t="s">
        <v>73</v>
      </c>
      <c r="E1264" s="253" t="s">
        <v>604</v>
      </c>
      <c r="F1264" s="254" t="s">
        <v>197</v>
      </c>
    </row>
    <row r="1265" spans="1:6" s="245" customFormat="1" ht="13.5" customHeight="1">
      <c r="A1265" s="245">
        <v>1265</v>
      </c>
      <c r="B1265" s="255" t="s">
        <v>553</v>
      </c>
      <c r="C1265" s="252" t="s">
        <v>110</v>
      </c>
      <c r="D1265" s="252" t="s">
        <v>111</v>
      </c>
      <c r="E1265" s="253" t="s">
        <v>604</v>
      </c>
      <c r="F1265" s="254" t="s">
        <v>197</v>
      </c>
    </row>
    <row r="1266" spans="1:6" s="245" customFormat="1" ht="13.5" customHeight="1">
      <c r="A1266" s="245">
        <v>1266</v>
      </c>
      <c r="B1266" s="255" t="s">
        <v>553</v>
      </c>
      <c r="C1266" s="252" t="s">
        <v>112</v>
      </c>
      <c r="D1266" s="252" t="s">
        <v>72</v>
      </c>
      <c r="E1266" s="253">
        <v>947</v>
      </c>
      <c r="F1266" s="254" t="s">
        <v>197</v>
      </c>
    </row>
    <row r="1267" spans="1:6" s="245" customFormat="1" ht="13.5" customHeight="1">
      <c r="A1267" s="245">
        <v>1267</v>
      </c>
      <c r="B1267" s="255" t="s">
        <v>553</v>
      </c>
      <c r="C1267" s="252" t="s">
        <v>112</v>
      </c>
      <c r="D1267" s="252" t="s">
        <v>72</v>
      </c>
      <c r="E1267" s="253">
        <v>821</v>
      </c>
      <c r="F1267" s="254" t="s">
        <v>197</v>
      </c>
    </row>
    <row r="1268" spans="1:6" s="245" customFormat="1" ht="13.5" customHeight="1">
      <c r="A1268" s="245">
        <v>1268</v>
      </c>
      <c r="B1268" s="255" t="s">
        <v>553</v>
      </c>
      <c r="C1268" s="252" t="s">
        <v>82</v>
      </c>
      <c r="D1268" s="252" t="s">
        <v>76</v>
      </c>
      <c r="E1268" s="253" t="s">
        <v>604</v>
      </c>
      <c r="F1268" s="254" t="s">
        <v>197</v>
      </c>
    </row>
    <row r="1269" spans="1:6" s="245" customFormat="1" ht="13.5" customHeight="1">
      <c r="A1269" s="245">
        <v>1269</v>
      </c>
      <c r="B1269" s="255" t="s">
        <v>553</v>
      </c>
      <c r="C1269" s="252" t="s">
        <v>84</v>
      </c>
      <c r="D1269" s="252" t="s">
        <v>79</v>
      </c>
      <c r="E1269" s="253" t="s">
        <v>604</v>
      </c>
      <c r="F1269" s="254" t="s">
        <v>197</v>
      </c>
    </row>
    <row r="1270" spans="1:6" s="245" customFormat="1" ht="13.5" customHeight="1">
      <c r="A1270" s="245">
        <v>1270</v>
      </c>
      <c r="B1270" s="255" t="s">
        <v>554</v>
      </c>
      <c r="C1270" s="252" t="s">
        <v>103</v>
      </c>
      <c r="D1270" s="252" t="s">
        <v>73</v>
      </c>
      <c r="E1270" s="253" t="s">
        <v>631</v>
      </c>
      <c r="F1270" s="254" t="s">
        <v>197</v>
      </c>
    </row>
    <row r="1271" spans="1:6" s="245" customFormat="1" ht="13.5" customHeight="1">
      <c r="A1271" s="245">
        <v>1271</v>
      </c>
      <c r="B1271" s="255" t="s">
        <v>554</v>
      </c>
      <c r="C1271" s="252" t="s">
        <v>112</v>
      </c>
      <c r="D1271" s="252" t="s">
        <v>72</v>
      </c>
      <c r="E1271" s="253" t="s">
        <v>631</v>
      </c>
      <c r="F1271" s="254" t="s">
        <v>197</v>
      </c>
    </row>
    <row r="1272" spans="1:6" s="245" customFormat="1" ht="13.5" customHeight="1">
      <c r="A1272" s="245">
        <v>1272</v>
      </c>
      <c r="B1272" s="255" t="s">
        <v>555</v>
      </c>
      <c r="C1272" s="252" t="s">
        <v>103</v>
      </c>
      <c r="D1272" s="252" t="s">
        <v>73</v>
      </c>
      <c r="E1272" s="253" t="s">
        <v>631</v>
      </c>
      <c r="F1272" s="254" t="s">
        <v>197</v>
      </c>
    </row>
    <row r="1273" spans="1:6" s="245" customFormat="1" ht="13.5" customHeight="1">
      <c r="A1273" s="245">
        <v>1273</v>
      </c>
      <c r="B1273" s="255" t="s">
        <v>555</v>
      </c>
      <c r="C1273" s="252" t="s">
        <v>112</v>
      </c>
      <c r="D1273" s="252" t="s">
        <v>72</v>
      </c>
      <c r="E1273" s="253" t="s">
        <v>631</v>
      </c>
      <c r="F1273" s="254" t="s">
        <v>197</v>
      </c>
    </row>
    <row r="1274" spans="1:6" s="245" customFormat="1" ht="13.5" customHeight="1">
      <c r="A1274" s="245">
        <v>1274</v>
      </c>
      <c r="B1274" s="255" t="s">
        <v>556</v>
      </c>
      <c r="C1274" s="252" t="s">
        <v>103</v>
      </c>
      <c r="D1274" s="252" t="s">
        <v>73</v>
      </c>
      <c r="E1274" s="253" t="s">
        <v>631</v>
      </c>
      <c r="F1274" s="254" t="s">
        <v>197</v>
      </c>
    </row>
    <row r="1275" spans="1:6" s="245" customFormat="1" ht="13.5" customHeight="1">
      <c r="A1275" s="245">
        <v>1275</v>
      </c>
      <c r="B1275" s="255" t="s">
        <v>556</v>
      </c>
      <c r="C1275" s="252" t="s">
        <v>112</v>
      </c>
      <c r="D1275" s="252" t="s">
        <v>72</v>
      </c>
      <c r="E1275" s="253" t="s">
        <v>631</v>
      </c>
      <c r="F1275" s="254" t="s">
        <v>197</v>
      </c>
    </row>
    <row r="1276" spans="1:6" s="245" customFormat="1" ht="13.5" customHeight="1">
      <c r="A1276" s="245">
        <v>1276</v>
      </c>
      <c r="B1276" s="255" t="s">
        <v>557</v>
      </c>
      <c r="C1276" s="252" t="s">
        <v>112</v>
      </c>
      <c r="D1276" s="252" t="s">
        <v>72</v>
      </c>
      <c r="E1276" s="253" t="s">
        <v>604</v>
      </c>
      <c r="F1276" s="254" t="s">
        <v>197</v>
      </c>
    </row>
    <row r="1277" spans="1:6" s="245" customFormat="1" ht="13.5" customHeight="1">
      <c r="A1277" s="245">
        <v>1277</v>
      </c>
      <c r="B1277" s="255" t="s">
        <v>557</v>
      </c>
      <c r="C1277" s="252" t="s">
        <v>82</v>
      </c>
      <c r="D1277" s="252" t="s">
        <v>76</v>
      </c>
      <c r="E1277" s="253">
        <v>947</v>
      </c>
      <c r="F1277" s="254" t="s">
        <v>197</v>
      </c>
    </row>
    <row r="1278" spans="1:6" s="245" customFormat="1" ht="13.5" customHeight="1">
      <c r="A1278" s="245">
        <v>1278</v>
      </c>
      <c r="B1278" s="255" t="s">
        <v>557</v>
      </c>
      <c r="C1278" s="252" t="s">
        <v>82</v>
      </c>
      <c r="D1278" s="252" t="s">
        <v>76</v>
      </c>
      <c r="E1278" s="253">
        <v>912</v>
      </c>
      <c r="F1278" s="254" t="s">
        <v>197</v>
      </c>
    </row>
    <row r="1279" spans="1:6" s="245" customFormat="1" ht="13.5" customHeight="1">
      <c r="A1279" s="245">
        <v>1279</v>
      </c>
      <c r="B1279" s="255" t="s">
        <v>557</v>
      </c>
      <c r="C1279" s="252" t="s">
        <v>84</v>
      </c>
      <c r="D1279" s="252" t="s">
        <v>79</v>
      </c>
      <c r="E1279" s="253" t="s">
        <v>604</v>
      </c>
      <c r="F1279" s="254" t="s">
        <v>197</v>
      </c>
    </row>
    <row r="1280" spans="1:6" s="245" customFormat="1" ht="13.5" customHeight="1">
      <c r="A1280" s="245">
        <v>1280</v>
      </c>
      <c r="B1280" s="255" t="s">
        <v>558</v>
      </c>
      <c r="C1280" s="252" t="s">
        <v>103</v>
      </c>
      <c r="D1280" s="252" t="s">
        <v>73</v>
      </c>
      <c r="E1280" s="253">
        <v>947</v>
      </c>
      <c r="F1280" s="254" t="s">
        <v>197</v>
      </c>
    </row>
    <row r="1281" spans="1:6" s="245" customFormat="1" ht="13.5" customHeight="1">
      <c r="A1281" s="245">
        <v>1281</v>
      </c>
      <c r="B1281" s="255" t="s">
        <v>558</v>
      </c>
      <c r="C1281" s="252" t="s">
        <v>103</v>
      </c>
      <c r="D1281" s="252" t="s">
        <v>73</v>
      </c>
      <c r="E1281" s="253">
        <v>912</v>
      </c>
      <c r="F1281" s="254" t="s">
        <v>197</v>
      </c>
    </row>
    <row r="1282" spans="1:6" s="245" customFormat="1" ht="13.5" customHeight="1">
      <c r="A1282" s="245">
        <v>1282</v>
      </c>
      <c r="B1282" s="255" t="s">
        <v>558</v>
      </c>
      <c r="C1282" s="252" t="s">
        <v>112</v>
      </c>
      <c r="D1282" s="252" t="s">
        <v>72</v>
      </c>
      <c r="E1282" s="253" t="s">
        <v>631</v>
      </c>
      <c r="F1282" s="254" t="s">
        <v>197</v>
      </c>
    </row>
    <row r="1283" spans="1:6" s="245" customFormat="1" ht="13.5" customHeight="1">
      <c r="A1283" s="245">
        <v>1283</v>
      </c>
      <c r="B1283" s="255" t="s">
        <v>558</v>
      </c>
      <c r="C1283" s="252" t="s">
        <v>84</v>
      </c>
      <c r="D1283" s="252" t="s">
        <v>79</v>
      </c>
      <c r="E1283" s="253" t="s">
        <v>632</v>
      </c>
      <c r="F1283" s="254" t="s">
        <v>197</v>
      </c>
    </row>
    <row r="1284" spans="1:6" s="245" customFormat="1" ht="13.5" customHeight="1">
      <c r="A1284" s="245">
        <v>1284</v>
      </c>
      <c r="B1284" s="255" t="s">
        <v>559</v>
      </c>
      <c r="C1284" s="252" t="s">
        <v>103</v>
      </c>
      <c r="D1284" s="252" t="s">
        <v>73</v>
      </c>
      <c r="E1284" s="253" t="s">
        <v>604</v>
      </c>
      <c r="F1284" s="254" t="s">
        <v>197</v>
      </c>
    </row>
    <row r="1285" spans="1:6" s="245" customFormat="1" ht="13.5" customHeight="1">
      <c r="A1285" s="245">
        <v>1285</v>
      </c>
      <c r="B1285" s="255" t="s">
        <v>559</v>
      </c>
      <c r="C1285" s="252" t="s">
        <v>112</v>
      </c>
      <c r="D1285" s="252" t="s">
        <v>72</v>
      </c>
      <c r="E1285" s="253" t="s">
        <v>604</v>
      </c>
      <c r="F1285" s="254" t="s">
        <v>197</v>
      </c>
    </row>
    <row r="1286" spans="1:6" s="245" customFormat="1" ht="13.5" customHeight="1">
      <c r="A1286" s="245">
        <v>1286</v>
      </c>
      <c r="B1286" s="255" t="s">
        <v>559</v>
      </c>
      <c r="C1286" s="252" t="s">
        <v>84</v>
      </c>
      <c r="D1286" s="252" t="s">
        <v>79</v>
      </c>
      <c r="E1286" s="253" t="s">
        <v>604</v>
      </c>
      <c r="F1286" s="254" t="s">
        <v>197</v>
      </c>
    </row>
    <row r="1287" spans="1:6" s="245" customFormat="1" ht="13.5" customHeight="1">
      <c r="A1287" s="245">
        <v>1287</v>
      </c>
      <c r="B1287" s="255" t="s">
        <v>560</v>
      </c>
      <c r="C1287" s="252" t="s">
        <v>137</v>
      </c>
      <c r="D1287" s="252" t="s">
        <v>128</v>
      </c>
      <c r="E1287" s="253" t="s">
        <v>633</v>
      </c>
      <c r="F1287" s="254" t="s">
        <v>198</v>
      </c>
    </row>
    <row r="1288" spans="1:6" s="245" customFormat="1" ht="13.5" customHeight="1">
      <c r="A1288" s="245">
        <v>1288</v>
      </c>
      <c r="B1288" s="255" t="s">
        <v>560</v>
      </c>
      <c r="C1288" s="252" t="s">
        <v>103</v>
      </c>
      <c r="D1288" s="252" t="s">
        <v>73</v>
      </c>
      <c r="E1288" s="253" t="s">
        <v>168</v>
      </c>
      <c r="F1288" s="254" t="s">
        <v>198</v>
      </c>
    </row>
    <row r="1289" spans="1:6" s="245" customFormat="1" ht="13.5" customHeight="1">
      <c r="A1289" s="245">
        <v>1289</v>
      </c>
      <c r="B1289" s="255" t="s">
        <v>560</v>
      </c>
      <c r="C1289" s="252" t="s">
        <v>112</v>
      </c>
      <c r="D1289" s="252" t="s">
        <v>72</v>
      </c>
      <c r="E1289" s="253" t="s">
        <v>168</v>
      </c>
      <c r="F1289" s="254" t="s">
        <v>198</v>
      </c>
    </row>
    <row r="1290" spans="1:6" s="245" customFormat="1" ht="13.5" customHeight="1">
      <c r="A1290" s="245">
        <v>1290</v>
      </c>
      <c r="B1290" s="255" t="s">
        <v>561</v>
      </c>
      <c r="C1290" s="252" t="s">
        <v>103</v>
      </c>
      <c r="D1290" s="252" t="s">
        <v>73</v>
      </c>
      <c r="E1290" s="253" t="s">
        <v>166</v>
      </c>
      <c r="F1290" s="254" t="s">
        <v>198</v>
      </c>
    </row>
    <row r="1291" spans="1:6" s="245" customFormat="1" ht="13.5" customHeight="1">
      <c r="A1291" s="245">
        <v>1291</v>
      </c>
      <c r="B1291" s="255" t="s">
        <v>561</v>
      </c>
      <c r="C1291" s="252" t="s">
        <v>112</v>
      </c>
      <c r="D1291" s="252" t="s">
        <v>72</v>
      </c>
      <c r="E1291" s="253" t="s">
        <v>166</v>
      </c>
      <c r="F1291" s="254" t="s">
        <v>198</v>
      </c>
    </row>
    <row r="1292" spans="1:6" s="245" customFormat="1" ht="13.5" customHeight="1">
      <c r="A1292" s="245">
        <v>1292</v>
      </c>
      <c r="B1292" s="255" t="s">
        <v>561</v>
      </c>
      <c r="C1292" s="252" t="s">
        <v>84</v>
      </c>
      <c r="D1292" s="252" t="s">
        <v>79</v>
      </c>
      <c r="E1292" s="253" t="s">
        <v>166</v>
      </c>
      <c r="F1292" s="254" t="s">
        <v>198</v>
      </c>
    </row>
    <row r="1293" spans="1:6" s="245" customFormat="1" ht="13.5" customHeight="1">
      <c r="A1293" s="245">
        <v>1293</v>
      </c>
      <c r="B1293" s="255" t="s">
        <v>562</v>
      </c>
      <c r="C1293" s="252" t="s">
        <v>103</v>
      </c>
      <c r="D1293" s="252" t="s">
        <v>73</v>
      </c>
      <c r="E1293" s="253" t="s">
        <v>166</v>
      </c>
      <c r="F1293" s="254" t="s">
        <v>198</v>
      </c>
    </row>
    <row r="1294" spans="1:6" s="245" customFormat="1" ht="13.5" customHeight="1">
      <c r="A1294" s="245">
        <v>1294</v>
      </c>
      <c r="B1294" s="255" t="s">
        <v>562</v>
      </c>
      <c r="C1294" s="252" t="s">
        <v>112</v>
      </c>
      <c r="D1294" s="252" t="s">
        <v>72</v>
      </c>
      <c r="E1294" s="253" t="s">
        <v>166</v>
      </c>
      <c r="F1294" s="254" t="s">
        <v>198</v>
      </c>
    </row>
    <row r="1295" spans="1:6" s="245" customFormat="1" ht="13.5" customHeight="1">
      <c r="A1295" s="245">
        <v>1295</v>
      </c>
      <c r="B1295" s="255" t="s">
        <v>562</v>
      </c>
      <c r="C1295" s="252" t="s">
        <v>84</v>
      </c>
      <c r="D1295" s="252" t="s">
        <v>79</v>
      </c>
      <c r="E1295" s="253" t="s">
        <v>166</v>
      </c>
      <c r="F1295" s="254" t="s">
        <v>198</v>
      </c>
    </row>
    <row r="1296" spans="1:6" s="245" customFormat="1" ht="13.5" customHeight="1">
      <c r="A1296" s="245">
        <v>1296</v>
      </c>
      <c r="B1296" s="255" t="s">
        <v>563</v>
      </c>
      <c r="C1296" s="252" t="s">
        <v>103</v>
      </c>
      <c r="D1296" s="252" t="s">
        <v>73</v>
      </c>
      <c r="E1296" s="253" t="s">
        <v>168</v>
      </c>
      <c r="F1296" s="254" t="s">
        <v>198</v>
      </c>
    </row>
    <row r="1297" spans="1:6" s="245" customFormat="1" ht="13.5" customHeight="1">
      <c r="A1297" s="245">
        <v>1297</v>
      </c>
      <c r="B1297" s="255" t="s">
        <v>563</v>
      </c>
      <c r="C1297" s="252" t="s">
        <v>112</v>
      </c>
      <c r="D1297" s="252" t="s">
        <v>72</v>
      </c>
      <c r="E1297" s="253" t="s">
        <v>168</v>
      </c>
      <c r="F1297" s="254" t="s">
        <v>198</v>
      </c>
    </row>
    <row r="1298" spans="1:6" s="245" customFormat="1" ht="13.5" customHeight="1">
      <c r="A1298" s="245">
        <v>1298</v>
      </c>
      <c r="B1298" s="255" t="s">
        <v>564</v>
      </c>
      <c r="C1298" s="252" t="s">
        <v>103</v>
      </c>
      <c r="D1298" s="252" t="s">
        <v>73</v>
      </c>
      <c r="E1298" s="253" t="s">
        <v>167</v>
      </c>
      <c r="F1298" s="254" t="s">
        <v>198</v>
      </c>
    </row>
    <row r="1299" spans="1:6" s="245" customFormat="1" ht="13.5" customHeight="1">
      <c r="A1299" s="245">
        <v>1299</v>
      </c>
      <c r="B1299" s="255" t="s">
        <v>564</v>
      </c>
      <c r="C1299" s="252" t="s">
        <v>112</v>
      </c>
      <c r="D1299" s="252" t="s">
        <v>72</v>
      </c>
      <c r="E1299" s="253" t="s">
        <v>167</v>
      </c>
      <c r="F1299" s="254" t="s">
        <v>198</v>
      </c>
    </row>
    <row r="1300" spans="1:6" s="245" customFormat="1" ht="13.5" customHeight="1">
      <c r="A1300" s="245">
        <v>1300</v>
      </c>
      <c r="B1300" s="255" t="s">
        <v>564</v>
      </c>
      <c r="C1300" s="252" t="s">
        <v>82</v>
      </c>
      <c r="D1300" s="252" t="s">
        <v>76</v>
      </c>
      <c r="E1300" s="253" t="s">
        <v>167</v>
      </c>
      <c r="F1300" s="254" t="s">
        <v>198</v>
      </c>
    </row>
    <row r="1301" spans="1:6" s="245" customFormat="1" ht="13.5" customHeight="1">
      <c r="A1301" s="245">
        <v>1301</v>
      </c>
      <c r="B1301" s="255" t="s">
        <v>564</v>
      </c>
      <c r="C1301" s="252" t="s">
        <v>84</v>
      </c>
      <c r="D1301" s="252" t="s">
        <v>79</v>
      </c>
      <c r="E1301" s="253" t="s">
        <v>167</v>
      </c>
      <c r="F1301" s="254" t="s">
        <v>198</v>
      </c>
    </row>
    <row r="1302" spans="1:6" s="245" customFormat="1" ht="13.5" customHeight="1">
      <c r="A1302" s="245">
        <v>1302</v>
      </c>
      <c r="B1302" s="255" t="s">
        <v>565</v>
      </c>
      <c r="C1302" s="252" t="s">
        <v>103</v>
      </c>
      <c r="D1302" s="252" t="s">
        <v>73</v>
      </c>
      <c r="E1302" s="253" t="s">
        <v>168</v>
      </c>
      <c r="F1302" s="254" t="s">
        <v>198</v>
      </c>
    </row>
    <row r="1303" spans="1:6" s="245" customFormat="1" ht="13.5" customHeight="1">
      <c r="A1303" s="245">
        <v>1303</v>
      </c>
      <c r="B1303" s="255" t="s">
        <v>566</v>
      </c>
      <c r="C1303" s="252" t="s">
        <v>103</v>
      </c>
      <c r="D1303" s="252" t="s">
        <v>73</v>
      </c>
      <c r="E1303" s="253" t="s">
        <v>166</v>
      </c>
      <c r="F1303" s="254" t="s">
        <v>198</v>
      </c>
    </row>
    <row r="1304" spans="1:6" s="245" customFormat="1" ht="13.5" customHeight="1">
      <c r="A1304" s="245">
        <v>1304</v>
      </c>
      <c r="B1304" s="255" t="s">
        <v>566</v>
      </c>
      <c r="C1304" s="252" t="s">
        <v>112</v>
      </c>
      <c r="D1304" s="252" t="s">
        <v>72</v>
      </c>
      <c r="E1304" s="253" t="s">
        <v>166</v>
      </c>
      <c r="F1304" s="254" t="s">
        <v>198</v>
      </c>
    </row>
    <row r="1305" spans="1:6" s="245" customFormat="1" ht="13.5" customHeight="1">
      <c r="A1305" s="245">
        <v>1305</v>
      </c>
      <c r="B1305" s="255" t="s">
        <v>566</v>
      </c>
      <c r="C1305" s="252" t="s">
        <v>84</v>
      </c>
      <c r="D1305" s="252" t="s">
        <v>79</v>
      </c>
      <c r="E1305" s="253" t="s">
        <v>166</v>
      </c>
      <c r="F1305" s="254" t="s">
        <v>198</v>
      </c>
    </row>
    <row r="1306" spans="1:6" s="245" customFormat="1" ht="13.5" customHeight="1">
      <c r="A1306" s="245">
        <v>1306</v>
      </c>
      <c r="B1306" s="255" t="s">
        <v>567</v>
      </c>
      <c r="C1306" s="252" t="s">
        <v>199</v>
      </c>
      <c r="D1306" s="252" t="s">
        <v>200</v>
      </c>
      <c r="E1306" s="253" t="s">
        <v>168</v>
      </c>
      <c r="F1306" s="254" t="s">
        <v>198</v>
      </c>
    </row>
    <row r="1307" spans="1:6" s="245" customFormat="1" ht="13.5" customHeight="1">
      <c r="A1307" s="245">
        <v>1307</v>
      </c>
      <c r="B1307" s="255" t="s">
        <v>567</v>
      </c>
      <c r="C1307" s="252" t="s">
        <v>103</v>
      </c>
      <c r="D1307" s="252" t="s">
        <v>73</v>
      </c>
      <c r="E1307" s="253" t="s">
        <v>168</v>
      </c>
      <c r="F1307" s="254" t="s">
        <v>198</v>
      </c>
    </row>
    <row r="1308" spans="1:6" s="245" customFormat="1" ht="13.5" customHeight="1">
      <c r="A1308" s="245">
        <v>1308</v>
      </c>
      <c r="B1308" s="255" t="s">
        <v>567</v>
      </c>
      <c r="C1308" s="252" t="s">
        <v>151</v>
      </c>
      <c r="D1308" s="252" t="s">
        <v>152</v>
      </c>
      <c r="E1308" s="253" t="s">
        <v>168</v>
      </c>
      <c r="F1308" s="254" t="s">
        <v>198</v>
      </c>
    </row>
    <row r="1309" spans="1:6" s="245" customFormat="1" ht="13.5" customHeight="1">
      <c r="A1309" s="245">
        <v>1309</v>
      </c>
      <c r="B1309" s="255" t="s">
        <v>567</v>
      </c>
      <c r="C1309" s="252" t="s">
        <v>110</v>
      </c>
      <c r="D1309" s="252" t="s">
        <v>111</v>
      </c>
      <c r="E1309" s="253" t="s">
        <v>168</v>
      </c>
      <c r="F1309" s="254" t="s">
        <v>198</v>
      </c>
    </row>
    <row r="1310" spans="1:6" s="245" customFormat="1" ht="13.5" customHeight="1">
      <c r="A1310" s="245">
        <v>1310</v>
      </c>
      <c r="B1310" s="255" t="s">
        <v>567</v>
      </c>
      <c r="C1310" s="252" t="s">
        <v>112</v>
      </c>
      <c r="D1310" s="252" t="s">
        <v>72</v>
      </c>
      <c r="E1310" s="253" t="s">
        <v>168</v>
      </c>
      <c r="F1310" s="254" t="s">
        <v>198</v>
      </c>
    </row>
    <row r="1311" spans="1:6" s="245" customFormat="1" ht="13.5" customHeight="1">
      <c r="A1311" s="245">
        <v>1311</v>
      </c>
      <c r="B1311" s="255" t="s">
        <v>568</v>
      </c>
      <c r="C1311" s="252" t="s">
        <v>103</v>
      </c>
      <c r="D1311" s="252" t="s">
        <v>73</v>
      </c>
      <c r="E1311" s="253" t="s">
        <v>166</v>
      </c>
      <c r="F1311" s="254" t="s">
        <v>198</v>
      </c>
    </row>
    <row r="1312" spans="1:6" s="245" customFormat="1" ht="13.5" customHeight="1">
      <c r="A1312" s="245">
        <v>1312</v>
      </c>
      <c r="B1312" s="255" t="s">
        <v>568</v>
      </c>
      <c r="C1312" s="252" t="s">
        <v>151</v>
      </c>
      <c r="D1312" s="252" t="s">
        <v>152</v>
      </c>
      <c r="E1312" s="253" t="s">
        <v>166</v>
      </c>
      <c r="F1312" s="254" t="s">
        <v>198</v>
      </c>
    </row>
    <row r="1313" spans="1:6" s="245" customFormat="1" ht="13.5" customHeight="1">
      <c r="A1313" s="245">
        <v>1313</v>
      </c>
      <c r="B1313" s="255" t="s">
        <v>568</v>
      </c>
      <c r="C1313" s="252" t="s">
        <v>112</v>
      </c>
      <c r="D1313" s="252" t="s">
        <v>72</v>
      </c>
      <c r="E1313" s="253" t="s">
        <v>166</v>
      </c>
      <c r="F1313" s="254" t="s">
        <v>198</v>
      </c>
    </row>
    <row r="1314" spans="1:6" s="245" customFormat="1" ht="13.5" customHeight="1">
      <c r="A1314" s="245">
        <v>1314</v>
      </c>
      <c r="B1314" s="255" t="s">
        <v>569</v>
      </c>
      <c r="C1314" s="252" t="s">
        <v>103</v>
      </c>
      <c r="D1314" s="252" t="s">
        <v>73</v>
      </c>
      <c r="E1314" s="253" t="s">
        <v>168</v>
      </c>
      <c r="F1314" s="254" t="s">
        <v>198</v>
      </c>
    </row>
    <row r="1315" spans="1:6" s="245" customFormat="1" ht="13.5" customHeight="1">
      <c r="A1315" s="245">
        <v>1315</v>
      </c>
      <c r="B1315" s="255" t="s">
        <v>569</v>
      </c>
      <c r="C1315" s="252" t="s">
        <v>151</v>
      </c>
      <c r="D1315" s="252" t="s">
        <v>152</v>
      </c>
      <c r="E1315" s="253" t="s">
        <v>168</v>
      </c>
      <c r="F1315" s="254" t="s">
        <v>198</v>
      </c>
    </row>
    <row r="1316" spans="1:6" s="245" customFormat="1" ht="13.5" customHeight="1">
      <c r="A1316" s="245">
        <v>1316</v>
      </c>
      <c r="B1316" s="255" t="s">
        <v>569</v>
      </c>
      <c r="C1316" s="252" t="s">
        <v>110</v>
      </c>
      <c r="D1316" s="252" t="s">
        <v>111</v>
      </c>
      <c r="E1316" s="253" t="s">
        <v>168</v>
      </c>
      <c r="F1316" s="254" t="s">
        <v>198</v>
      </c>
    </row>
    <row r="1317" spans="1:6" s="245" customFormat="1" ht="13.5" customHeight="1">
      <c r="A1317" s="245">
        <v>1317</v>
      </c>
      <c r="B1317" s="255" t="s">
        <v>569</v>
      </c>
      <c r="C1317" s="252" t="s">
        <v>112</v>
      </c>
      <c r="D1317" s="252" t="s">
        <v>72</v>
      </c>
      <c r="E1317" s="253" t="s">
        <v>168</v>
      </c>
      <c r="F1317" s="254" t="s">
        <v>198</v>
      </c>
    </row>
    <row r="1318" spans="1:6" s="245" customFormat="1" ht="13.5" customHeight="1">
      <c r="A1318" s="245">
        <v>1318</v>
      </c>
      <c r="B1318" s="255" t="s">
        <v>570</v>
      </c>
      <c r="C1318" s="252" t="s">
        <v>103</v>
      </c>
      <c r="D1318" s="252" t="s">
        <v>73</v>
      </c>
      <c r="E1318" s="253" t="s">
        <v>168</v>
      </c>
      <c r="F1318" s="254" t="s">
        <v>198</v>
      </c>
    </row>
    <row r="1319" spans="1:6" s="245" customFormat="1" ht="13.5" customHeight="1">
      <c r="A1319" s="245">
        <v>1319</v>
      </c>
      <c r="B1319" s="255" t="s">
        <v>570</v>
      </c>
      <c r="C1319" s="252" t="s">
        <v>112</v>
      </c>
      <c r="D1319" s="252" t="s">
        <v>72</v>
      </c>
      <c r="E1319" s="253" t="s">
        <v>168</v>
      </c>
      <c r="F1319" s="254" t="s">
        <v>198</v>
      </c>
    </row>
    <row r="1320" spans="1:6" s="245" customFormat="1" ht="13.5" customHeight="1">
      <c r="A1320" s="245">
        <v>1320</v>
      </c>
      <c r="B1320" s="255" t="s">
        <v>571</v>
      </c>
      <c r="C1320" s="252" t="s">
        <v>103</v>
      </c>
      <c r="D1320" s="252" t="s">
        <v>73</v>
      </c>
      <c r="E1320" s="253" t="s">
        <v>603</v>
      </c>
      <c r="F1320" s="254" t="s">
        <v>198</v>
      </c>
    </row>
    <row r="1321" spans="1:6" s="245" customFormat="1" ht="13.5" customHeight="1">
      <c r="A1321" s="245">
        <v>1321</v>
      </c>
      <c r="B1321" s="255" t="s">
        <v>571</v>
      </c>
      <c r="C1321" s="252" t="s">
        <v>112</v>
      </c>
      <c r="D1321" s="252" t="s">
        <v>72</v>
      </c>
      <c r="E1321" s="253" t="s">
        <v>603</v>
      </c>
      <c r="F1321" s="254" t="s">
        <v>198</v>
      </c>
    </row>
    <row r="1322" spans="1:6" s="245" customFormat="1" ht="13.5" customHeight="1">
      <c r="A1322" s="245">
        <v>1322</v>
      </c>
      <c r="B1322" s="255" t="s">
        <v>572</v>
      </c>
      <c r="C1322" s="252" t="s">
        <v>103</v>
      </c>
      <c r="D1322" s="252" t="s">
        <v>73</v>
      </c>
      <c r="E1322" s="253" t="s">
        <v>603</v>
      </c>
      <c r="F1322" s="254" t="s">
        <v>198</v>
      </c>
    </row>
    <row r="1323" spans="1:6" s="245" customFormat="1" ht="13.5" customHeight="1">
      <c r="A1323" s="245">
        <v>1323</v>
      </c>
      <c r="B1323" s="255" t="s">
        <v>572</v>
      </c>
      <c r="C1323" s="252" t="s">
        <v>112</v>
      </c>
      <c r="D1323" s="252" t="s">
        <v>72</v>
      </c>
      <c r="E1323" s="253" t="s">
        <v>603</v>
      </c>
      <c r="F1323" s="254" t="s">
        <v>198</v>
      </c>
    </row>
    <row r="1324" spans="1:6" s="245" customFormat="1" ht="13.5" customHeight="1">
      <c r="A1324" s="245">
        <v>1324</v>
      </c>
      <c r="B1324" s="255" t="s">
        <v>572</v>
      </c>
      <c r="C1324" s="252" t="s">
        <v>84</v>
      </c>
      <c r="D1324" s="252" t="s">
        <v>79</v>
      </c>
      <c r="E1324" s="253" t="s">
        <v>603</v>
      </c>
      <c r="F1324" s="254" t="s">
        <v>198</v>
      </c>
    </row>
    <row r="1325" spans="1:6" s="245" customFormat="1" ht="13.5" customHeight="1">
      <c r="A1325" s="245">
        <v>1325</v>
      </c>
      <c r="B1325" s="255" t="s">
        <v>573</v>
      </c>
      <c r="C1325" s="252" t="s">
        <v>103</v>
      </c>
      <c r="D1325" s="252" t="s">
        <v>73</v>
      </c>
      <c r="E1325" s="253" t="s">
        <v>603</v>
      </c>
      <c r="F1325" s="254" t="s">
        <v>198</v>
      </c>
    </row>
    <row r="1326" spans="1:6" s="245" customFormat="1" ht="13.5" customHeight="1">
      <c r="A1326" s="245">
        <v>1326</v>
      </c>
      <c r="B1326" s="255" t="s">
        <v>573</v>
      </c>
      <c r="C1326" s="252" t="s">
        <v>112</v>
      </c>
      <c r="D1326" s="252" t="s">
        <v>72</v>
      </c>
      <c r="E1326" s="253" t="s">
        <v>603</v>
      </c>
      <c r="F1326" s="254" t="s">
        <v>198</v>
      </c>
    </row>
    <row r="1327" spans="1:6" s="245" customFormat="1" ht="13.5" customHeight="1">
      <c r="A1327" s="245">
        <v>1327</v>
      </c>
      <c r="B1327" s="255" t="s">
        <v>573</v>
      </c>
      <c r="C1327" s="252" t="s">
        <v>84</v>
      </c>
      <c r="D1327" s="252" t="s">
        <v>79</v>
      </c>
      <c r="E1327" s="253" t="s">
        <v>603</v>
      </c>
      <c r="F1327" s="254" t="s">
        <v>198</v>
      </c>
    </row>
    <row r="1328" spans="1:6" s="245" customFormat="1" ht="13.5" customHeight="1">
      <c r="A1328" s="245">
        <v>1328</v>
      </c>
      <c r="B1328" s="255" t="s">
        <v>574</v>
      </c>
      <c r="C1328" s="252" t="s">
        <v>103</v>
      </c>
      <c r="D1328" s="252" t="s">
        <v>73</v>
      </c>
      <c r="E1328" s="253" t="s">
        <v>603</v>
      </c>
      <c r="F1328" s="254" t="s">
        <v>198</v>
      </c>
    </row>
    <row r="1329" spans="1:6" s="245" customFormat="1" ht="13.5" customHeight="1">
      <c r="A1329" s="245">
        <v>1329</v>
      </c>
      <c r="B1329" s="255" t="s">
        <v>574</v>
      </c>
      <c r="C1329" s="252" t="s">
        <v>112</v>
      </c>
      <c r="D1329" s="252" t="s">
        <v>72</v>
      </c>
      <c r="E1329" s="253" t="s">
        <v>603</v>
      </c>
      <c r="F1329" s="254" t="s">
        <v>198</v>
      </c>
    </row>
    <row r="1330" spans="1:6" s="245" customFormat="1" ht="13.5" customHeight="1">
      <c r="A1330" s="245">
        <v>1330</v>
      </c>
      <c r="B1330" s="255" t="s">
        <v>575</v>
      </c>
      <c r="C1330" s="252" t="s">
        <v>103</v>
      </c>
      <c r="D1330" s="252" t="s">
        <v>73</v>
      </c>
      <c r="E1330" s="253" t="s">
        <v>168</v>
      </c>
      <c r="F1330" s="254" t="s">
        <v>198</v>
      </c>
    </row>
    <row r="1331" spans="1:6" s="245" customFormat="1" ht="13.5" customHeight="1">
      <c r="A1331" s="245">
        <v>1331</v>
      </c>
      <c r="B1331" s="255" t="s">
        <v>575</v>
      </c>
      <c r="C1331" s="252" t="s">
        <v>112</v>
      </c>
      <c r="D1331" s="252" t="s">
        <v>72</v>
      </c>
      <c r="E1331" s="253" t="s">
        <v>168</v>
      </c>
      <c r="F1331" s="254" t="s">
        <v>198</v>
      </c>
    </row>
    <row r="1332" spans="1:6" s="245" customFormat="1" ht="13.5" customHeight="1">
      <c r="A1332" s="245">
        <v>1332</v>
      </c>
      <c r="B1332" s="255" t="s">
        <v>576</v>
      </c>
      <c r="C1332" s="252" t="s">
        <v>103</v>
      </c>
      <c r="D1332" s="252" t="s">
        <v>73</v>
      </c>
      <c r="E1332" s="253" t="s">
        <v>168</v>
      </c>
      <c r="F1332" s="254" t="s">
        <v>201</v>
      </c>
    </row>
    <row r="1333" spans="1:6" s="245" customFormat="1" ht="13.5" customHeight="1">
      <c r="A1333" s="245">
        <v>1333</v>
      </c>
      <c r="B1333" s="255" t="s">
        <v>576</v>
      </c>
      <c r="C1333" s="252" t="s">
        <v>110</v>
      </c>
      <c r="D1333" s="252" t="s">
        <v>111</v>
      </c>
      <c r="E1333" s="253" t="s">
        <v>168</v>
      </c>
      <c r="F1333" s="254" t="s">
        <v>201</v>
      </c>
    </row>
    <row r="1334" spans="1:6" s="245" customFormat="1" ht="13.5" customHeight="1">
      <c r="A1334" s="245">
        <v>1334</v>
      </c>
      <c r="B1334" s="255" t="s">
        <v>576</v>
      </c>
      <c r="C1334" s="252" t="s">
        <v>112</v>
      </c>
      <c r="D1334" s="252" t="s">
        <v>72</v>
      </c>
      <c r="E1334" s="253" t="s">
        <v>168</v>
      </c>
      <c r="F1334" s="254" t="s">
        <v>201</v>
      </c>
    </row>
    <row r="1335" spans="1:6" s="245" customFormat="1" ht="13.5" customHeight="1">
      <c r="A1335" s="245">
        <v>1335</v>
      </c>
      <c r="B1335" s="255" t="s">
        <v>576</v>
      </c>
      <c r="C1335" s="252" t="s">
        <v>84</v>
      </c>
      <c r="D1335" s="252" t="s">
        <v>79</v>
      </c>
      <c r="E1335" s="253" t="s">
        <v>168</v>
      </c>
      <c r="F1335" s="254" t="s">
        <v>201</v>
      </c>
    </row>
    <row r="1336" spans="1:6" s="245" customFormat="1" ht="13.5" customHeight="1">
      <c r="A1336" s="245">
        <v>1336</v>
      </c>
      <c r="B1336" s="255" t="s">
        <v>577</v>
      </c>
      <c r="C1336" s="252" t="s">
        <v>101</v>
      </c>
      <c r="D1336" s="258" t="s">
        <v>102</v>
      </c>
      <c r="E1336" s="253" t="s">
        <v>168</v>
      </c>
      <c r="F1336" s="254" t="s">
        <v>201</v>
      </c>
    </row>
    <row r="1337" spans="1:6" s="245" customFormat="1" ht="13.5" customHeight="1">
      <c r="A1337" s="245">
        <v>1337</v>
      </c>
      <c r="B1337" s="255" t="s">
        <v>577</v>
      </c>
      <c r="C1337" s="252" t="s">
        <v>103</v>
      </c>
      <c r="D1337" s="252" t="s">
        <v>73</v>
      </c>
      <c r="E1337" s="253" t="s">
        <v>634</v>
      </c>
      <c r="F1337" s="254" t="s">
        <v>201</v>
      </c>
    </row>
    <row r="1338" spans="1:6" s="245" customFormat="1" ht="13.5" customHeight="1">
      <c r="A1338" s="245">
        <v>1338</v>
      </c>
      <c r="B1338" s="255" t="s">
        <v>577</v>
      </c>
      <c r="C1338" s="252" t="s">
        <v>104</v>
      </c>
      <c r="D1338" s="252" t="s">
        <v>105</v>
      </c>
      <c r="E1338" s="253" t="s">
        <v>634</v>
      </c>
      <c r="F1338" s="254" t="s">
        <v>201</v>
      </c>
    </row>
    <row r="1339" spans="1:6" s="245" customFormat="1" ht="13.5" customHeight="1">
      <c r="A1339" s="245">
        <v>1339</v>
      </c>
      <c r="B1339" s="255" t="s">
        <v>577</v>
      </c>
      <c r="C1339" s="252" t="s">
        <v>112</v>
      </c>
      <c r="D1339" s="252" t="s">
        <v>72</v>
      </c>
      <c r="E1339" s="253" t="s">
        <v>634</v>
      </c>
      <c r="F1339" s="254" t="s">
        <v>201</v>
      </c>
    </row>
    <row r="1340" spans="1:6" s="245" customFormat="1" ht="13.5" customHeight="1">
      <c r="A1340" s="245">
        <v>1340</v>
      </c>
      <c r="B1340" s="255" t="s">
        <v>577</v>
      </c>
      <c r="C1340" s="252" t="s">
        <v>84</v>
      </c>
      <c r="D1340" s="252" t="s">
        <v>79</v>
      </c>
      <c r="E1340" s="253" t="s">
        <v>168</v>
      </c>
      <c r="F1340" s="254" t="s">
        <v>201</v>
      </c>
    </row>
    <row r="1341" spans="1:6" s="245" customFormat="1" ht="13.5" customHeight="1">
      <c r="A1341" s="245">
        <v>1341</v>
      </c>
      <c r="B1341" s="255" t="s">
        <v>578</v>
      </c>
      <c r="C1341" s="252" t="s">
        <v>103</v>
      </c>
      <c r="D1341" s="252" t="s">
        <v>73</v>
      </c>
      <c r="E1341" s="253" t="s">
        <v>168</v>
      </c>
      <c r="F1341" s="254" t="s">
        <v>201</v>
      </c>
    </row>
    <row r="1342" spans="1:6" s="245" customFormat="1" ht="13.5" customHeight="1">
      <c r="A1342" s="245">
        <v>1342</v>
      </c>
      <c r="B1342" s="255" t="s">
        <v>578</v>
      </c>
      <c r="C1342" s="252" t="s">
        <v>112</v>
      </c>
      <c r="D1342" s="252" t="s">
        <v>72</v>
      </c>
      <c r="E1342" s="253" t="s">
        <v>168</v>
      </c>
      <c r="F1342" s="254" t="s">
        <v>201</v>
      </c>
    </row>
    <row r="1343" spans="1:6" s="245" customFormat="1" ht="13.5" customHeight="1">
      <c r="A1343" s="245">
        <v>1343</v>
      </c>
      <c r="B1343" s="255" t="s">
        <v>578</v>
      </c>
      <c r="C1343" s="252" t="s">
        <v>84</v>
      </c>
      <c r="D1343" s="252" t="s">
        <v>79</v>
      </c>
      <c r="E1343" s="253" t="s">
        <v>168</v>
      </c>
      <c r="F1343" s="254" t="s">
        <v>201</v>
      </c>
    </row>
    <row r="1344" spans="1:6" s="245" customFormat="1" ht="13.5" customHeight="1">
      <c r="A1344" s="245">
        <v>1344</v>
      </c>
      <c r="B1344" s="255" t="s">
        <v>579</v>
      </c>
      <c r="C1344" s="252" t="s">
        <v>103</v>
      </c>
      <c r="D1344" s="252" t="s">
        <v>73</v>
      </c>
      <c r="E1344" s="253" t="s">
        <v>635</v>
      </c>
      <c r="F1344" s="254" t="s">
        <v>201</v>
      </c>
    </row>
    <row r="1345" spans="1:6" s="245" customFormat="1" ht="13.5" customHeight="1">
      <c r="A1345" s="245">
        <v>1345</v>
      </c>
      <c r="B1345" s="255" t="s">
        <v>579</v>
      </c>
      <c r="C1345" s="252" t="s">
        <v>112</v>
      </c>
      <c r="D1345" s="252" t="s">
        <v>72</v>
      </c>
      <c r="E1345" s="253" t="s">
        <v>635</v>
      </c>
      <c r="F1345" s="254" t="s">
        <v>201</v>
      </c>
    </row>
    <row r="1346" spans="1:6" s="245" customFormat="1" ht="13.5" customHeight="1">
      <c r="A1346" s="245">
        <v>1346</v>
      </c>
      <c r="B1346" s="255" t="s">
        <v>579</v>
      </c>
      <c r="C1346" s="252" t="s">
        <v>84</v>
      </c>
      <c r="D1346" s="252" t="s">
        <v>79</v>
      </c>
      <c r="E1346" s="253" t="s">
        <v>635</v>
      </c>
      <c r="F1346" s="254" t="s">
        <v>201</v>
      </c>
    </row>
    <row r="1347" spans="1:6" s="245" customFormat="1" ht="13.5" customHeight="1">
      <c r="A1347" s="245">
        <v>1347</v>
      </c>
      <c r="B1347" s="255" t="s">
        <v>580</v>
      </c>
      <c r="C1347" s="252" t="s">
        <v>103</v>
      </c>
      <c r="D1347" s="252" t="s">
        <v>73</v>
      </c>
      <c r="E1347" s="253" t="s">
        <v>168</v>
      </c>
      <c r="F1347" s="254" t="s">
        <v>201</v>
      </c>
    </row>
    <row r="1348" spans="1:6" s="245" customFormat="1" ht="13.5" customHeight="1">
      <c r="A1348" s="245">
        <v>1348</v>
      </c>
      <c r="B1348" s="255" t="s">
        <v>580</v>
      </c>
      <c r="C1348" s="252" t="s">
        <v>104</v>
      </c>
      <c r="D1348" s="252" t="s">
        <v>105</v>
      </c>
      <c r="E1348" s="253" t="s">
        <v>168</v>
      </c>
      <c r="F1348" s="254" t="s">
        <v>201</v>
      </c>
    </row>
    <row r="1349" spans="1:6" s="245" customFormat="1" ht="13.5" customHeight="1">
      <c r="A1349" s="245">
        <v>1349</v>
      </c>
      <c r="B1349" s="255" t="s">
        <v>580</v>
      </c>
      <c r="C1349" s="252" t="s">
        <v>104</v>
      </c>
      <c r="D1349" s="252" t="s">
        <v>105</v>
      </c>
      <c r="E1349" s="253" t="s">
        <v>635</v>
      </c>
      <c r="F1349" s="254" t="s">
        <v>201</v>
      </c>
    </row>
    <row r="1350" spans="1:6" s="245" customFormat="1" ht="13.5" customHeight="1">
      <c r="A1350" s="245">
        <v>1350</v>
      </c>
      <c r="B1350" s="255" t="s">
        <v>580</v>
      </c>
      <c r="C1350" s="252" t="s">
        <v>112</v>
      </c>
      <c r="D1350" s="252" t="s">
        <v>72</v>
      </c>
      <c r="E1350" s="253" t="s">
        <v>168</v>
      </c>
      <c r="F1350" s="254" t="s">
        <v>201</v>
      </c>
    </row>
    <row r="1351" spans="1:6" s="245" customFormat="1" ht="13.5" customHeight="1">
      <c r="A1351" s="245">
        <v>1351</v>
      </c>
      <c r="B1351" s="255" t="s">
        <v>581</v>
      </c>
      <c r="C1351" s="252" t="s">
        <v>103</v>
      </c>
      <c r="D1351" s="252" t="s">
        <v>73</v>
      </c>
      <c r="E1351" s="253" t="s">
        <v>168</v>
      </c>
      <c r="F1351" s="254" t="s">
        <v>201</v>
      </c>
    </row>
    <row r="1352" spans="1:6" s="245" customFormat="1" ht="13.5" customHeight="1">
      <c r="A1352" s="245">
        <v>1352</v>
      </c>
      <c r="B1352" s="255" t="s">
        <v>581</v>
      </c>
      <c r="C1352" s="252" t="s">
        <v>112</v>
      </c>
      <c r="D1352" s="252" t="s">
        <v>72</v>
      </c>
      <c r="E1352" s="253" t="s">
        <v>168</v>
      </c>
      <c r="F1352" s="254" t="s">
        <v>201</v>
      </c>
    </row>
    <row r="1353" spans="1:6" s="245" customFormat="1" ht="13.5" customHeight="1">
      <c r="A1353" s="245">
        <v>1353</v>
      </c>
      <c r="B1353" s="255" t="s">
        <v>582</v>
      </c>
      <c r="C1353" s="252" t="s">
        <v>103</v>
      </c>
      <c r="D1353" s="252" t="s">
        <v>73</v>
      </c>
      <c r="E1353" s="253" t="s">
        <v>168</v>
      </c>
      <c r="F1353" s="254" t="s">
        <v>201</v>
      </c>
    </row>
    <row r="1354" spans="1:6" s="245" customFormat="1" ht="13.5" customHeight="1">
      <c r="A1354" s="245">
        <v>1354</v>
      </c>
      <c r="B1354" s="255" t="s">
        <v>582</v>
      </c>
      <c r="C1354" s="252" t="s">
        <v>104</v>
      </c>
      <c r="D1354" s="252" t="s">
        <v>105</v>
      </c>
      <c r="E1354" s="253" t="s">
        <v>168</v>
      </c>
      <c r="F1354" s="254" t="s">
        <v>201</v>
      </c>
    </row>
    <row r="1355" spans="1:6" s="245" customFormat="1" ht="13.5" customHeight="1">
      <c r="A1355" s="245">
        <v>1355</v>
      </c>
      <c r="B1355" s="255" t="s">
        <v>582</v>
      </c>
      <c r="C1355" s="252" t="s">
        <v>110</v>
      </c>
      <c r="D1355" s="252" t="s">
        <v>111</v>
      </c>
      <c r="E1355" s="253" t="s">
        <v>168</v>
      </c>
      <c r="F1355" s="254" t="s">
        <v>201</v>
      </c>
    </row>
    <row r="1356" spans="1:6" s="245" customFormat="1" ht="13.5" customHeight="1">
      <c r="A1356" s="245">
        <v>1356</v>
      </c>
      <c r="B1356" s="255" t="s">
        <v>582</v>
      </c>
      <c r="C1356" s="252" t="s">
        <v>112</v>
      </c>
      <c r="D1356" s="252" t="s">
        <v>72</v>
      </c>
      <c r="E1356" s="253" t="s">
        <v>168</v>
      </c>
      <c r="F1356" s="254" t="s">
        <v>201</v>
      </c>
    </row>
    <row r="1357" spans="1:6" s="245" customFormat="1" ht="13.5" customHeight="1">
      <c r="A1357" s="245">
        <v>1357</v>
      </c>
      <c r="B1357" s="255" t="s">
        <v>582</v>
      </c>
      <c r="C1357" s="252" t="s">
        <v>84</v>
      </c>
      <c r="D1357" s="252" t="s">
        <v>79</v>
      </c>
      <c r="E1357" s="253" t="s">
        <v>168</v>
      </c>
      <c r="F1357" s="254" t="s">
        <v>201</v>
      </c>
    </row>
    <row r="1358" spans="1:6" s="245" customFormat="1" ht="13.5" customHeight="1">
      <c r="A1358" s="245">
        <v>1358</v>
      </c>
      <c r="B1358" s="255" t="s">
        <v>583</v>
      </c>
      <c r="C1358" s="252" t="s">
        <v>103</v>
      </c>
      <c r="D1358" s="252" t="s">
        <v>73</v>
      </c>
      <c r="E1358" s="253" t="s">
        <v>168</v>
      </c>
      <c r="F1358" s="254" t="s">
        <v>201</v>
      </c>
    </row>
    <row r="1359" spans="1:6" s="245" customFormat="1" ht="13.5" customHeight="1">
      <c r="A1359" s="245">
        <v>1359</v>
      </c>
      <c r="B1359" s="255" t="s">
        <v>583</v>
      </c>
      <c r="C1359" s="252" t="s">
        <v>112</v>
      </c>
      <c r="D1359" s="252" t="s">
        <v>72</v>
      </c>
      <c r="E1359" s="253" t="s">
        <v>168</v>
      </c>
      <c r="F1359" s="254" t="s">
        <v>201</v>
      </c>
    </row>
    <row r="1360" spans="1:6" s="245" customFormat="1" ht="13.5" customHeight="1">
      <c r="A1360" s="245">
        <v>1360</v>
      </c>
      <c r="B1360" s="255" t="s">
        <v>583</v>
      </c>
      <c r="C1360" s="252" t="s">
        <v>84</v>
      </c>
      <c r="D1360" s="252" t="s">
        <v>79</v>
      </c>
      <c r="E1360" s="253" t="s">
        <v>168</v>
      </c>
      <c r="F1360" s="254" t="s">
        <v>201</v>
      </c>
    </row>
    <row r="1361" spans="1:6" s="245" customFormat="1" ht="13.5" customHeight="1">
      <c r="A1361" s="245">
        <v>1361</v>
      </c>
      <c r="B1361" s="255" t="s">
        <v>584</v>
      </c>
      <c r="C1361" s="252" t="s">
        <v>123</v>
      </c>
      <c r="D1361" s="252" t="s">
        <v>124</v>
      </c>
      <c r="E1361" s="253" t="s">
        <v>603</v>
      </c>
      <c r="F1361" s="254" t="s">
        <v>78</v>
      </c>
    </row>
    <row r="1362" spans="1:6" s="245" customFormat="1" ht="13.5" customHeight="1">
      <c r="A1362" s="245">
        <v>1362</v>
      </c>
      <c r="B1362" s="255" t="s">
        <v>584</v>
      </c>
      <c r="C1362" s="252" t="s">
        <v>126</v>
      </c>
      <c r="D1362" s="252" t="s">
        <v>124</v>
      </c>
      <c r="E1362" s="253" t="s">
        <v>603</v>
      </c>
      <c r="F1362" s="254" t="s">
        <v>78</v>
      </c>
    </row>
    <row r="1363" spans="1:6" s="245" customFormat="1" ht="13.5" customHeight="1">
      <c r="A1363" s="245">
        <v>1363</v>
      </c>
      <c r="B1363" s="255" t="s">
        <v>585</v>
      </c>
      <c r="C1363" s="252" t="s">
        <v>115</v>
      </c>
      <c r="D1363" s="252" t="s">
        <v>116</v>
      </c>
      <c r="E1363" s="253" t="s">
        <v>603</v>
      </c>
      <c r="F1363" s="254" t="s">
        <v>78</v>
      </c>
    </row>
    <row r="1364" spans="1:6" s="245" customFormat="1" ht="13.5" customHeight="1">
      <c r="A1364" s="245">
        <v>1364</v>
      </c>
      <c r="B1364" s="255" t="s">
        <v>585</v>
      </c>
      <c r="C1364" s="252" t="s">
        <v>85</v>
      </c>
      <c r="D1364" s="252" t="s">
        <v>86</v>
      </c>
      <c r="E1364" s="253" t="s">
        <v>603</v>
      </c>
      <c r="F1364" s="254" t="s">
        <v>78</v>
      </c>
    </row>
    <row r="1365" spans="1:6" s="245" customFormat="1" ht="13.5" customHeight="1">
      <c r="A1365" s="245">
        <v>1365</v>
      </c>
      <c r="B1365" s="255" t="s">
        <v>585</v>
      </c>
      <c r="C1365" s="252" t="s">
        <v>87</v>
      </c>
      <c r="D1365" s="252" t="s">
        <v>88</v>
      </c>
      <c r="E1365" s="253" t="s">
        <v>603</v>
      </c>
      <c r="F1365" s="254" t="s">
        <v>78</v>
      </c>
    </row>
    <row r="1366" spans="1:6" s="245" customFormat="1" ht="13.5" customHeight="1">
      <c r="A1366" s="245">
        <v>1366</v>
      </c>
      <c r="B1366" s="255" t="s">
        <v>585</v>
      </c>
      <c r="C1366" s="252" t="s">
        <v>90</v>
      </c>
      <c r="D1366" s="252" t="s">
        <v>91</v>
      </c>
      <c r="E1366" s="253" t="s">
        <v>603</v>
      </c>
      <c r="F1366" s="254" t="s">
        <v>78</v>
      </c>
    </row>
    <row r="1367" spans="1:6" s="245" customFormat="1" ht="13.5" customHeight="1">
      <c r="A1367" s="245">
        <v>1367</v>
      </c>
      <c r="B1367" s="255" t="s">
        <v>585</v>
      </c>
      <c r="C1367" s="252" t="s">
        <v>92</v>
      </c>
      <c r="D1367" s="252" t="s">
        <v>75</v>
      </c>
      <c r="E1367" s="253" t="s">
        <v>603</v>
      </c>
      <c r="F1367" s="254" t="s">
        <v>78</v>
      </c>
    </row>
    <row r="1368" spans="1:6" s="245" customFormat="1" ht="13.5" customHeight="1">
      <c r="A1368" s="245">
        <v>1368</v>
      </c>
      <c r="B1368" s="255" t="s">
        <v>585</v>
      </c>
      <c r="C1368" s="252" t="s">
        <v>93</v>
      </c>
      <c r="D1368" s="252" t="s">
        <v>94</v>
      </c>
      <c r="E1368" s="253" t="s">
        <v>603</v>
      </c>
      <c r="F1368" s="254" t="s">
        <v>78</v>
      </c>
    </row>
    <row r="1369" spans="1:6" s="245" customFormat="1" ht="13.5" customHeight="1">
      <c r="A1369" s="245">
        <v>1369</v>
      </c>
      <c r="B1369" s="255" t="s">
        <v>585</v>
      </c>
      <c r="C1369" s="252" t="s">
        <v>95</v>
      </c>
      <c r="D1369" s="252" t="s">
        <v>96</v>
      </c>
      <c r="E1369" s="253" t="s">
        <v>603</v>
      </c>
      <c r="F1369" s="254" t="s">
        <v>78</v>
      </c>
    </row>
    <row r="1370" spans="1:6" s="245" customFormat="1" ht="13.5" customHeight="1">
      <c r="A1370" s="245">
        <v>1370</v>
      </c>
      <c r="B1370" s="255" t="s">
        <v>585</v>
      </c>
      <c r="C1370" s="252" t="s">
        <v>97</v>
      </c>
      <c r="D1370" s="252" t="s">
        <v>98</v>
      </c>
      <c r="E1370" s="253" t="s">
        <v>603</v>
      </c>
      <c r="F1370" s="254" t="s">
        <v>78</v>
      </c>
    </row>
    <row r="1371" spans="1:6" s="245" customFormat="1" ht="13.5" customHeight="1">
      <c r="A1371" s="245">
        <v>1371</v>
      </c>
      <c r="B1371" s="255" t="s">
        <v>585</v>
      </c>
      <c r="C1371" s="252" t="s">
        <v>99</v>
      </c>
      <c r="D1371" s="252" t="s">
        <v>100</v>
      </c>
      <c r="E1371" s="253" t="s">
        <v>603</v>
      </c>
      <c r="F1371" s="254" t="s">
        <v>78</v>
      </c>
    </row>
    <row r="1372" spans="1:6" s="245" customFormat="1" ht="13.5" customHeight="1">
      <c r="A1372" s="245">
        <v>1372</v>
      </c>
      <c r="B1372" s="255" t="s">
        <v>585</v>
      </c>
      <c r="C1372" s="252" t="s">
        <v>186</v>
      </c>
      <c r="D1372" s="252" t="s">
        <v>187</v>
      </c>
      <c r="E1372" s="253" t="s">
        <v>603</v>
      </c>
      <c r="F1372" s="254" t="s">
        <v>78</v>
      </c>
    </row>
    <row r="1373" spans="1:6" s="245" customFormat="1" ht="13.5" customHeight="1">
      <c r="A1373" s="245">
        <v>1373</v>
      </c>
      <c r="B1373" s="255" t="s">
        <v>585</v>
      </c>
      <c r="C1373" s="252" t="s">
        <v>132</v>
      </c>
      <c r="D1373" s="252" t="s">
        <v>133</v>
      </c>
      <c r="E1373" s="253" t="s">
        <v>603</v>
      </c>
      <c r="F1373" s="254" t="s">
        <v>78</v>
      </c>
    </row>
    <row r="1374" spans="1:6" s="245" customFormat="1" ht="13.5" customHeight="1">
      <c r="A1374" s="245">
        <v>1374</v>
      </c>
      <c r="B1374" s="255" t="s">
        <v>586</v>
      </c>
      <c r="C1374" s="252" t="s">
        <v>103</v>
      </c>
      <c r="D1374" s="252" t="s">
        <v>73</v>
      </c>
      <c r="E1374" s="253" t="s">
        <v>166</v>
      </c>
      <c r="F1374" s="254" t="s">
        <v>78</v>
      </c>
    </row>
    <row r="1375" spans="1:6" s="245" customFormat="1" ht="13.5" customHeight="1">
      <c r="A1375" s="245">
        <v>1375</v>
      </c>
      <c r="B1375" s="255" t="s">
        <v>586</v>
      </c>
      <c r="C1375" s="252" t="s">
        <v>108</v>
      </c>
      <c r="D1375" s="252" t="s">
        <v>109</v>
      </c>
      <c r="E1375" s="253" t="s">
        <v>603</v>
      </c>
      <c r="F1375" s="254" t="s">
        <v>78</v>
      </c>
    </row>
    <row r="1376" spans="1:6" s="245" customFormat="1" ht="13.5" customHeight="1">
      <c r="A1376" s="245">
        <v>1376</v>
      </c>
      <c r="B1376" s="255" t="s">
        <v>586</v>
      </c>
      <c r="C1376" s="252" t="s">
        <v>110</v>
      </c>
      <c r="D1376" s="252" t="s">
        <v>111</v>
      </c>
      <c r="E1376" s="253" t="s">
        <v>603</v>
      </c>
      <c r="F1376" s="254" t="s">
        <v>78</v>
      </c>
    </row>
    <row r="1377" spans="1:6" s="245" customFormat="1" ht="13.5" customHeight="1">
      <c r="A1377" s="245">
        <v>1377</v>
      </c>
      <c r="B1377" s="255" t="s">
        <v>586</v>
      </c>
      <c r="C1377" s="252" t="s">
        <v>112</v>
      </c>
      <c r="D1377" s="252" t="s">
        <v>72</v>
      </c>
      <c r="E1377" s="253" t="s">
        <v>166</v>
      </c>
      <c r="F1377" s="254" t="s">
        <v>78</v>
      </c>
    </row>
    <row r="1378" spans="1:6" s="245" customFormat="1" ht="13.5" customHeight="1">
      <c r="A1378" s="245">
        <v>1378</v>
      </c>
      <c r="B1378" s="255" t="s">
        <v>586</v>
      </c>
      <c r="C1378" s="252" t="s">
        <v>135</v>
      </c>
      <c r="D1378" s="252" t="s">
        <v>136</v>
      </c>
      <c r="E1378" s="253" t="s">
        <v>603</v>
      </c>
      <c r="F1378" s="254" t="s">
        <v>78</v>
      </c>
    </row>
    <row r="1379" spans="1:6" s="245" customFormat="1" ht="13.5" customHeight="1">
      <c r="A1379" s="245">
        <v>1379</v>
      </c>
      <c r="B1379" s="255" t="s">
        <v>586</v>
      </c>
      <c r="C1379" s="252" t="s">
        <v>113</v>
      </c>
      <c r="D1379" s="252" t="s">
        <v>75</v>
      </c>
      <c r="E1379" s="253" t="s">
        <v>603</v>
      </c>
      <c r="F1379" s="254" t="s">
        <v>78</v>
      </c>
    </row>
    <row r="1380" spans="1:6" s="245" customFormat="1" ht="13.5" customHeight="1">
      <c r="A1380" s="245">
        <v>1380</v>
      </c>
      <c r="B1380" s="255" t="s">
        <v>586</v>
      </c>
      <c r="C1380" s="252" t="s">
        <v>127</v>
      </c>
      <c r="D1380" s="252" t="s">
        <v>128</v>
      </c>
      <c r="E1380" s="253" t="s">
        <v>603</v>
      </c>
      <c r="F1380" s="254" t="s">
        <v>78</v>
      </c>
    </row>
    <row r="1381" spans="1:6" s="245" customFormat="1" ht="13.5" customHeight="1">
      <c r="A1381" s="245">
        <v>1381</v>
      </c>
      <c r="B1381" s="255" t="s">
        <v>586</v>
      </c>
      <c r="C1381" s="252" t="s">
        <v>84</v>
      </c>
      <c r="D1381" s="252" t="s">
        <v>79</v>
      </c>
      <c r="E1381" s="253" t="s">
        <v>603</v>
      </c>
      <c r="F1381" s="254" t="s">
        <v>78</v>
      </c>
    </row>
    <row r="1382" spans="1:6" s="245" customFormat="1" ht="13.5" customHeight="1">
      <c r="A1382" s="245">
        <v>1382</v>
      </c>
      <c r="B1382" s="255" t="s">
        <v>587</v>
      </c>
      <c r="C1382" s="252" t="s">
        <v>82</v>
      </c>
      <c r="D1382" s="252" t="s">
        <v>76</v>
      </c>
      <c r="E1382" s="253" t="s">
        <v>166</v>
      </c>
      <c r="F1382" s="254" t="s">
        <v>78</v>
      </c>
    </row>
    <row r="1383" spans="1:6" s="245" customFormat="1" ht="13.5" customHeight="1">
      <c r="A1383" s="245">
        <v>1383</v>
      </c>
      <c r="B1383" s="255" t="s">
        <v>587</v>
      </c>
      <c r="C1383" s="252" t="s">
        <v>84</v>
      </c>
      <c r="D1383" s="252" t="s">
        <v>79</v>
      </c>
      <c r="E1383" s="253" t="s">
        <v>166</v>
      </c>
      <c r="F1383" s="254" t="s">
        <v>78</v>
      </c>
    </row>
    <row r="1384" spans="1:6" s="245" customFormat="1" ht="13.5" customHeight="1">
      <c r="A1384" s="245">
        <v>1384</v>
      </c>
      <c r="B1384" s="255" t="s">
        <v>588</v>
      </c>
      <c r="C1384" s="252" t="s">
        <v>103</v>
      </c>
      <c r="D1384" s="252" t="s">
        <v>73</v>
      </c>
      <c r="E1384" s="253">
        <v>806</v>
      </c>
      <c r="F1384" s="254" t="s">
        <v>78</v>
      </c>
    </row>
    <row r="1385" spans="1:6" s="245" customFormat="1" ht="13.5" customHeight="1">
      <c r="A1385" s="245">
        <v>1385</v>
      </c>
      <c r="B1385" s="255" t="s">
        <v>588</v>
      </c>
      <c r="C1385" s="252" t="s">
        <v>103</v>
      </c>
      <c r="D1385" s="252" t="s">
        <v>73</v>
      </c>
      <c r="E1385" s="253">
        <v>33</v>
      </c>
      <c r="F1385" s="254" t="s">
        <v>78</v>
      </c>
    </row>
    <row r="1386" spans="1:6" s="245" customFormat="1" ht="13.5" customHeight="1">
      <c r="A1386" s="245">
        <v>1386</v>
      </c>
      <c r="B1386" s="255" t="s">
        <v>588</v>
      </c>
      <c r="C1386" s="252" t="s">
        <v>110</v>
      </c>
      <c r="D1386" s="252" t="s">
        <v>111</v>
      </c>
      <c r="E1386" s="253" t="s">
        <v>166</v>
      </c>
      <c r="F1386" s="254" t="s">
        <v>78</v>
      </c>
    </row>
    <row r="1387" spans="1:6" s="245" customFormat="1" ht="13.5" customHeight="1">
      <c r="A1387" s="245">
        <v>1387</v>
      </c>
      <c r="B1387" s="255" t="s">
        <v>588</v>
      </c>
      <c r="C1387" s="252" t="s">
        <v>112</v>
      </c>
      <c r="D1387" s="252" t="s">
        <v>72</v>
      </c>
      <c r="E1387" s="253">
        <v>806</v>
      </c>
      <c r="F1387" s="254" t="s">
        <v>78</v>
      </c>
    </row>
    <row r="1388" spans="1:6" s="245" customFormat="1" ht="13.5" customHeight="1">
      <c r="A1388" s="245">
        <v>1388</v>
      </c>
      <c r="B1388" s="255" t="s">
        <v>588</v>
      </c>
      <c r="C1388" s="252" t="s">
        <v>112</v>
      </c>
      <c r="D1388" s="252" t="s">
        <v>72</v>
      </c>
      <c r="E1388" s="253">
        <v>33</v>
      </c>
      <c r="F1388" s="254" t="s">
        <v>78</v>
      </c>
    </row>
    <row r="1389" spans="1:6" s="245" customFormat="1" ht="13.5" customHeight="1">
      <c r="A1389" s="245">
        <v>1389</v>
      </c>
      <c r="B1389" s="255" t="s">
        <v>588</v>
      </c>
      <c r="C1389" s="252" t="s">
        <v>82</v>
      </c>
      <c r="D1389" s="252" t="s">
        <v>76</v>
      </c>
      <c r="E1389" s="253" t="s">
        <v>166</v>
      </c>
      <c r="F1389" s="254" t="s">
        <v>78</v>
      </c>
    </row>
    <row r="1390" spans="1:6" s="245" customFormat="1" ht="13.5" customHeight="1">
      <c r="A1390" s="245">
        <v>1390</v>
      </c>
      <c r="B1390" s="255" t="s">
        <v>589</v>
      </c>
      <c r="C1390" s="252" t="s">
        <v>103</v>
      </c>
      <c r="D1390" s="252" t="s">
        <v>73</v>
      </c>
      <c r="E1390" s="253" t="s">
        <v>167</v>
      </c>
      <c r="F1390" s="254" t="s">
        <v>78</v>
      </c>
    </row>
    <row r="1391" spans="1:6" s="245" customFormat="1" ht="13.5" customHeight="1">
      <c r="A1391" s="245">
        <v>1391</v>
      </c>
      <c r="B1391" s="255" t="s">
        <v>589</v>
      </c>
      <c r="C1391" s="252" t="s">
        <v>110</v>
      </c>
      <c r="D1391" s="252" t="s">
        <v>111</v>
      </c>
      <c r="E1391" s="253" t="s">
        <v>167</v>
      </c>
      <c r="F1391" s="254" t="s">
        <v>78</v>
      </c>
    </row>
    <row r="1392" spans="1:6" s="245" customFormat="1" ht="13.5" customHeight="1">
      <c r="A1392" s="245">
        <v>1392</v>
      </c>
      <c r="B1392" s="255" t="s">
        <v>589</v>
      </c>
      <c r="C1392" s="252" t="s">
        <v>112</v>
      </c>
      <c r="D1392" s="252" t="s">
        <v>72</v>
      </c>
      <c r="E1392" s="253" t="s">
        <v>167</v>
      </c>
      <c r="F1392" s="254" t="s">
        <v>78</v>
      </c>
    </row>
    <row r="1393" spans="1:6" s="245" customFormat="1" ht="13.5" customHeight="1">
      <c r="A1393" s="245">
        <v>1393</v>
      </c>
      <c r="B1393" s="255" t="s">
        <v>589</v>
      </c>
      <c r="C1393" s="252" t="s">
        <v>84</v>
      </c>
      <c r="D1393" s="252" t="s">
        <v>79</v>
      </c>
      <c r="E1393" s="253" t="s">
        <v>167</v>
      </c>
      <c r="F1393" s="254" t="s">
        <v>78</v>
      </c>
    </row>
    <row r="1394" spans="1:6" s="245" customFormat="1" ht="13.5" customHeight="1">
      <c r="A1394" s="245">
        <v>1394</v>
      </c>
      <c r="B1394" s="255" t="s">
        <v>590</v>
      </c>
      <c r="C1394" s="252" t="s">
        <v>103</v>
      </c>
      <c r="D1394" s="252" t="s">
        <v>73</v>
      </c>
      <c r="E1394" s="253" t="s">
        <v>167</v>
      </c>
      <c r="F1394" s="254" t="s">
        <v>78</v>
      </c>
    </row>
    <row r="1395" spans="1:6" s="245" customFormat="1" ht="13.5" customHeight="1">
      <c r="A1395" s="245">
        <v>1395</v>
      </c>
      <c r="B1395" s="255" t="s">
        <v>590</v>
      </c>
      <c r="C1395" s="252" t="s">
        <v>110</v>
      </c>
      <c r="D1395" s="252" t="s">
        <v>111</v>
      </c>
      <c r="E1395" s="253" t="s">
        <v>167</v>
      </c>
      <c r="F1395" s="254" t="s">
        <v>78</v>
      </c>
    </row>
    <row r="1396" spans="1:6" s="245" customFormat="1" ht="13.5" customHeight="1">
      <c r="A1396" s="245">
        <v>1396</v>
      </c>
      <c r="B1396" s="255" t="s">
        <v>590</v>
      </c>
      <c r="C1396" s="252" t="s">
        <v>112</v>
      </c>
      <c r="D1396" s="252" t="s">
        <v>72</v>
      </c>
      <c r="E1396" s="253" t="s">
        <v>167</v>
      </c>
      <c r="F1396" s="254" t="s">
        <v>78</v>
      </c>
    </row>
    <row r="1397" spans="1:6" s="245" customFormat="1" ht="13.5" customHeight="1">
      <c r="A1397" s="245">
        <v>1397</v>
      </c>
      <c r="B1397" s="255" t="s">
        <v>590</v>
      </c>
      <c r="C1397" s="252" t="s">
        <v>84</v>
      </c>
      <c r="D1397" s="252" t="s">
        <v>79</v>
      </c>
      <c r="E1397" s="253" t="s">
        <v>167</v>
      </c>
      <c r="F1397" s="254" t="s">
        <v>78</v>
      </c>
    </row>
    <row r="1398" spans="1:6" s="245" customFormat="1" ht="13.5" customHeight="1">
      <c r="A1398" s="245">
        <v>1398</v>
      </c>
      <c r="B1398" s="255" t="s">
        <v>591</v>
      </c>
      <c r="C1398" s="252" t="s">
        <v>103</v>
      </c>
      <c r="D1398" s="252" t="s">
        <v>73</v>
      </c>
      <c r="E1398" s="253" t="s">
        <v>603</v>
      </c>
      <c r="F1398" s="254" t="s">
        <v>202</v>
      </c>
    </row>
    <row r="1399" spans="1:6" s="245" customFormat="1" ht="13.5" customHeight="1">
      <c r="A1399" s="245">
        <v>1399</v>
      </c>
      <c r="B1399" s="255" t="s">
        <v>591</v>
      </c>
      <c r="C1399" s="252" t="s">
        <v>112</v>
      </c>
      <c r="D1399" s="252" t="s">
        <v>72</v>
      </c>
      <c r="E1399" s="253" t="s">
        <v>603</v>
      </c>
      <c r="F1399" s="254" t="s">
        <v>202</v>
      </c>
    </row>
    <row r="1400" spans="1:6" s="245" customFormat="1" ht="13.5" customHeight="1">
      <c r="A1400" s="245">
        <v>1400</v>
      </c>
      <c r="B1400" s="255" t="s">
        <v>592</v>
      </c>
      <c r="C1400" s="252" t="s">
        <v>101</v>
      </c>
      <c r="D1400" s="252" t="s">
        <v>102</v>
      </c>
      <c r="E1400" s="253" t="s">
        <v>636</v>
      </c>
      <c r="F1400" s="254" t="s">
        <v>202</v>
      </c>
    </row>
    <row r="1401" spans="1:6" s="245" customFormat="1" ht="13.5" customHeight="1">
      <c r="A1401" s="245">
        <v>1401</v>
      </c>
      <c r="B1401" s="255" t="s">
        <v>592</v>
      </c>
      <c r="C1401" s="252" t="s">
        <v>103</v>
      </c>
      <c r="D1401" s="252" t="s">
        <v>73</v>
      </c>
      <c r="E1401" s="253" t="s">
        <v>636</v>
      </c>
      <c r="F1401" s="254" t="s">
        <v>202</v>
      </c>
    </row>
    <row r="1402" spans="1:6" s="245" customFormat="1" ht="13.5" customHeight="1">
      <c r="A1402" s="245">
        <v>1402</v>
      </c>
      <c r="B1402" s="255" t="s">
        <v>593</v>
      </c>
      <c r="C1402" s="252" t="s">
        <v>103</v>
      </c>
      <c r="D1402" s="252" t="s">
        <v>73</v>
      </c>
      <c r="E1402" s="253" t="s">
        <v>636</v>
      </c>
      <c r="F1402" s="254" t="s">
        <v>202</v>
      </c>
    </row>
    <row r="1403" spans="1:6" s="245" customFormat="1" ht="13.5" customHeight="1">
      <c r="A1403" s="245">
        <v>1403</v>
      </c>
      <c r="B1403" s="255" t="s">
        <v>593</v>
      </c>
      <c r="C1403" s="252" t="s">
        <v>112</v>
      </c>
      <c r="D1403" s="252" t="s">
        <v>72</v>
      </c>
      <c r="E1403" s="253" t="s">
        <v>636</v>
      </c>
      <c r="F1403" s="254" t="s">
        <v>202</v>
      </c>
    </row>
    <row r="1404" spans="1:6" s="245" customFormat="1" ht="13.5" customHeight="1">
      <c r="A1404" s="245">
        <v>1404</v>
      </c>
      <c r="B1404" s="255" t="s">
        <v>594</v>
      </c>
      <c r="C1404" s="252" t="s">
        <v>103</v>
      </c>
      <c r="D1404" s="252" t="s">
        <v>73</v>
      </c>
      <c r="E1404" s="253" t="s">
        <v>168</v>
      </c>
      <c r="F1404" s="254" t="s">
        <v>203</v>
      </c>
    </row>
    <row r="1405" spans="1:6" s="245" customFormat="1" ht="13.5" customHeight="1">
      <c r="A1405" s="245">
        <v>1405</v>
      </c>
      <c r="B1405" s="255" t="s">
        <v>594</v>
      </c>
      <c r="C1405" s="252" t="s">
        <v>110</v>
      </c>
      <c r="D1405" s="252" t="s">
        <v>111</v>
      </c>
      <c r="E1405" s="253" t="s">
        <v>168</v>
      </c>
      <c r="F1405" s="254" t="s">
        <v>203</v>
      </c>
    </row>
    <row r="1406" spans="1:6" s="245" customFormat="1" ht="13.5" customHeight="1">
      <c r="A1406" s="245">
        <v>1406</v>
      </c>
      <c r="B1406" s="255" t="s">
        <v>594</v>
      </c>
      <c r="C1406" s="252" t="s">
        <v>112</v>
      </c>
      <c r="D1406" s="252" t="s">
        <v>72</v>
      </c>
      <c r="E1406" s="253" t="s">
        <v>168</v>
      </c>
      <c r="F1406" s="254" t="s">
        <v>203</v>
      </c>
    </row>
    <row r="1407" spans="1:6" s="245" customFormat="1" ht="13.5" customHeight="1">
      <c r="A1407" s="245">
        <v>1407</v>
      </c>
      <c r="B1407" s="255" t="s">
        <v>595</v>
      </c>
      <c r="C1407" s="252" t="s">
        <v>103</v>
      </c>
      <c r="D1407" s="252" t="s">
        <v>73</v>
      </c>
      <c r="E1407" s="253" t="s">
        <v>168</v>
      </c>
      <c r="F1407" s="254" t="s">
        <v>203</v>
      </c>
    </row>
    <row r="1408" spans="1:6" s="245" customFormat="1" ht="13.5" customHeight="1">
      <c r="A1408" s="245">
        <v>1408</v>
      </c>
      <c r="B1408" s="255" t="s">
        <v>595</v>
      </c>
      <c r="C1408" s="252" t="s">
        <v>104</v>
      </c>
      <c r="D1408" s="252" t="s">
        <v>105</v>
      </c>
      <c r="E1408" s="253" t="s">
        <v>168</v>
      </c>
      <c r="F1408" s="254" t="s">
        <v>203</v>
      </c>
    </row>
    <row r="1409" spans="1:6" s="245" customFormat="1" ht="13.5" customHeight="1">
      <c r="A1409" s="245">
        <v>1409</v>
      </c>
      <c r="B1409" s="255" t="s">
        <v>595</v>
      </c>
      <c r="C1409" s="252" t="s">
        <v>112</v>
      </c>
      <c r="D1409" s="252" t="s">
        <v>72</v>
      </c>
      <c r="E1409" s="253" t="s">
        <v>168</v>
      </c>
      <c r="F1409" s="254" t="s">
        <v>203</v>
      </c>
    </row>
    <row r="1410" spans="1:6" s="245" customFormat="1" ht="13.5" customHeight="1">
      <c r="A1410" s="245">
        <v>1410</v>
      </c>
      <c r="B1410" s="255" t="s">
        <v>596</v>
      </c>
      <c r="C1410" s="252" t="s">
        <v>103</v>
      </c>
      <c r="D1410" s="252" t="s">
        <v>73</v>
      </c>
      <c r="E1410" s="253" t="s">
        <v>168</v>
      </c>
      <c r="F1410" s="254" t="s">
        <v>203</v>
      </c>
    </row>
    <row r="1411" spans="1:6" s="245" customFormat="1" ht="13.5" customHeight="1">
      <c r="A1411" s="245">
        <v>1411</v>
      </c>
      <c r="B1411" s="255" t="s">
        <v>596</v>
      </c>
      <c r="C1411" s="252" t="s">
        <v>104</v>
      </c>
      <c r="D1411" s="252" t="s">
        <v>105</v>
      </c>
      <c r="E1411" s="253" t="s">
        <v>168</v>
      </c>
      <c r="F1411" s="254" t="s">
        <v>203</v>
      </c>
    </row>
    <row r="1412" spans="1:6" s="245" customFormat="1" ht="13.5" customHeight="1">
      <c r="A1412" s="245">
        <v>1412</v>
      </c>
      <c r="B1412" s="255" t="s">
        <v>596</v>
      </c>
      <c r="C1412" s="252" t="s">
        <v>112</v>
      </c>
      <c r="D1412" s="252" t="s">
        <v>72</v>
      </c>
      <c r="E1412" s="253" t="s">
        <v>168</v>
      </c>
      <c r="F1412" s="254" t="s">
        <v>203</v>
      </c>
    </row>
    <row r="1413" spans="1:6" s="245" customFormat="1" ht="13.5" customHeight="1">
      <c r="A1413" s="245">
        <v>1413</v>
      </c>
      <c r="B1413" s="255" t="s">
        <v>597</v>
      </c>
      <c r="C1413" s="252" t="s">
        <v>204</v>
      </c>
      <c r="D1413" s="252" t="s">
        <v>124</v>
      </c>
      <c r="E1413" s="253" t="s">
        <v>166</v>
      </c>
      <c r="F1413" s="254" t="s">
        <v>205</v>
      </c>
    </row>
    <row r="1414" spans="1:6" s="245" customFormat="1" ht="13.5" customHeight="1">
      <c r="A1414" s="245">
        <v>1414</v>
      </c>
      <c r="B1414" s="255" t="s">
        <v>597</v>
      </c>
      <c r="C1414" s="252" t="s">
        <v>204</v>
      </c>
      <c r="D1414" s="252" t="s">
        <v>124</v>
      </c>
      <c r="E1414" s="253">
        <v>987</v>
      </c>
      <c r="F1414" s="254" t="s">
        <v>205</v>
      </c>
    </row>
    <row r="1415" spans="1:6" s="245" customFormat="1" ht="13.5" customHeight="1">
      <c r="A1415" s="245">
        <v>1415</v>
      </c>
      <c r="B1415" s="255" t="s">
        <v>597</v>
      </c>
      <c r="C1415" s="252" t="s">
        <v>204</v>
      </c>
      <c r="D1415" s="252" t="s">
        <v>124</v>
      </c>
      <c r="E1415" s="253">
        <v>953</v>
      </c>
      <c r="F1415" s="254" t="s">
        <v>205</v>
      </c>
    </row>
    <row r="1416" spans="1:6" s="245" customFormat="1" ht="13.5" customHeight="1">
      <c r="A1416" s="245">
        <v>1416</v>
      </c>
      <c r="B1416" s="255" t="s">
        <v>598</v>
      </c>
      <c r="C1416" s="252" t="s">
        <v>112</v>
      </c>
      <c r="D1416" s="252" t="s">
        <v>72</v>
      </c>
      <c r="E1416" s="253" t="s">
        <v>603</v>
      </c>
      <c r="F1416" s="254" t="s">
        <v>205</v>
      </c>
    </row>
    <row r="1417" spans="1:6" s="245" customFormat="1" ht="13.5" customHeight="1">
      <c r="A1417" s="245">
        <v>1417</v>
      </c>
      <c r="B1417" s="254" t="s">
        <v>602</v>
      </c>
      <c r="C1417" s="252" t="s">
        <v>103</v>
      </c>
      <c r="D1417" s="252" t="s">
        <v>73</v>
      </c>
      <c r="E1417" s="248">
        <v>33</v>
      </c>
      <c r="F1417" s="254" t="s">
        <v>78</v>
      </c>
    </row>
    <row r="1418" spans="1:6" s="245" customFormat="1" ht="13.5" customHeight="1">
      <c r="A1418" s="245">
        <v>1418</v>
      </c>
      <c r="B1418" s="254" t="s">
        <v>602</v>
      </c>
      <c r="C1418" s="252" t="s">
        <v>112</v>
      </c>
      <c r="D1418" s="252" t="s">
        <v>72</v>
      </c>
      <c r="E1418" s="248">
        <v>33</v>
      </c>
      <c r="F1418" s="254" t="s">
        <v>78</v>
      </c>
    </row>
    <row r="1419" spans="1:6" ht="13.5" customHeight="1">
      <c r="A1419">
        <v>1419</v>
      </c>
      <c r="B1419" s="47" t="s">
        <v>419</v>
      </c>
      <c r="C1419" s="46" t="s">
        <v>110</v>
      </c>
      <c r="D1419" s="46" t="s">
        <v>111</v>
      </c>
      <c r="E1419" s="119" t="s">
        <v>612</v>
      </c>
      <c r="F1419" s="45" t="s">
        <v>599</v>
      </c>
    </row>
    <row r="1420" spans="1:6" ht="13.5" customHeight="1">
      <c r="A1420">
        <v>1420</v>
      </c>
      <c r="B1420" s="47" t="s">
        <v>426</v>
      </c>
      <c r="C1420" s="46" t="s">
        <v>110</v>
      </c>
      <c r="D1420" s="46" t="s">
        <v>111</v>
      </c>
      <c r="E1420" s="119" t="s">
        <v>610</v>
      </c>
      <c r="F1420" s="45" t="s">
        <v>599</v>
      </c>
    </row>
    <row r="1421" spans="1:6" ht="13.5" customHeight="1">
      <c r="A1421">
        <v>1421</v>
      </c>
      <c r="B1421" s="47" t="s">
        <v>372</v>
      </c>
      <c r="C1421" s="45" t="s">
        <v>84</v>
      </c>
      <c r="D1421" s="45" t="s">
        <v>79</v>
      </c>
      <c r="E1421" s="119" t="s">
        <v>603</v>
      </c>
      <c r="F1421" s="45" t="s">
        <v>160</v>
      </c>
    </row>
    <row r="1422" spans="1:6" ht="13.5" customHeight="1">
      <c r="A1422">
        <v>1422</v>
      </c>
      <c r="B1422" s="47" t="s">
        <v>383</v>
      </c>
      <c r="C1422" s="45" t="s">
        <v>113</v>
      </c>
      <c r="D1422" s="45" t="s">
        <v>75</v>
      </c>
      <c r="E1422" s="119" t="s">
        <v>603</v>
      </c>
      <c r="F1422" s="45" t="s">
        <v>81</v>
      </c>
    </row>
    <row r="1423" spans="1:6" s="245" customFormat="1" ht="13.5" customHeight="1">
      <c r="A1423" s="245">
        <v>1423</v>
      </c>
      <c r="B1423" s="254" t="s">
        <v>600</v>
      </c>
      <c r="C1423" s="252" t="s">
        <v>112</v>
      </c>
      <c r="D1423" s="252" t="s">
        <v>72</v>
      </c>
      <c r="E1423" s="253" t="s">
        <v>630</v>
      </c>
      <c r="F1423" s="254" t="s">
        <v>196</v>
      </c>
    </row>
    <row r="1424" spans="1:6" s="245" customFormat="1" ht="13.5" customHeight="1">
      <c r="A1424" s="245">
        <v>1424</v>
      </c>
      <c r="B1424" s="254" t="s">
        <v>600</v>
      </c>
      <c r="C1424" s="252" t="s">
        <v>82</v>
      </c>
      <c r="D1424" s="252" t="s">
        <v>76</v>
      </c>
      <c r="E1424" s="253" t="s">
        <v>630</v>
      </c>
      <c r="F1424" s="254" t="s">
        <v>196</v>
      </c>
    </row>
    <row r="1425" spans="1:8" s="245" customFormat="1" ht="13.5" customHeight="1">
      <c r="A1425" s="245">
        <v>1425</v>
      </c>
      <c r="B1425" s="254" t="s">
        <v>552</v>
      </c>
      <c r="C1425" s="252" t="s">
        <v>110</v>
      </c>
      <c r="D1425" s="252" t="s">
        <v>111</v>
      </c>
      <c r="E1425" s="253" t="s">
        <v>630</v>
      </c>
      <c r="F1425" s="254" t="s">
        <v>196</v>
      </c>
    </row>
    <row r="1426" spans="1:8" s="245" customFormat="1" ht="13.5" customHeight="1">
      <c r="A1426" s="245">
        <v>1426</v>
      </c>
      <c r="B1426" s="254" t="s">
        <v>589</v>
      </c>
      <c r="C1426" s="252" t="s">
        <v>112</v>
      </c>
      <c r="D1426" s="252" t="s">
        <v>72</v>
      </c>
      <c r="E1426" s="248">
        <v>806</v>
      </c>
      <c r="F1426" s="254" t="s">
        <v>78</v>
      </c>
    </row>
    <row r="1427" spans="1:8" ht="13.5" customHeight="1">
      <c r="A1427">
        <v>1427</v>
      </c>
      <c r="B1427" s="54" t="s">
        <v>419</v>
      </c>
      <c r="C1427" s="46" t="s">
        <v>112</v>
      </c>
      <c r="D1427" s="46" t="s">
        <v>72</v>
      </c>
      <c r="E1427" s="119">
        <v>808</v>
      </c>
      <c r="F1427" s="45" t="s">
        <v>599</v>
      </c>
    </row>
    <row r="1428" spans="1:8" ht="13.5" customHeight="1">
      <c r="A1428">
        <v>1428</v>
      </c>
      <c r="B1428" s="54" t="s">
        <v>426</v>
      </c>
      <c r="C1428" s="46" t="s">
        <v>112</v>
      </c>
      <c r="D1428" s="46" t="s">
        <v>72</v>
      </c>
      <c r="E1428" s="119">
        <v>910</v>
      </c>
      <c r="F1428" s="45" t="s">
        <v>599</v>
      </c>
    </row>
    <row r="1429" spans="1:8" s="245" customFormat="1" ht="13.5" customHeight="1">
      <c r="A1429" s="245">
        <v>1429</v>
      </c>
      <c r="B1429" s="254" t="s">
        <v>593</v>
      </c>
      <c r="C1429" s="254" t="s">
        <v>84</v>
      </c>
      <c r="D1429" s="254" t="s">
        <v>79</v>
      </c>
      <c r="E1429" s="259">
        <v>19</v>
      </c>
      <c r="F1429" s="254" t="s">
        <v>202</v>
      </c>
    </row>
    <row r="1430" spans="1:8" s="245" customFormat="1" ht="13.5" customHeight="1">
      <c r="A1430" s="245">
        <v>1430</v>
      </c>
      <c r="B1430" s="254" t="s">
        <v>591</v>
      </c>
      <c r="C1430" s="252" t="s">
        <v>103</v>
      </c>
      <c r="D1430" s="252" t="s">
        <v>73</v>
      </c>
      <c r="E1430" s="253">
        <v>19</v>
      </c>
      <c r="F1430" s="254" t="s">
        <v>202</v>
      </c>
    </row>
    <row r="1431" spans="1:8" s="245" customFormat="1" ht="13.5" customHeight="1">
      <c r="A1431" s="245">
        <v>1431</v>
      </c>
      <c r="B1431" s="254" t="s">
        <v>553</v>
      </c>
      <c r="C1431" s="252" t="s">
        <v>112</v>
      </c>
      <c r="D1431" s="252" t="s">
        <v>72</v>
      </c>
      <c r="E1431" s="253">
        <v>912</v>
      </c>
      <c r="F1431" s="254" t="s">
        <v>197</v>
      </c>
    </row>
    <row r="1432" spans="1:8" ht="13.5" customHeight="1">
      <c r="A1432">
        <v>1432</v>
      </c>
      <c r="B1432" s="54" t="s">
        <v>373</v>
      </c>
      <c r="C1432" s="46" t="s">
        <v>112</v>
      </c>
      <c r="D1432" s="46" t="s">
        <v>72</v>
      </c>
      <c r="E1432" s="120">
        <v>3991</v>
      </c>
      <c r="F1432" s="54" t="s">
        <v>160</v>
      </c>
    </row>
    <row r="1433" spans="1:8" ht="13.5" customHeight="1">
      <c r="A1433">
        <v>1433</v>
      </c>
      <c r="B1433" s="54" t="s">
        <v>542</v>
      </c>
      <c r="C1433" s="118" t="s">
        <v>931</v>
      </c>
      <c r="D1433" s="46" t="s">
        <v>72</v>
      </c>
      <c r="E1433" s="120">
        <v>28</v>
      </c>
      <c r="F1433" s="54" t="s">
        <v>185</v>
      </c>
    </row>
    <row r="1434" spans="1:8" ht="13.5" customHeight="1">
      <c r="A1434">
        <v>1434</v>
      </c>
      <c r="B1434" s="54" t="s">
        <v>544</v>
      </c>
      <c r="C1434" s="118" t="s">
        <v>931</v>
      </c>
      <c r="D1434" s="46" t="s">
        <v>72</v>
      </c>
      <c r="E1434" s="120">
        <v>962</v>
      </c>
      <c r="F1434" s="54" t="s">
        <v>185</v>
      </c>
    </row>
    <row r="1435" spans="1:8" ht="13.5" customHeight="1">
      <c r="A1435">
        <v>1435</v>
      </c>
      <c r="B1435" s="127" t="s">
        <v>318</v>
      </c>
      <c r="C1435" s="127" t="s">
        <v>82</v>
      </c>
      <c r="D1435" s="128" t="s">
        <v>76</v>
      </c>
      <c r="E1435" s="128" t="s">
        <v>937</v>
      </c>
      <c r="F1435" s="45" t="s">
        <v>153</v>
      </c>
      <c r="G1435" s="127"/>
      <c r="H1435" s="42"/>
    </row>
    <row r="1436" spans="1:8" ht="13.5" customHeight="1">
      <c r="A1436">
        <v>1436</v>
      </c>
      <c r="B1436" s="127" t="s">
        <v>318</v>
      </c>
      <c r="C1436" s="127" t="s">
        <v>84</v>
      </c>
      <c r="D1436" s="128" t="s">
        <v>79</v>
      </c>
      <c r="E1436" s="128" t="s">
        <v>937</v>
      </c>
      <c r="F1436" s="45" t="s">
        <v>153</v>
      </c>
      <c r="G1436" s="127"/>
      <c r="H1436" s="44"/>
    </row>
    <row r="1437" spans="1:8" ht="13.5" customHeight="1">
      <c r="A1437">
        <v>1437</v>
      </c>
      <c r="B1437" s="127" t="s">
        <v>338</v>
      </c>
      <c r="C1437" s="127" t="s">
        <v>84</v>
      </c>
      <c r="D1437" s="128" t="s">
        <v>79</v>
      </c>
      <c r="E1437" s="128" t="s">
        <v>937</v>
      </c>
      <c r="F1437" s="45" t="s">
        <v>153</v>
      </c>
      <c r="G1437" s="127"/>
    </row>
    <row r="1438" spans="1:8" ht="13.5" customHeight="1">
      <c r="A1438">
        <v>1438</v>
      </c>
      <c r="B1438" s="127" t="s">
        <v>339</v>
      </c>
      <c r="C1438" s="127" t="s">
        <v>84</v>
      </c>
      <c r="D1438" s="128" t="s">
        <v>79</v>
      </c>
      <c r="E1438" s="128" t="s">
        <v>937</v>
      </c>
      <c r="F1438" s="45" t="s">
        <v>153</v>
      </c>
      <c r="G1438" s="127"/>
    </row>
    <row r="1439" spans="1:8" ht="13.5" customHeight="1">
      <c r="A1439">
        <v>1439</v>
      </c>
      <c r="B1439" s="127" t="s">
        <v>388</v>
      </c>
      <c r="C1439" s="127" t="s">
        <v>92</v>
      </c>
      <c r="D1439" s="128" t="s">
        <v>75</v>
      </c>
      <c r="E1439" s="128" t="s">
        <v>603</v>
      </c>
      <c r="F1439" s="45" t="s">
        <v>164</v>
      </c>
      <c r="G1439" s="127"/>
    </row>
    <row r="1440" spans="1:8" ht="13.5" customHeight="1">
      <c r="A1440">
        <v>1440</v>
      </c>
      <c r="B1440" s="127" t="s">
        <v>488</v>
      </c>
      <c r="C1440" s="127" t="s">
        <v>84</v>
      </c>
      <c r="D1440" s="128" t="s">
        <v>79</v>
      </c>
      <c r="E1440" s="128" t="s">
        <v>938</v>
      </c>
      <c r="F1440" s="45" t="s">
        <v>178</v>
      </c>
      <c r="G1440" s="127"/>
    </row>
    <row r="1441" spans="1:7" ht="13.5" customHeight="1">
      <c r="A1441">
        <v>1441</v>
      </c>
      <c r="B1441" s="127" t="s">
        <v>488</v>
      </c>
      <c r="C1441" s="127" t="s">
        <v>84</v>
      </c>
      <c r="D1441" s="128" t="s">
        <v>79</v>
      </c>
      <c r="E1441" s="128" t="s">
        <v>939</v>
      </c>
      <c r="F1441" s="45" t="s">
        <v>178</v>
      </c>
      <c r="G1441" s="127"/>
    </row>
    <row r="1442" spans="1:7" ht="13.5" customHeight="1">
      <c r="A1442">
        <v>1442</v>
      </c>
      <c r="B1442" s="127" t="s">
        <v>963</v>
      </c>
      <c r="C1442" s="127" t="s">
        <v>135</v>
      </c>
      <c r="D1442" s="128" t="s">
        <v>136</v>
      </c>
      <c r="E1442" s="128" t="s">
        <v>172</v>
      </c>
      <c r="F1442" s="44" t="s">
        <v>134</v>
      </c>
      <c r="G1442" s="127"/>
    </row>
    <row r="1443" spans="1:7" ht="13.5" customHeight="1">
      <c r="A1443">
        <v>1443</v>
      </c>
      <c r="B1443" s="127" t="s">
        <v>962</v>
      </c>
      <c r="C1443" s="127" t="s">
        <v>135</v>
      </c>
      <c r="D1443" s="128" t="s">
        <v>136</v>
      </c>
      <c r="E1443" s="128" t="s">
        <v>173</v>
      </c>
      <c r="F1443" s="44" t="s">
        <v>134</v>
      </c>
      <c r="G1443" s="127"/>
    </row>
    <row r="1444" spans="1:7" ht="13.5" customHeight="1">
      <c r="A1444">
        <v>1444</v>
      </c>
      <c r="B1444" s="127" t="s">
        <v>963</v>
      </c>
      <c r="C1444" s="127" t="s">
        <v>113</v>
      </c>
      <c r="D1444" s="128" t="s">
        <v>75</v>
      </c>
      <c r="E1444" s="128" t="s">
        <v>172</v>
      </c>
      <c r="F1444" s="44" t="s">
        <v>134</v>
      </c>
      <c r="G1444" s="127"/>
    </row>
    <row r="1445" spans="1:7" ht="13.5" customHeight="1">
      <c r="A1445">
        <v>1445</v>
      </c>
      <c r="B1445" s="127" t="s">
        <v>962</v>
      </c>
      <c r="C1445" s="127" t="s">
        <v>113</v>
      </c>
      <c r="D1445" s="128" t="s">
        <v>75</v>
      </c>
      <c r="E1445" s="128" t="s">
        <v>173</v>
      </c>
      <c r="F1445" s="44" t="s">
        <v>134</v>
      </c>
      <c r="G1445" s="127"/>
    </row>
    <row r="1446" spans="1:7" ht="13.5" customHeight="1">
      <c r="A1446">
        <v>1446</v>
      </c>
      <c r="B1446" s="127" t="s">
        <v>255</v>
      </c>
      <c r="C1446" s="127" t="s">
        <v>113</v>
      </c>
      <c r="D1446" s="128" t="s">
        <v>75</v>
      </c>
      <c r="E1446" s="128" t="s">
        <v>166</v>
      </c>
      <c r="F1446" s="44" t="s">
        <v>134</v>
      </c>
      <c r="G1446" s="127"/>
    </row>
    <row r="1447" spans="1:7" ht="13.5" customHeight="1">
      <c r="A1447">
        <v>1447</v>
      </c>
      <c r="B1447" s="127" t="s">
        <v>255</v>
      </c>
      <c r="C1447" s="127" t="s">
        <v>113</v>
      </c>
      <c r="D1447" s="128" t="s">
        <v>75</v>
      </c>
      <c r="E1447" s="128" t="s">
        <v>167</v>
      </c>
      <c r="F1447" s="44" t="s">
        <v>134</v>
      </c>
      <c r="G1447" s="127"/>
    </row>
    <row r="1448" spans="1:7" ht="13.5" customHeight="1">
      <c r="A1448">
        <v>1448</v>
      </c>
      <c r="B1448" s="127" t="s">
        <v>255</v>
      </c>
      <c r="C1448" s="127" t="s">
        <v>113</v>
      </c>
      <c r="D1448" s="128" t="s">
        <v>75</v>
      </c>
      <c r="E1448" s="128" t="s">
        <v>170</v>
      </c>
      <c r="F1448" s="44" t="s">
        <v>134</v>
      </c>
      <c r="G1448" s="127"/>
    </row>
    <row r="1449" spans="1:7" ht="13.5" customHeight="1">
      <c r="A1449">
        <v>1449</v>
      </c>
      <c r="B1449" s="127" t="s">
        <v>591</v>
      </c>
      <c r="C1449" s="127" t="s">
        <v>112</v>
      </c>
      <c r="D1449" s="128" t="s">
        <v>72</v>
      </c>
      <c r="E1449" s="264">
        <v>19</v>
      </c>
      <c r="F1449" s="51" t="s">
        <v>202</v>
      </c>
      <c r="G1449" s="127"/>
    </row>
    <row r="1450" spans="1:7" ht="13.5" customHeight="1">
      <c r="A1450">
        <v>1450</v>
      </c>
      <c r="B1450" s="127" t="s">
        <v>963</v>
      </c>
      <c r="C1450" s="127" t="s">
        <v>135</v>
      </c>
      <c r="D1450" s="128" t="s">
        <v>136</v>
      </c>
      <c r="E1450" s="128" t="s">
        <v>89</v>
      </c>
      <c r="F1450" s="44" t="s">
        <v>134</v>
      </c>
      <c r="G1450" s="127"/>
    </row>
    <row r="1451" spans="1:7" ht="13.5" customHeight="1">
      <c r="A1451">
        <v>1451</v>
      </c>
      <c r="B1451" s="127" t="s">
        <v>963</v>
      </c>
      <c r="C1451" s="127" t="s">
        <v>135</v>
      </c>
      <c r="D1451" s="128" t="s">
        <v>136</v>
      </c>
      <c r="E1451" s="128" t="s">
        <v>138</v>
      </c>
      <c r="F1451" s="44" t="s">
        <v>134</v>
      </c>
      <c r="G1451" s="127"/>
    </row>
    <row r="1452" spans="1:7" ht="13.5" customHeight="1">
      <c r="A1452">
        <v>1452</v>
      </c>
      <c r="B1452" s="127" t="s">
        <v>963</v>
      </c>
      <c r="C1452" s="127" t="s">
        <v>135</v>
      </c>
      <c r="D1452" s="128" t="s">
        <v>136</v>
      </c>
      <c r="E1452" s="128" t="s">
        <v>154</v>
      </c>
      <c r="F1452" s="44" t="s">
        <v>134</v>
      </c>
      <c r="G1452" s="127"/>
    </row>
    <row r="1453" spans="1:7" ht="13.5" customHeight="1">
      <c r="A1453">
        <v>1453</v>
      </c>
      <c r="B1453" s="127" t="s">
        <v>427</v>
      </c>
      <c r="C1453" s="127" t="s">
        <v>112</v>
      </c>
      <c r="D1453" s="128" t="s">
        <v>72</v>
      </c>
      <c r="E1453" s="128" t="s">
        <v>940</v>
      </c>
      <c r="F1453" s="45" t="s">
        <v>599</v>
      </c>
      <c r="G1453" s="127"/>
    </row>
    <row r="1454" spans="1:7" ht="13.5" customHeight="1">
      <c r="A1454">
        <v>1454</v>
      </c>
      <c r="B1454" s="127" t="s">
        <v>418</v>
      </c>
      <c r="C1454" s="127" t="s">
        <v>103</v>
      </c>
      <c r="D1454" s="128" t="s">
        <v>73</v>
      </c>
      <c r="E1454" s="128" t="s">
        <v>941</v>
      </c>
      <c r="F1454" s="45" t="s">
        <v>599</v>
      </c>
      <c r="G1454" s="127"/>
    </row>
    <row r="1455" spans="1:7" ht="13.5" customHeight="1">
      <c r="A1455">
        <v>1455</v>
      </c>
      <c r="B1455" s="127" t="s">
        <v>418</v>
      </c>
      <c r="C1455" s="127" t="s">
        <v>112</v>
      </c>
      <c r="D1455" s="128" t="s">
        <v>72</v>
      </c>
      <c r="E1455" s="128" t="s">
        <v>941</v>
      </c>
      <c r="F1455" s="45" t="s">
        <v>599</v>
      </c>
      <c r="G1455" s="127"/>
    </row>
    <row r="1456" spans="1:7" ht="13.5" customHeight="1">
      <c r="A1456">
        <v>1456</v>
      </c>
      <c r="B1456" s="127" t="s">
        <v>418</v>
      </c>
      <c r="C1456" s="127" t="s">
        <v>103</v>
      </c>
      <c r="D1456" s="128" t="s">
        <v>73</v>
      </c>
      <c r="E1456" s="128" t="s">
        <v>942</v>
      </c>
      <c r="F1456" s="45" t="s">
        <v>599</v>
      </c>
      <c r="G1456" s="127"/>
    </row>
    <row r="1457" spans="1:7" ht="13.5" customHeight="1">
      <c r="A1457">
        <v>1457</v>
      </c>
      <c r="B1457" s="127" t="s">
        <v>418</v>
      </c>
      <c r="C1457" s="127" t="s">
        <v>112</v>
      </c>
      <c r="D1457" s="128" t="s">
        <v>72</v>
      </c>
      <c r="E1457" s="128" t="s">
        <v>942</v>
      </c>
      <c r="F1457" s="45" t="s">
        <v>599</v>
      </c>
      <c r="G1457" s="127"/>
    </row>
    <row r="1458" spans="1:7" ht="13.5" customHeight="1">
      <c r="A1458">
        <v>1458</v>
      </c>
      <c r="B1458" s="127" t="s">
        <v>411</v>
      </c>
      <c r="C1458" s="127" t="s">
        <v>103</v>
      </c>
      <c r="D1458" s="128" t="s">
        <v>73</v>
      </c>
      <c r="E1458" s="128" t="s">
        <v>943</v>
      </c>
      <c r="F1458" s="45" t="s">
        <v>599</v>
      </c>
      <c r="G1458" s="127"/>
    </row>
    <row r="1459" spans="1:7" ht="13.5" customHeight="1">
      <c r="A1459">
        <v>1459</v>
      </c>
      <c r="B1459" s="127" t="s">
        <v>411</v>
      </c>
      <c r="C1459" s="127" t="s">
        <v>112</v>
      </c>
      <c r="D1459" s="128" t="s">
        <v>72</v>
      </c>
      <c r="E1459" s="128" t="s">
        <v>943</v>
      </c>
      <c r="F1459" s="45" t="s">
        <v>599</v>
      </c>
      <c r="G1459" s="127"/>
    </row>
    <row r="1460" spans="1:7" ht="13.5" customHeight="1">
      <c r="A1460">
        <v>1460</v>
      </c>
      <c r="B1460" s="127" t="s">
        <v>423</v>
      </c>
      <c r="C1460" s="127" t="s">
        <v>103</v>
      </c>
      <c r="D1460" s="128" t="s">
        <v>73</v>
      </c>
      <c r="E1460" s="128" t="s">
        <v>944</v>
      </c>
      <c r="F1460" s="45" t="s">
        <v>599</v>
      </c>
      <c r="G1460" s="127"/>
    </row>
    <row r="1461" spans="1:7" ht="13.5" customHeight="1">
      <c r="A1461">
        <v>1461</v>
      </c>
      <c r="B1461" s="127" t="s">
        <v>423</v>
      </c>
      <c r="C1461" s="127" t="s">
        <v>112</v>
      </c>
      <c r="D1461" s="128" t="s">
        <v>72</v>
      </c>
      <c r="E1461" s="128" t="s">
        <v>944</v>
      </c>
      <c r="F1461" s="45" t="s">
        <v>599</v>
      </c>
      <c r="G1461" s="127"/>
    </row>
    <row r="1462" spans="1:7" ht="13.5" customHeight="1">
      <c r="A1462">
        <v>1462</v>
      </c>
      <c r="B1462" s="127" t="s">
        <v>423</v>
      </c>
      <c r="C1462" s="127" t="s">
        <v>84</v>
      </c>
      <c r="D1462" s="128" t="s">
        <v>79</v>
      </c>
      <c r="E1462" s="128" t="s">
        <v>944</v>
      </c>
      <c r="F1462" s="45" t="s">
        <v>599</v>
      </c>
      <c r="G1462" s="127"/>
    </row>
    <row r="1463" spans="1:7" ht="13.5" customHeight="1">
      <c r="A1463">
        <v>1463</v>
      </c>
      <c r="B1463" s="127" t="s">
        <v>249</v>
      </c>
      <c r="C1463" s="127" t="s">
        <v>179</v>
      </c>
      <c r="D1463" s="128" t="s">
        <v>180</v>
      </c>
      <c r="E1463" s="128" t="s">
        <v>166</v>
      </c>
      <c r="F1463" s="44" t="s">
        <v>134</v>
      </c>
      <c r="G1463" s="127"/>
    </row>
    <row r="1464" spans="1:7" ht="13.5" customHeight="1">
      <c r="A1464">
        <v>1464</v>
      </c>
      <c r="B1464" s="127" t="s">
        <v>233</v>
      </c>
      <c r="C1464" s="127" t="s">
        <v>179</v>
      </c>
      <c r="D1464" s="128" t="s">
        <v>180</v>
      </c>
      <c r="E1464" s="128" t="s">
        <v>166</v>
      </c>
      <c r="F1464" s="42" t="s">
        <v>129</v>
      </c>
      <c r="G1464" s="127"/>
    </row>
    <row r="1465" spans="1:7" ht="13.5" customHeight="1">
      <c r="A1465">
        <v>1465</v>
      </c>
      <c r="B1465" s="127" t="s">
        <v>421</v>
      </c>
      <c r="C1465" s="127" t="s">
        <v>103</v>
      </c>
      <c r="D1465" s="128" t="s">
        <v>73</v>
      </c>
      <c r="E1465" s="128" t="s">
        <v>945</v>
      </c>
      <c r="F1465" s="45" t="s">
        <v>599</v>
      </c>
      <c r="G1465" s="127"/>
    </row>
    <row r="1466" spans="1:7" ht="13.5" customHeight="1">
      <c r="A1466">
        <v>1466</v>
      </c>
      <c r="B1466" s="127" t="s">
        <v>421</v>
      </c>
      <c r="C1466" s="127" t="s">
        <v>110</v>
      </c>
      <c r="D1466" s="128" t="s">
        <v>111</v>
      </c>
      <c r="E1466" s="128" t="s">
        <v>945</v>
      </c>
      <c r="F1466" s="45" t="s">
        <v>599</v>
      </c>
      <c r="G1466" s="127"/>
    </row>
    <row r="1467" spans="1:7" ht="13.5" customHeight="1">
      <c r="A1467">
        <v>1467</v>
      </c>
      <c r="B1467" s="127" t="s">
        <v>421</v>
      </c>
      <c r="C1467" s="127" t="s">
        <v>112</v>
      </c>
      <c r="D1467" s="128" t="s">
        <v>72</v>
      </c>
      <c r="E1467" s="128" t="s">
        <v>945</v>
      </c>
      <c r="F1467" s="45" t="s">
        <v>599</v>
      </c>
      <c r="G1467" s="127"/>
    </row>
    <row r="1468" spans="1:7" ht="13.5" customHeight="1">
      <c r="A1468">
        <v>1468</v>
      </c>
      <c r="B1468" s="127" t="s">
        <v>421</v>
      </c>
      <c r="C1468" s="127" t="s">
        <v>84</v>
      </c>
      <c r="D1468" s="128" t="s">
        <v>79</v>
      </c>
      <c r="E1468" s="128" t="s">
        <v>945</v>
      </c>
      <c r="F1468" s="45" t="s">
        <v>599</v>
      </c>
      <c r="G1468" s="127"/>
    </row>
    <row r="1469" spans="1:7" ht="13.5" customHeight="1">
      <c r="A1469">
        <v>1469</v>
      </c>
      <c r="B1469" s="127" t="s">
        <v>422</v>
      </c>
      <c r="C1469" s="127" t="s">
        <v>82</v>
      </c>
      <c r="D1469" s="128" t="s">
        <v>76</v>
      </c>
      <c r="E1469" s="128" t="s">
        <v>945</v>
      </c>
      <c r="F1469" s="45" t="s">
        <v>599</v>
      </c>
      <c r="G1469" s="127"/>
    </row>
    <row r="1470" spans="1:7" ht="13.5" customHeight="1">
      <c r="A1470">
        <v>1470</v>
      </c>
      <c r="B1470" s="127" t="s">
        <v>422</v>
      </c>
      <c r="C1470" s="127" t="s">
        <v>84</v>
      </c>
      <c r="D1470" s="128" t="s">
        <v>79</v>
      </c>
      <c r="E1470" s="128" t="s">
        <v>945</v>
      </c>
      <c r="F1470" s="45" t="s">
        <v>599</v>
      </c>
      <c r="G1470" s="127"/>
    </row>
    <row r="1471" spans="1:7" ht="13.5" customHeight="1">
      <c r="A1471">
        <v>1471</v>
      </c>
      <c r="B1471" s="127" t="s">
        <v>410</v>
      </c>
      <c r="C1471" s="127" t="s">
        <v>84</v>
      </c>
      <c r="D1471" s="128" t="s">
        <v>79</v>
      </c>
      <c r="E1471" s="128" t="s">
        <v>945</v>
      </c>
      <c r="F1471" s="45" t="s">
        <v>599</v>
      </c>
      <c r="G1471" s="127"/>
    </row>
    <row r="1472" spans="1:7" ht="13.5" customHeight="1">
      <c r="A1472">
        <v>1472</v>
      </c>
      <c r="B1472" s="127" t="s">
        <v>419</v>
      </c>
      <c r="C1472" s="127" t="s">
        <v>103</v>
      </c>
      <c r="D1472" s="128" t="s">
        <v>73</v>
      </c>
      <c r="E1472" s="128" t="s">
        <v>946</v>
      </c>
      <c r="F1472" s="45" t="s">
        <v>599</v>
      </c>
      <c r="G1472" s="127"/>
    </row>
    <row r="1473" spans="1:7" ht="13.5" customHeight="1">
      <c r="A1473">
        <v>1473</v>
      </c>
      <c r="B1473" s="127" t="s">
        <v>419</v>
      </c>
      <c r="C1473" s="127" t="s">
        <v>110</v>
      </c>
      <c r="D1473" s="128" t="s">
        <v>111</v>
      </c>
      <c r="E1473" s="128" t="s">
        <v>946</v>
      </c>
      <c r="F1473" s="45" t="s">
        <v>599</v>
      </c>
      <c r="G1473" s="127"/>
    </row>
    <row r="1474" spans="1:7" ht="13.5" customHeight="1">
      <c r="A1474">
        <v>1474</v>
      </c>
      <c r="B1474" s="128" t="s">
        <v>419</v>
      </c>
      <c r="C1474" s="127" t="s">
        <v>112</v>
      </c>
      <c r="D1474" s="128" t="s">
        <v>72</v>
      </c>
      <c r="E1474" s="128" t="s">
        <v>946</v>
      </c>
      <c r="F1474" s="45" t="s">
        <v>599</v>
      </c>
      <c r="G1474" s="127"/>
    </row>
    <row r="1475" spans="1:7" ht="13.5" customHeight="1">
      <c r="A1475">
        <v>1475</v>
      </c>
      <c r="B1475" s="127" t="s">
        <v>425</v>
      </c>
      <c r="C1475" s="127" t="s">
        <v>103</v>
      </c>
      <c r="D1475" s="128" t="s">
        <v>73</v>
      </c>
      <c r="E1475" s="128" t="s">
        <v>947</v>
      </c>
      <c r="F1475" s="45" t="s">
        <v>599</v>
      </c>
      <c r="G1475" s="127"/>
    </row>
    <row r="1476" spans="1:7" ht="13.5" customHeight="1">
      <c r="A1476">
        <v>1476</v>
      </c>
      <c r="B1476" s="127" t="s">
        <v>425</v>
      </c>
      <c r="C1476" s="127" t="s">
        <v>112</v>
      </c>
      <c r="D1476" s="128" t="s">
        <v>72</v>
      </c>
      <c r="E1476" s="128" t="s">
        <v>947</v>
      </c>
      <c r="F1476" s="45" t="s">
        <v>599</v>
      </c>
      <c r="G1476" s="127"/>
    </row>
    <row r="1477" spans="1:7" ht="13.5" customHeight="1">
      <c r="A1477">
        <v>1477</v>
      </c>
      <c r="B1477" s="127" t="s">
        <v>425</v>
      </c>
      <c r="C1477" s="127" t="s">
        <v>82</v>
      </c>
      <c r="D1477" s="128" t="s">
        <v>76</v>
      </c>
      <c r="E1477" s="128" t="s">
        <v>947</v>
      </c>
      <c r="F1477" s="45" t="s">
        <v>599</v>
      </c>
      <c r="G1477" s="127"/>
    </row>
    <row r="1478" spans="1:7" ht="13.5" customHeight="1">
      <c r="A1478">
        <v>1478</v>
      </c>
      <c r="B1478" s="127" t="s">
        <v>425</v>
      </c>
      <c r="C1478" s="127" t="s">
        <v>84</v>
      </c>
      <c r="D1478" s="128" t="s">
        <v>79</v>
      </c>
      <c r="E1478" s="128" t="s">
        <v>947</v>
      </c>
      <c r="F1478" s="45" t="s">
        <v>599</v>
      </c>
      <c r="G1478" s="127"/>
    </row>
    <row r="1479" spans="1:7" ht="13.5" customHeight="1">
      <c r="A1479">
        <v>1479</v>
      </c>
      <c r="B1479" s="127" t="s">
        <v>428</v>
      </c>
      <c r="C1479" s="127" t="s">
        <v>103</v>
      </c>
      <c r="D1479" s="128" t="s">
        <v>73</v>
      </c>
      <c r="E1479" s="128" t="s">
        <v>948</v>
      </c>
      <c r="F1479" s="45" t="s">
        <v>599</v>
      </c>
      <c r="G1479" s="127"/>
    </row>
    <row r="1480" spans="1:7" ht="13.5" customHeight="1">
      <c r="A1480">
        <v>1480</v>
      </c>
      <c r="B1480" s="127" t="s">
        <v>428</v>
      </c>
      <c r="C1480" s="127" t="s">
        <v>112</v>
      </c>
      <c r="D1480" s="128" t="s">
        <v>72</v>
      </c>
      <c r="E1480" s="128" t="s">
        <v>948</v>
      </c>
      <c r="F1480" s="45" t="s">
        <v>599</v>
      </c>
      <c r="G1480" s="127"/>
    </row>
    <row r="1481" spans="1:7" ht="13.5" customHeight="1">
      <c r="A1481">
        <v>1481</v>
      </c>
      <c r="B1481" s="127" t="s">
        <v>424</v>
      </c>
      <c r="C1481" s="127" t="s">
        <v>103</v>
      </c>
      <c r="D1481" s="128" t="s">
        <v>73</v>
      </c>
      <c r="E1481" s="128" t="s">
        <v>949</v>
      </c>
      <c r="F1481" s="45" t="s">
        <v>599</v>
      </c>
      <c r="G1481" s="127"/>
    </row>
    <row r="1482" spans="1:7" ht="13.5" customHeight="1">
      <c r="A1482">
        <v>1482</v>
      </c>
      <c r="B1482" s="127" t="s">
        <v>426</v>
      </c>
      <c r="C1482" s="127" t="s">
        <v>110</v>
      </c>
      <c r="D1482" s="128" t="s">
        <v>111</v>
      </c>
      <c r="E1482" s="128" t="s">
        <v>950</v>
      </c>
      <c r="F1482" s="45" t="s">
        <v>599</v>
      </c>
      <c r="G1482" s="127"/>
    </row>
    <row r="1483" spans="1:7" ht="13.5" customHeight="1">
      <c r="A1483">
        <v>1483</v>
      </c>
      <c r="B1483" s="127" t="s">
        <v>426</v>
      </c>
      <c r="C1483" s="127" t="s">
        <v>84</v>
      </c>
      <c r="D1483" s="128" t="s">
        <v>79</v>
      </c>
      <c r="E1483" s="128" t="s">
        <v>950</v>
      </c>
      <c r="F1483" s="45" t="s">
        <v>599</v>
      </c>
      <c r="G1483" s="127"/>
    </row>
    <row r="1484" spans="1:7" ht="13.5" customHeight="1">
      <c r="A1484">
        <v>1484</v>
      </c>
      <c r="B1484" s="127" t="s">
        <v>379</v>
      </c>
      <c r="C1484" s="127" t="s">
        <v>113</v>
      </c>
      <c r="D1484" s="128" t="s">
        <v>75</v>
      </c>
      <c r="E1484" s="128" t="s">
        <v>603</v>
      </c>
      <c r="F1484" s="54" t="s">
        <v>160</v>
      </c>
      <c r="G1484" s="127"/>
    </row>
    <row r="1485" spans="1:7" ht="13.5" customHeight="1">
      <c r="A1485">
        <v>1485</v>
      </c>
      <c r="B1485" s="127" t="s">
        <v>450</v>
      </c>
      <c r="C1485" s="127" t="s">
        <v>84</v>
      </c>
      <c r="D1485" s="128" t="s">
        <v>79</v>
      </c>
      <c r="E1485" s="128" t="s">
        <v>618</v>
      </c>
      <c r="F1485" s="45" t="s">
        <v>178</v>
      </c>
      <c r="G1485" s="127"/>
    </row>
    <row r="1486" spans="1:7" ht="13.5" customHeight="1">
      <c r="A1486">
        <v>1486</v>
      </c>
      <c r="B1486" s="127" t="s">
        <v>237</v>
      </c>
      <c r="C1486" s="127" t="s">
        <v>112</v>
      </c>
      <c r="D1486" s="128" t="s">
        <v>72</v>
      </c>
      <c r="E1486" s="128" t="s">
        <v>166</v>
      </c>
      <c r="F1486" s="44" t="s">
        <v>71</v>
      </c>
      <c r="G1486" s="127"/>
    </row>
    <row r="1487" spans="1:7" s="245" customFormat="1" ht="13.5" customHeight="1">
      <c r="A1487" s="245">
        <v>1487</v>
      </c>
      <c r="B1487" s="260" t="s">
        <v>597</v>
      </c>
      <c r="C1487" s="260" t="s">
        <v>204</v>
      </c>
      <c r="D1487" s="261" t="s">
        <v>124</v>
      </c>
      <c r="E1487" s="261" t="s">
        <v>603</v>
      </c>
      <c r="F1487" s="254" t="s">
        <v>205</v>
      </c>
      <c r="G1487" s="260"/>
    </row>
    <row r="1488" spans="1:7" ht="13.5" customHeight="1">
      <c r="A1488">
        <v>1488</v>
      </c>
      <c r="B1488" s="127" t="s">
        <v>307</v>
      </c>
      <c r="C1488" s="127" t="s">
        <v>115</v>
      </c>
      <c r="D1488" s="128" t="s">
        <v>116</v>
      </c>
      <c r="E1488" s="128" t="s">
        <v>603</v>
      </c>
      <c r="F1488" s="45" t="s">
        <v>153</v>
      </c>
      <c r="G1488" s="127"/>
    </row>
    <row r="1489" spans="1:7" ht="13.5" customHeight="1">
      <c r="A1489">
        <v>1489</v>
      </c>
      <c r="B1489" s="127" t="s">
        <v>307</v>
      </c>
      <c r="C1489" s="127" t="s">
        <v>85</v>
      </c>
      <c r="D1489" s="128" t="s">
        <v>86</v>
      </c>
      <c r="E1489" s="128" t="s">
        <v>603</v>
      </c>
      <c r="F1489" s="45" t="s">
        <v>153</v>
      </c>
      <c r="G1489" s="127"/>
    </row>
    <row r="1490" spans="1:7" ht="13.5" customHeight="1">
      <c r="A1490">
        <v>1490</v>
      </c>
      <c r="B1490" s="127" t="s">
        <v>307</v>
      </c>
      <c r="C1490" s="127" t="s">
        <v>99</v>
      </c>
      <c r="D1490" s="128" t="s">
        <v>100</v>
      </c>
      <c r="E1490" s="128" t="s">
        <v>603</v>
      </c>
      <c r="F1490" s="45" t="s">
        <v>153</v>
      </c>
      <c r="G1490" s="127"/>
    </row>
    <row r="1491" spans="1:7" ht="13.5" customHeight="1">
      <c r="A1491">
        <v>1491</v>
      </c>
      <c r="B1491" s="127" t="s">
        <v>307</v>
      </c>
      <c r="C1491" s="127" t="s">
        <v>87</v>
      </c>
      <c r="D1491" s="128" t="s">
        <v>88</v>
      </c>
      <c r="E1491" s="128" t="s">
        <v>603</v>
      </c>
      <c r="F1491" s="45" t="s">
        <v>153</v>
      </c>
      <c r="G1491" s="127"/>
    </row>
    <row r="1492" spans="1:7" ht="13.5" customHeight="1">
      <c r="A1492">
        <v>1492</v>
      </c>
      <c r="B1492" s="127" t="s">
        <v>307</v>
      </c>
      <c r="C1492" s="127" t="s">
        <v>95</v>
      </c>
      <c r="D1492" s="128" t="s">
        <v>96</v>
      </c>
      <c r="E1492" s="128" t="s">
        <v>603</v>
      </c>
      <c r="F1492" s="45" t="s">
        <v>153</v>
      </c>
      <c r="G1492" s="127"/>
    </row>
    <row r="1493" spans="1:7" ht="13.5" customHeight="1">
      <c r="A1493">
        <v>1493</v>
      </c>
      <c r="B1493" s="127" t="s">
        <v>307</v>
      </c>
      <c r="C1493" s="127" t="s">
        <v>97</v>
      </c>
      <c r="D1493" s="128" t="s">
        <v>98</v>
      </c>
      <c r="E1493" s="128" t="s">
        <v>603</v>
      </c>
      <c r="F1493" s="45" t="s">
        <v>153</v>
      </c>
      <c r="G1493" s="127"/>
    </row>
    <row r="1494" spans="1:7" ht="13.5" customHeight="1">
      <c r="A1494">
        <v>1494</v>
      </c>
      <c r="B1494" s="127" t="s">
        <v>307</v>
      </c>
      <c r="C1494" s="127" t="s">
        <v>92</v>
      </c>
      <c r="D1494" s="128" t="s">
        <v>75</v>
      </c>
      <c r="E1494" s="128" t="s">
        <v>603</v>
      </c>
      <c r="F1494" s="45" t="s">
        <v>153</v>
      </c>
      <c r="G1494" s="127"/>
    </row>
    <row r="1495" spans="1:7" ht="13.5" customHeight="1">
      <c r="A1495">
        <v>1495</v>
      </c>
      <c r="B1495" s="127" t="s">
        <v>319</v>
      </c>
      <c r="C1495" s="127" t="s">
        <v>92</v>
      </c>
      <c r="D1495" s="128" t="s">
        <v>75</v>
      </c>
      <c r="E1495" s="128" t="s">
        <v>603</v>
      </c>
      <c r="F1495" s="45" t="s">
        <v>153</v>
      </c>
      <c r="G1495" s="127"/>
    </row>
    <row r="1496" spans="1:7" ht="13.5" customHeight="1">
      <c r="A1496">
        <v>1496</v>
      </c>
      <c r="B1496" s="127" t="s">
        <v>310</v>
      </c>
      <c r="C1496" s="127" t="s">
        <v>92</v>
      </c>
      <c r="D1496" s="128" t="s">
        <v>75</v>
      </c>
      <c r="E1496" s="128" t="s">
        <v>603</v>
      </c>
      <c r="F1496" s="45" t="s">
        <v>153</v>
      </c>
      <c r="G1496" s="127"/>
    </row>
    <row r="1497" spans="1:7" ht="13.5" customHeight="1">
      <c r="A1497">
        <v>1497</v>
      </c>
      <c r="B1497" s="127" t="s">
        <v>354</v>
      </c>
      <c r="C1497" s="127" t="s">
        <v>112</v>
      </c>
      <c r="D1497" s="128" t="s">
        <v>72</v>
      </c>
      <c r="E1497" s="128" t="s">
        <v>166</v>
      </c>
      <c r="F1497" s="45" t="s">
        <v>157</v>
      </c>
      <c r="G1497" s="127"/>
    </row>
    <row r="1498" spans="1:7" ht="13.5" customHeight="1">
      <c r="A1498">
        <v>1498</v>
      </c>
      <c r="B1498" s="54" t="s">
        <v>453</v>
      </c>
      <c r="C1498" s="127" t="s">
        <v>126</v>
      </c>
      <c r="D1498" s="128" t="s">
        <v>124</v>
      </c>
      <c r="E1498" s="120">
        <v>3</v>
      </c>
      <c r="F1498" s="45" t="s">
        <v>178</v>
      </c>
    </row>
    <row r="1499" spans="1:7" ht="13.5" customHeight="1">
      <c r="A1499">
        <v>1499</v>
      </c>
      <c r="B1499" s="54" t="s">
        <v>463</v>
      </c>
      <c r="C1499" s="127" t="s">
        <v>84</v>
      </c>
      <c r="D1499" s="128" t="s">
        <v>79</v>
      </c>
      <c r="E1499" s="120">
        <v>3997</v>
      </c>
      <c r="F1499" s="45" t="s">
        <v>178</v>
      </c>
    </row>
    <row r="1500" spans="1:7" ht="13.5" customHeight="1">
      <c r="A1500">
        <v>1500</v>
      </c>
      <c r="B1500" s="54" t="s">
        <v>463</v>
      </c>
      <c r="C1500" s="127" t="s">
        <v>84</v>
      </c>
      <c r="D1500" s="128" t="s">
        <v>79</v>
      </c>
      <c r="E1500" s="120">
        <v>3995</v>
      </c>
      <c r="F1500" s="45" t="s">
        <v>178</v>
      </c>
    </row>
    <row r="1501" spans="1:7" ht="13.5" customHeight="1">
      <c r="A1501">
        <v>1501</v>
      </c>
      <c r="B1501" s="54" t="s">
        <v>507</v>
      </c>
      <c r="C1501" s="127" t="s">
        <v>84</v>
      </c>
      <c r="D1501" s="128" t="s">
        <v>79</v>
      </c>
      <c r="E1501" s="120">
        <v>3976</v>
      </c>
      <c r="F1501" s="45" t="s">
        <v>178</v>
      </c>
    </row>
    <row r="1502" spans="1:7" ht="13.5" customHeight="1">
      <c r="A1502">
        <v>1502</v>
      </c>
      <c r="B1502" s="54" t="s">
        <v>508</v>
      </c>
      <c r="C1502" s="127" t="s">
        <v>103</v>
      </c>
      <c r="D1502" s="128" t="s">
        <v>73</v>
      </c>
      <c r="E1502" s="120">
        <v>3976</v>
      </c>
      <c r="F1502" s="45" t="s">
        <v>178</v>
      </c>
    </row>
    <row r="1503" spans="1:7" ht="13.5" customHeight="1">
      <c r="A1503">
        <v>1503</v>
      </c>
      <c r="B1503" s="54" t="s">
        <v>510</v>
      </c>
      <c r="C1503" s="127" t="s">
        <v>84</v>
      </c>
      <c r="D1503" s="128" t="s">
        <v>79</v>
      </c>
      <c r="E1503" s="120">
        <v>3976</v>
      </c>
      <c r="F1503" s="45" t="s">
        <v>178</v>
      </c>
    </row>
    <row r="1504" spans="1:7" ht="13.5" customHeight="1">
      <c r="A1504">
        <v>1504</v>
      </c>
      <c r="B1504" s="54" t="s">
        <v>513</v>
      </c>
      <c r="C1504" s="127" t="s">
        <v>103</v>
      </c>
      <c r="D1504" s="128" t="s">
        <v>73</v>
      </c>
      <c r="E1504" s="120">
        <v>3976</v>
      </c>
      <c r="F1504" s="45" t="s">
        <v>178</v>
      </c>
    </row>
    <row r="1505" spans="1:6" ht="13.5" customHeight="1">
      <c r="A1505">
        <v>1505</v>
      </c>
      <c r="B1505" s="54" t="s">
        <v>509</v>
      </c>
      <c r="C1505" s="127" t="s">
        <v>84</v>
      </c>
      <c r="D1505" s="128" t="s">
        <v>79</v>
      </c>
      <c r="E1505" s="120">
        <v>3976</v>
      </c>
      <c r="F1505" s="45" t="s">
        <v>178</v>
      </c>
    </row>
    <row r="1506" spans="1:6" ht="13.5" customHeight="1">
      <c r="A1506">
        <v>1506</v>
      </c>
      <c r="B1506" s="54" t="s">
        <v>512</v>
      </c>
      <c r="C1506" s="127" t="s">
        <v>103</v>
      </c>
      <c r="D1506" s="128" t="s">
        <v>73</v>
      </c>
      <c r="E1506" s="120">
        <v>3976</v>
      </c>
      <c r="F1506" s="45" t="s">
        <v>178</v>
      </c>
    </row>
    <row r="1507" spans="1:6" ht="13.5" customHeight="1">
      <c r="A1507">
        <v>1507</v>
      </c>
      <c r="B1507" s="54" t="s">
        <v>463</v>
      </c>
      <c r="C1507" s="127" t="s">
        <v>84</v>
      </c>
      <c r="D1507" s="128" t="s">
        <v>79</v>
      </c>
      <c r="E1507" s="120">
        <v>3994</v>
      </c>
      <c r="F1507" s="45" t="s">
        <v>178</v>
      </c>
    </row>
    <row r="1508" spans="1:6" ht="13.5" customHeight="1">
      <c r="A1508">
        <v>1508</v>
      </c>
      <c r="B1508" s="54" t="s">
        <v>463</v>
      </c>
      <c r="C1508" s="127" t="s">
        <v>84</v>
      </c>
      <c r="D1508" s="128" t="s">
        <v>79</v>
      </c>
      <c r="E1508" s="120">
        <v>3996</v>
      </c>
      <c r="F1508" s="45" t="s">
        <v>178</v>
      </c>
    </row>
    <row r="1509" spans="1:6" ht="13.5" customHeight="1">
      <c r="A1509">
        <v>1509</v>
      </c>
      <c r="B1509" s="54" t="s">
        <v>453</v>
      </c>
      <c r="C1509" s="127" t="s">
        <v>112</v>
      </c>
      <c r="D1509" s="128" t="s">
        <v>72</v>
      </c>
      <c r="E1509" s="120">
        <v>807</v>
      </c>
      <c r="F1509" s="45" t="s">
        <v>178</v>
      </c>
    </row>
    <row r="1510" spans="1:6" ht="13.5" customHeight="1">
      <c r="A1510">
        <v>1510</v>
      </c>
      <c r="B1510" s="54" t="s">
        <v>453</v>
      </c>
      <c r="C1510" s="127" t="s">
        <v>112</v>
      </c>
      <c r="D1510" s="128" t="s">
        <v>72</v>
      </c>
      <c r="E1510" s="120">
        <v>806</v>
      </c>
      <c r="F1510" s="45" t="s">
        <v>178</v>
      </c>
    </row>
    <row r="1511" spans="1:6" ht="13.5" customHeight="1">
      <c r="A1511">
        <v>1511</v>
      </c>
      <c r="B1511" s="54" t="s">
        <v>453</v>
      </c>
      <c r="C1511" s="127" t="s">
        <v>112</v>
      </c>
      <c r="D1511" s="128" t="s">
        <v>72</v>
      </c>
      <c r="E1511" s="120">
        <v>836</v>
      </c>
      <c r="F1511" s="45" t="s">
        <v>178</v>
      </c>
    </row>
    <row r="1512" spans="1:6" ht="13.5" customHeight="1">
      <c r="A1512">
        <v>1512</v>
      </c>
      <c r="B1512" s="54" t="s">
        <v>453</v>
      </c>
      <c r="C1512" s="127" t="s">
        <v>112</v>
      </c>
      <c r="D1512" s="128" t="s">
        <v>72</v>
      </c>
      <c r="E1512" s="120">
        <v>4</v>
      </c>
      <c r="F1512" s="45" t="s">
        <v>178</v>
      </c>
    </row>
    <row r="1513" spans="1:6" ht="13.5" customHeight="1">
      <c r="A1513">
        <v>1513</v>
      </c>
      <c r="B1513" s="54" t="s">
        <v>453</v>
      </c>
      <c r="C1513" s="127" t="s">
        <v>112</v>
      </c>
      <c r="D1513" s="128" t="s">
        <v>72</v>
      </c>
      <c r="E1513" s="120">
        <v>944</v>
      </c>
      <c r="F1513" s="45" t="s">
        <v>178</v>
      </c>
    </row>
    <row r="1514" spans="1:6" ht="13.5" customHeight="1">
      <c r="A1514">
        <v>1514</v>
      </c>
      <c r="B1514" s="54" t="s">
        <v>453</v>
      </c>
      <c r="C1514" s="127" t="s">
        <v>112</v>
      </c>
      <c r="D1514" s="128" t="s">
        <v>72</v>
      </c>
      <c r="E1514" s="120">
        <v>943</v>
      </c>
      <c r="F1514" s="45" t="s">
        <v>178</v>
      </c>
    </row>
    <row r="1515" spans="1:6" ht="13.5" customHeight="1">
      <c r="A1515">
        <v>1515</v>
      </c>
      <c r="B1515" s="54" t="s">
        <v>453</v>
      </c>
      <c r="C1515" s="127" t="s">
        <v>112</v>
      </c>
      <c r="D1515" s="128" t="s">
        <v>72</v>
      </c>
      <c r="E1515" s="120">
        <v>3</v>
      </c>
      <c r="F1515" s="45" t="s">
        <v>178</v>
      </c>
    </row>
    <row r="1516" spans="1:6" s="245" customFormat="1" ht="13.5" customHeight="1">
      <c r="A1516" s="245">
        <v>1516</v>
      </c>
      <c r="B1516" s="254" t="s">
        <v>591</v>
      </c>
      <c r="C1516" s="260" t="s">
        <v>103</v>
      </c>
      <c r="D1516" s="261" t="s">
        <v>73</v>
      </c>
      <c r="E1516" s="259">
        <v>3019</v>
      </c>
      <c r="F1516" s="254" t="s">
        <v>202</v>
      </c>
    </row>
    <row r="1517" spans="1:6" s="245" customFormat="1" ht="13.5" customHeight="1">
      <c r="A1517" s="245">
        <v>1517</v>
      </c>
      <c r="B1517" s="254" t="s">
        <v>593</v>
      </c>
      <c r="C1517" s="260" t="s">
        <v>103</v>
      </c>
      <c r="D1517" s="261" t="s">
        <v>73</v>
      </c>
      <c r="E1517" s="259">
        <v>3019</v>
      </c>
      <c r="F1517" s="254" t="s">
        <v>202</v>
      </c>
    </row>
    <row r="1518" spans="1:6" s="245" customFormat="1" ht="13.5" customHeight="1">
      <c r="A1518" s="245">
        <v>1518</v>
      </c>
      <c r="B1518" s="254" t="s">
        <v>593</v>
      </c>
      <c r="C1518" s="260" t="s">
        <v>112</v>
      </c>
      <c r="D1518" s="261" t="s">
        <v>72</v>
      </c>
      <c r="E1518" s="259">
        <v>3019</v>
      </c>
      <c r="F1518" s="254" t="s">
        <v>202</v>
      </c>
    </row>
    <row r="1519" spans="1:6" ht="13.5" customHeight="1">
      <c r="A1519">
        <v>1519</v>
      </c>
      <c r="B1519" s="54" t="s">
        <v>229</v>
      </c>
      <c r="C1519" s="127" t="s">
        <v>115</v>
      </c>
      <c r="D1519" s="128" t="s">
        <v>116</v>
      </c>
      <c r="E1519" s="120">
        <v>807</v>
      </c>
      <c r="F1519" s="42" t="s">
        <v>129</v>
      </c>
    </row>
    <row r="1520" spans="1:6" ht="13.5" customHeight="1">
      <c r="A1520">
        <v>1520</v>
      </c>
      <c r="B1520" s="54" t="s">
        <v>229</v>
      </c>
      <c r="C1520" s="127" t="s">
        <v>99</v>
      </c>
      <c r="D1520" s="128" t="s">
        <v>100</v>
      </c>
      <c r="E1520" s="120">
        <v>807</v>
      </c>
      <c r="F1520" s="42" t="s">
        <v>129</v>
      </c>
    </row>
    <row r="1521" spans="1:6" ht="13.5" customHeight="1">
      <c r="A1521">
        <v>1521</v>
      </c>
      <c r="B1521" s="177" t="s">
        <v>247</v>
      </c>
      <c r="C1521" s="43" t="s">
        <v>93</v>
      </c>
      <c r="D1521" s="43" t="s">
        <v>94</v>
      </c>
      <c r="E1521" s="121">
        <v>807</v>
      </c>
      <c r="F1521" s="177" t="s">
        <v>134</v>
      </c>
    </row>
    <row r="1522" spans="1:6" ht="13.5" customHeight="1">
      <c r="A1522">
        <v>1522</v>
      </c>
      <c r="B1522" s="54" t="s">
        <v>229</v>
      </c>
      <c r="C1522" s="127" t="s">
        <v>126</v>
      </c>
      <c r="D1522" s="128" t="s">
        <v>124</v>
      </c>
      <c r="E1522" s="120">
        <v>0</v>
      </c>
      <c r="F1522" s="42" t="s">
        <v>129</v>
      </c>
    </row>
    <row r="1523" spans="1:6" ht="13.5" customHeight="1">
      <c r="A1523">
        <v>1523</v>
      </c>
      <c r="B1523" s="54" t="s">
        <v>407</v>
      </c>
      <c r="C1523" s="127" t="s">
        <v>115</v>
      </c>
      <c r="D1523" s="128" t="s">
        <v>116</v>
      </c>
      <c r="E1523" s="120">
        <v>0</v>
      </c>
      <c r="F1523" s="45" t="s">
        <v>599</v>
      </c>
    </row>
    <row r="1524" spans="1:6" ht="13.5" customHeight="1">
      <c r="A1524">
        <v>1524</v>
      </c>
      <c r="B1524" s="54" t="s">
        <v>407</v>
      </c>
      <c r="C1524" s="127" t="s">
        <v>87</v>
      </c>
      <c r="D1524" s="128" t="s">
        <v>88</v>
      </c>
      <c r="E1524" s="120">
        <v>0</v>
      </c>
      <c r="F1524" s="45" t="s">
        <v>599</v>
      </c>
    </row>
    <row r="1525" spans="1:6" ht="13.5" customHeight="1">
      <c r="A1525">
        <v>1525</v>
      </c>
      <c r="B1525" s="54" t="s">
        <v>389</v>
      </c>
      <c r="C1525" s="127" t="s">
        <v>113</v>
      </c>
      <c r="D1525" s="128" t="s">
        <v>75</v>
      </c>
      <c r="E1525" s="120">
        <v>947</v>
      </c>
      <c r="F1525" s="45" t="s">
        <v>164</v>
      </c>
    </row>
    <row r="1526" spans="1:6" ht="13.5" customHeight="1">
      <c r="A1526">
        <v>1526</v>
      </c>
      <c r="B1526" s="54" t="s">
        <v>275</v>
      </c>
      <c r="C1526" s="127" t="s">
        <v>110</v>
      </c>
      <c r="D1526" s="128" t="s">
        <v>111</v>
      </c>
      <c r="E1526" s="120">
        <v>0</v>
      </c>
      <c r="F1526" s="54" t="s">
        <v>1010</v>
      </c>
    </row>
    <row r="1527" spans="1:6" ht="13.5" customHeight="1">
      <c r="A1527">
        <v>1527</v>
      </c>
      <c r="B1527" s="54" t="s">
        <v>338</v>
      </c>
      <c r="C1527" s="127" t="s">
        <v>82</v>
      </c>
      <c r="D1527" s="128" t="s">
        <v>76</v>
      </c>
      <c r="E1527" s="120">
        <v>3005</v>
      </c>
      <c r="F1527" s="45" t="s">
        <v>153</v>
      </c>
    </row>
    <row r="1528" spans="1:6" ht="13.5" customHeight="1">
      <c r="A1528">
        <v>1528</v>
      </c>
      <c r="B1528" s="54" t="s">
        <v>338</v>
      </c>
      <c r="C1528" s="127" t="s">
        <v>84</v>
      </c>
      <c r="D1528" s="128" t="s">
        <v>79</v>
      </c>
      <c r="E1528" s="120">
        <v>3005</v>
      </c>
      <c r="F1528" s="45" t="s">
        <v>153</v>
      </c>
    </row>
    <row r="1529" spans="1:6" ht="13.5" customHeight="1">
      <c r="A1529">
        <v>1529</v>
      </c>
      <c r="B1529" s="54" t="s">
        <v>339</v>
      </c>
      <c r="C1529" s="127" t="s">
        <v>82</v>
      </c>
      <c r="D1529" s="128" t="s">
        <v>76</v>
      </c>
      <c r="E1529" s="120">
        <v>3005</v>
      </c>
      <c r="F1529" s="45" t="s">
        <v>153</v>
      </c>
    </row>
    <row r="1530" spans="1:6" ht="13.5" customHeight="1">
      <c r="A1530">
        <v>1530</v>
      </c>
      <c r="B1530" s="54" t="s">
        <v>339</v>
      </c>
      <c r="C1530" s="127" t="s">
        <v>84</v>
      </c>
      <c r="D1530" s="128" t="s">
        <v>79</v>
      </c>
      <c r="E1530" s="120">
        <v>3005</v>
      </c>
      <c r="F1530" s="45" t="s">
        <v>153</v>
      </c>
    </row>
    <row r="1531" spans="1:6" ht="13.5" customHeight="1">
      <c r="A1531">
        <v>1531</v>
      </c>
      <c r="B1531" s="54" t="s">
        <v>315</v>
      </c>
      <c r="C1531" s="127" t="s">
        <v>103</v>
      </c>
      <c r="D1531" s="128" t="s">
        <v>73</v>
      </c>
      <c r="E1531" s="120">
        <v>3047</v>
      </c>
      <c r="F1531" s="45" t="s">
        <v>153</v>
      </c>
    </row>
    <row r="1532" spans="1:6" ht="13.5" customHeight="1">
      <c r="A1532">
        <v>1532</v>
      </c>
      <c r="B1532" s="54" t="s">
        <v>316</v>
      </c>
      <c r="C1532" s="127" t="s">
        <v>103</v>
      </c>
      <c r="D1532" s="128" t="s">
        <v>73</v>
      </c>
      <c r="E1532" s="120">
        <v>3046</v>
      </c>
      <c r="F1532" s="45" t="s">
        <v>153</v>
      </c>
    </row>
    <row r="1533" spans="1:6" ht="13.5" customHeight="1">
      <c r="A1533">
        <v>1533</v>
      </c>
      <c r="B1533" s="54" t="s">
        <v>336</v>
      </c>
      <c r="C1533" s="127" t="s">
        <v>103</v>
      </c>
      <c r="D1533" s="128" t="s">
        <v>73</v>
      </c>
      <c r="E1533" s="120">
        <v>3046</v>
      </c>
      <c r="F1533" s="45" t="s">
        <v>153</v>
      </c>
    </row>
    <row r="1534" spans="1:6" ht="13.5" customHeight="1">
      <c r="A1534">
        <v>1534</v>
      </c>
      <c r="B1534" s="54" t="s">
        <v>337</v>
      </c>
      <c r="C1534" s="127" t="s">
        <v>103</v>
      </c>
      <c r="D1534" s="128" t="s">
        <v>73</v>
      </c>
      <c r="E1534" s="120">
        <v>3046</v>
      </c>
      <c r="F1534" s="45" t="s">
        <v>153</v>
      </c>
    </row>
    <row r="1535" spans="1:6" ht="13.5" customHeight="1">
      <c r="A1535">
        <v>1535</v>
      </c>
      <c r="B1535" s="54" t="s">
        <v>380</v>
      </c>
      <c r="C1535" s="127" t="s">
        <v>92</v>
      </c>
      <c r="D1535" s="128" t="s">
        <v>75</v>
      </c>
      <c r="E1535" s="120">
        <v>0</v>
      </c>
      <c r="F1535" s="45" t="s">
        <v>81</v>
      </c>
    </row>
    <row r="1536" spans="1:6" ht="13.5" customHeight="1">
      <c r="A1536">
        <v>1536</v>
      </c>
      <c r="B1536" s="54" t="s">
        <v>247</v>
      </c>
      <c r="C1536" s="127" t="s">
        <v>92</v>
      </c>
      <c r="D1536" s="128" t="s">
        <v>75</v>
      </c>
      <c r="E1536" s="120">
        <v>0</v>
      </c>
      <c r="F1536" s="54" t="s">
        <v>134</v>
      </c>
    </row>
    <row r="1537" spans="1:6" ht="13.5" customHeight="1">
      <c r="A1537">
        <v>1537</v>
      </c>
      <c r="B1537" s="54" t="s">
        <v>463</v>
      </c>
      <c r="C1537" s="127" t="s">
        <v>84</v>
      </c>
      <c r="D1537" s="128" t="s">
        <v>79</v>
      </c>
      <c r="E1537" s="120">
        <v>300</v>
      </c>
      <c r="F1537" s="54" t="s">
        <v>178</v>
      </c>
    </row>
    <row r="1538" spans="1:6" ht="13.5" customHeight="1">
      <c r="A1538">
        <v>1538</v>
      </c>
      <c r="B1538" s="54" t="s">
        <v>375</v>
      </c>
      <c r="C1538" s="127" t="s">
        <v>82</v>
      </c>
      <c r="D1538" s="128" t="s">
        <v>76</v>
      </c>
      <c r="E1538" s="120">
        <v>810</v>
      </c>
      <c r="F1538" s="54" t="s">
        <v>160</v>
      </c>
    </row>
    <row r="1539" spans="1:6" ht="13.5" customHeight="1">
      <c r="A1539">
        <v>1539</v>
      </c>
      <c r="B1539" s="54" t="s">
        <v>463</v>
      </c>
      <c r="C1539" s="127" t="s">
        <v>82</v>
      </c>
      <c r="D1539" s="128" t="s">
        <v>76</v>
      </c>
      <c r="E1539" s="120">
        <v>935</v>
      </c>
      <c r="F1539" s="54" t="s">
        <v>178</v>
      </c>
    </row>
    <row r="1540" spans="1:6" ht="13.5" customHeight="1">
      <c r="A1540">
        <v>1540</v>
      </c>
      <c r="B1540" s="54" t="s">
        <v>463</v>
      </c>
      <c r="C1540" s="127" t="s">
        <v>82</v>
      </c>
      <c r="D1540" s="128" t="s">
        <v>76</v>
      </c>
      <c r="E1540" s="120">
        <v>934</v>
      </c>
      <c r="F1540" s="54" t="s">
        <v>178</v>
      </c>
    </row>
    <row r="1541" spans="1:6" ht="13.5" customHeight="1">
      <c r="A1541">
        <v>1541</v>
      </c>
      <c r="B1541" s="54" t="s">
        <v>467</v>
      </c>
      <c r="C1541" s="127" t="s">
        <v>115</v>
      </c>
      <c r="D1541" s="128" t="s">
        <v>116</v>
      </c>
      <c r="E1541" s="120">
        <v>936</v>
      </c>
      <c r="F1541" s="54" t="s">
        <v>178</v>
      </c>
    </row>
    <row r="1542" spans="1:6" ht="13.5" customHeight="1">
      <c r="A1542">
        <v>1542</v>
      </c>
      <c r="B1542" s="54" t="s">
        <v>467</v>
      </c>
      <c r="C1542" s="127" t="s">
        <v>87</v>
      </c>
      <c r="D1542" s="128" t="s">
        <v>88</v>
      </c>
      <c r="E1542" s="120">
        <v>936</v>
      </c>
      <c r="F1542" s="54" t="s">
        <v>178</v>
      </c>
    </row>
    <row r="1543" spans="1:6" ht="13.5" customHeight="1">
      <c r="A1543">
        <v>1543</v>
      </c>
      <c r="B1543" s="54" t="s">
        <v>1018</v>
      </c>
      <c r="C1543" s="127" t="s">
        <v>103</v>
      </c>
      <c r="D1543" s="128" t="s">
        <v>73</v>
      </c>
      <c r="E1543" s="120">
        <v>0</v>
      </c>
      <c r="F1543" s="45" t="s">
        <v>81</v>
      </c>
    </row>
    <row r="1544" spans="1:6" ht="13.5" customHeight="1">
      <c r="A1544">
        <v>1544</v>
      </c>
      <c r="B1544" s="54" t="s">
        <v>1018</v>
      </c>
      <c r="C1544" s="127" t="s">
        <v>110</v>
      </c>
      <c r="D1544" s="128" t="s">
        <v>111</v>
      </c>
      <c r="E1544" s="120">
        <v>0</v>
      </c>
      <c r="F1544" s="45" t="s">
        <v>81</v>
      </c>
    </row>
    <row r="1545" spans="1:6" ht="13.5" customHeight="1">
      <c r="A1545">
        <v>1545</v>
      </c>
      <c r="B1545" s="54" t="s">
        <v>1018</v>
      </c>
      <c r="C1545" s="127" t="s">
        <v>112</v>
      </c>
      <c r="D1545" s="128" t="s">
        <v>72</v>
      </c>
      <c r="E1545" s="120">
        <v>0</v>
      </c>
      <c r="F1545" s="45" t="s">
        <v>81</v>
      </c>
    </row>
    <row r="1546" spans="1:6" ht="13.5" customHeight="1">
      <c r="A1546">
        <v>1546</v>
      </c>
      <c r="B1546" s="54" t="s">
        <v>1018</v>
      </c>
      <c r="C1546" s="127" t="s">
        <v>82</v>
      </c>
      <c r="D1546" s="128" t="s">
        <v>76</v>
      </c>
      <c r="E1546" s="120">
        <v>0</v>
      </c>
      <c r="F1546" s="45" t="s">
        <v>81</v>
      </c>
    </row>
    <row r="1547" spans="1:6" ht="13.5" customHeight="1">
      <c r="A1547">
        <v>1547</v>
      </c>
      <c r="B1547" s="54" t="s">
        <v>1018</v>
      </c>
      <c r="C1547" s="127" t="s">
        <v>84</v>
      </c>
      <c r="D1547" s="128" t="s">
        <v>79</v>
      </c>
      <c r="E1547" s="120">
        <v>0</v>
      </c>
      <c r="F1547" s="45" t="s">
        <v>81</v>
      </c>
    </row>
    <row r="1548" spans="1:6" ht="13.5" customHeight="1">
      <c r="A1548">
        <v>1548</v>
      </c>
      <c r="B1548" s="54" t="s">
        <v>372</v>
      </c>
      <c r="C1548" s="127" t="s">
        <v>82</v>
      </c>
      <c r="D1548" s="128" t="s">
        <v>76</v>
      </c>
      <c r="E1548" s="120">
        <v>933</v>
      </c>
      <c r="F1548" s="54" t="s">
        <v>160</v>
      </c>
    </row>
    <row r="1549" spans="1:6" ht="13.5" customHeight="1">
      <c r="A1549">
        <v>1549</v>
      </c>
      <c r="B1549" s="54" t="s">
        <v>372</v>
      </c>
      <c r="C1549" s="127" t="s">
        <v>82</v>
      </c>
      <c r="D1549" s="128" t="s">
        <v>76</v>
      </c>
      <c r="E1549" s="120">
        <v>0</v>
      </c>
      <c r="F1549" s="54" t="s">
        <v>160</v>
      </c>
    </row>
    <row r="1550" spans="1:6" ht="13.5" customHeight="1">
      <c r="A1550">
        <v>1550</v>
      </c>
      <c r="B1550" s="54" t="s">
        <v>229</v>
      </c>
      <c r="C1550" s="127" t="s">
        <v>115</v>
      </c>
      <c r="D1550" s="128" t="s">
        <v>116</v>
      </c>
      <c r="E1550" s="120">
        <v>0</v>
      </c>
      <c r="F1550" s="42" t="s">
        <v>129</v>
      </c>
    </row>
    <row r="1551" spans="1:6" ht="13.5" customHeight="1">
      <c r="A1551">
        <v>1551</v>
      </c>
      <c r="B1551" s="54" t="s">
        <v>318</v>
      </c>
      <c r="C1551" s="127" t="s">
        <v>82</v>
      </c>
      <c r="D1551" s="128" t="s">
        <v>76</v>
      </c>
      <c r="E1551" s="120">
        <v>5</v>
      </c>
      <c r="F1551" s="45" t="s">
        <v>153</v>
      </c>
    </row>
    <row r="1552" spans="1:6" ht="13.5" customHeight="1">
      <c r="A1552">
        <v>1552</v>
      </c>
      <c r="B1552" s="54" t="s">
        <v>318</v>
      </c>
      <c r="C1552" s="127" t="s">
        <v>84</v>
      </c>
      <c r="D1552" s="128" t="s">
        <v>79</v>
      </c>
      <c r="E1552" s="120">
        <v>5</v>
      </c>
      <c r="F1552" s="45" t="s">
        <v>153</v>
      </c>
    </row>
    <row r="1553" spans="1:6" ht="13.5" customHeight="1">
      <c r="A1553">
        <v>1553</v>
      </c>
      <c r="B1553" s="54" t="s">
        <v>318</v>
      </c>
      <c r="C1553" s="127" t="s">
        <v>82</v>
      </c>
      <c r="D1553" s="128" t="s">
        <v>76</v>
      </c>
      <c r="E1553" s="120">
        <v>3005</v>
      </c>
      <c r="F1553" s="45" t="s">
        <v>153</v>
      </c>
    </row>
    <row r="1554" spans="1:6" ht="13.5" customHeight="1">
      <c r="A1554">
        <v>1554</v>
      </c>
      <c r="B1554" s="54" t="s">
        <v>318</v>
      </c>
      <c r="C1554" s="127" t="s">
        <v>84</v>
      </c>
      <c r="D1554" s="128" t="s">
        <v>79</v>
      </c>
      <c r="E1554" s="120">
        <v>3005</v>
      </c>
      <c r="F1554" s="45" t="s">
        <v>153</v>
      </c>
    </row>
    <row r="1555" spans="1:6" ht="13.5" customHeight="1">
      <c r="A1555">
        <v>1555</v>
      </c>
      <c r="B1555" s="54" t="s">
        <v>381</v>
      </c>
      <c r="C1555" s="127" t="s">
        <v>112</v>
      </c>
      <c r="D1555" s="128" t="s">
        <v>72</v>
      </c>
      <c r="E1555" s="120">
        <v>809</v>
      </c>
      <c r="F1555" s="45" t="s">
        <v>81</v>
      </c>
    </row>
    <row r="1556" spans="1:6" ht="13.5" customHeight="1">
      <c r="A1556">
        <v>1556</v>
      </c>
      <c r="B1556" s="54" t="s">
        <v>453</v>
      </c>
      <c r="C1556" s="127" t="s">
        <v>115</v>
      </c>
      <c r="D1556" s="128" t="s">
        <v>116</v>
      </c>
      <c r="E1556" s="120">
        <v>806</v>
      </c>
      <c r="F1556" s="54" t="s">
        <v>178</v>
      </c>
    </row>
    <row r="1557" spans="1:6" ht="13.5" customHeight="1">
      <c r="A1557">
        <v>1557</v>
      </c>
      <c r="B1557" s="54" t="s">
        <v>317</v>
      </c>
      <c r="C1557" s="127" t="s">
        <v>103</v>
      </c>
      <c r="D1557" s="128" t="s">
        <v>73</v>
      </c>
      <c r="E1557" s="120">
        <v>3046</v>
      </c>
      <c r="F1557" s="45" t="s">
        <v>153</v>
      </c>
    </row>
    <row r="1558" spans="1:6" ht="13.5" customHeight="1">
      <c r="A1558">
        <v>1558</v>
      </c>
      <c r="B1558" s="54" t="s">
        <v>322</v>
      </c>
      <c r="C1558" s="127" t="s">
        <v>103</v>
      </c>
      <c r="D1558" s="128" t="s">
        <v>73</v>
      </c>
      <c r="E1558" s="120">
        <v>3046</v>
      </c>
      <c r="F1558" s="45" t="s">
        <v>153</v>
      </c>
    </row>
    <row r="1559" spans="1:6" ht="13.5" customHeight="1">
      <c r="A1559">
        <v>1559</v>
      </c>
      <c r="B1559" s="54" t="s">
        <v>344</v>
      </c>
      <c r="C1559" s="127" t="s">
        <v>103</v>
      </c>
      <c r="D1559" s="128" t="s">
        <v>73</v>
      </c>
      <c r="E1559" s="120">
        <v>3046</v>
      </c>
      <c r="F1559" s="45" t="s">
        <v>153</v>
      </c>
    </row>
    <row r="1560" spans="1:6" ht="13.5" customHeight="1">
      <c r="A1560">
        <v>1560</v>
      </c>
      <c r="B1560" s="54" t="s">
        <v>349</v>
      </c>
      <c r="C1560" s="127" t="s">
        <v>103</v>
      </c>
      <c r="D1560" s="128" t="s">
        <v>73</v>
      </c>
      <c r="E1560" s="120">
        <v>3046</v>
      </c>
      <c r="F1560" s="45" t="s">
        <v>153</v>
      </c>
    </row>
    <row r="1561" spans="1:6" ht="13.5" customHeight="1">
      <c r="A1561">
        <v>1561</v>
      </c>
      <c r="B1561" s="54" t="s">
        <v>401</v>
      </c>
      <c r="C1561" s="127" t="s">
        <v>113</v>
      </c>
      <c r="D1561" s="128" t="s">
        <v>75</v>
      </c>
      <c r="E1561" s="120">
        <v>0</v>
      </c>
      <c r="F1561" s="54" t="s">
        <v>165</v>
      </c>
    </row>
    <row r="1562" spans="1:6" ht="13.5" customHeight="1">
      <c r="A1562">
        <v>1562</v>
      </c>
      <c r="B1562" s="54" t="s">
        <v>493</v>
      </c>
      <c r="C1562" s="127" t="s">
        <v>112</v>
      </c>
      <c r="D1562" s="128" t="s">
        <v>72</v>
      </c>
      <c r="E1562" s="120">
        <v>943</v>
      </c>
      <c r="F1562" s="54" t="s">
        <v>178</v>
      </c>
    </row>
    <row r="1563" spans="1:6" s="238" customFormat="1" ht="13.5" customHeight="1">
      <c r="A1563" s="283">
        <v>1563</v>
      </c>
      <c r="B1563" s="284" t="s">
        <v>235</v>
      </c>
      <c r="C1563" s="284" t="s">
        <v>179</v>
      </c>
      <c r="D1563" s="284" t="s">
        <v>180</v>
      </c>
      <c r="E1563" s="285">
        <v>0</v>
      </c>
      <c r="F1563" s="284" t="s">
        <v>71</v>
      </c>
    </row>
    <row r="1564" spans="1:6" ht="13.5" customHeight="1">
      <c r="A1564">
        <v>1564</v>
      </c>
      <c r="B1564" s="54" t="s">
        <v>1084</v>
      </c>
      <c r="C1564" s="54" t="s">
        <v>179</v>
      </c>
      <c r="D1564" s="54" t="s">
        <v>180</v>
      </c>
      <c r="E1564" s="120">
        <v>806</v>
      </c>
      <c r="F1564" s="54" t="s">
        <v>125</v>
      </c>
    </row>
    <row r="1565" spans="1:6" ht="13.5" customHeight="1">
      <c r="A1565">
        <v>1565</v>
      </c>
      <c r="B1565" s="54" t="s">
        <v>408</v>
      </c>
      <c r="C1565" s="127" t="s">
        <v>112</v>
      </c>
      <c r="D1565" s="128" t="s">
        <v>72</v>
      </c>
      <c r="E1565" s="120">
        <v>3861</v>
      </c>
      <c r="F1565" s="45" t="s">
        <v>599</v>
      </c>
    </row>
    <row r="1566" spans="1:6" ht="13.5" customHeight="1">
      <c r="A1566">
        <v>1566</v>
      </c>
      <c r="B1566" s="54" t="s">
        <v>408</v>
      </c>
      <c r="C1566" s="127" t="s">
        <v>112</v>
      </c>
      <c r="D1566" s="128" t="s">
        <v>72</v>
      </c>
      <c r="E1566" s="120">
        <v>3865</v>
      </c>
      <c r="F1566" s="45" t="s">
        <v>599</v>
      </c>
    </row>
    <row r="1567" spans="1:6" ht="13.5" customHeight="1">
      <c r="A1567">
        <v>1567</v>
      </c>
      <c r="B1567" s="54" t="s">
        <v>408</v>
      </c>
      <c r="C1567" s="127" t="s">
        <v>112</v>
      </c>
      <c r="D1567" s="128" t="s">
        <v>72</v>
      </c>
      <c r="E1567" s="120">
        <v>937</v>
      </c>
      <c r="F1567" s="45" t="s">
        <v>599</v>
      </c>
    </row>
    <row r="1568" spans="1:6" ht="13.5" customHeight="1">
      <c r="A1568">
        <v>1568</v>
      </c>
      <c r="B1568" s="54" t="s">
        <v>426</v>
      </c>
      <c r="C1568" s="127" t="s">
        <v>103</v>
      </c>
      <c r="D1568" s="128" t="s">
        <v>73</v>
      </c>
      <c r="E1568" s="120">
        <v>3910</v>
      </c>
      <c r="F1568" s="45" t="s">
        <v>599</v>
      </c>
    </row>
    <row r="1569" spans="1:6" ht="13.5" customHeight="1">
      <c r="A1569">
        <v>1569</v>
      </c>
      <c r="B1569" s="54" t="s">
        <v>426</v>
      </c>
      <c r="C1569" s="127" t="s">
        <v>112</v>
      </c>
      <c r="D1569" s="128" t="s">
        <v>72</v>
      </c>
      <c r="E1569" s="120">
        <v>3910</v>
      </c>
      <c r="F1569" s="45" t="s">
        <v>599</v>
      </c>
    </row>
    <row r="1570" spans="1:6" ht="13.5" customHeight="1">
      <c r="A1570">
        <v>1570</v>
      </c>
      <c r="B1570" s="54" t="s">
        <v>207</v>
      </c>
      <c r="C1570" s="54" t="s">
        <v>132</v>
      </c>
      <c r="D1570" s="54" t="s">
        <v>133</v>
      </c>
      <c r="E1570" s="120">
        <v>0</v>
      </c>
      <c r="F1570" s="42" t="s">
        <v>83</v>
      </c>
    </row>
    <row r="1571" spans="1:6" ht="13.5" customHeight="1">
      <c r="A1571">
        <v>1571</v>
      </c>
      <c r="B1571" s="54" t="s">
        <v>518</v>
      </c>
      <c r="C1571" s="127" t="s">
        <v>112</v>
      </c>
      <c r="D1571" s="128" t="s">
        <v>72</v>
      </c>
      <c r="E1571" s="120">
        <v>990</v>
      </c>
      <c r="F1571" s="45" t="s">
        <v>183</v>
      </c>
    </row>
    <row r="1572" spans="1:6" ht="13.5" customHeight="1">
      <c r="A1572">
        <v>1572</v>
      </c>
      <c r="B1572" s="54" t="s">
        <v>518</v>
      </c>
      <c r="C1572" s="127" t="s">
        <v>112</v>
      </c>
      <c r="D1572" s="128" t="s">
        <v>72</v>
      </c>
      <c r="E1572" s="120">
        <v>989</v>
      </c>
      <c r="F1572" s="45" t="s">
        <v>183</v>
      </c>
    </row>
    <row r="1573" spans="1:6" ht="13.5" customHeight="1">
      <c r="A1573">
        <v>1573</v>
      </c>
      <c r="B1573" s="54" t="s">
        <v>518</v>
      </c>
      <c r="C1573" s="127" t="s">
        <v>112</v>
      </c>
      <c r="D1573" s="128" t="s">
        <v>72</v>
      </c>
      <c r="E1573" s="120">
        <v>941</v>
      </c>
      <c r="F1573" s="45" t="s">
        <v>183</v>
      </c>
    </row>
    <row r="1574" spans="1:6" ht="13.5" customHeight="1">
      <c r="A1574">
        <v>1574</v>
      </c>
      <c r="B1574" s="54" t="s">
        <v>518</v>
      </c>
      <c r="C1574" s="127" t="s">
        <v>112</v>
      </c>
      <c r="D1574" s="128" t="s">
        <v>72</v>
      </c>
      <c r="E1574" s="120">
        <v>806</v>
      </c>
      <c r="F1574" s="45" t="s">
        <v>183</v>
      </c>
    </row>
    <row r="1575" spans="1:6" ht="13.5" customHeight="1">
      <c r="A1575">
        <v>1575</v>
      </c>
      <c r="B1575" s="54" t="s">
        <v>518</v>
      </c>
      <c r="C1575" s="127" t="s">
        <v>112</v>
      </c>
      <c r="D1575" s="128" t="s">
        <v>72</v>
      </c>
      <c r="E1575" s="120">
        <v>32</v>
      </c>
      <c r="F1575" s="45" t="s">
        <v>183</v>
      </c>
    </row>
    <row r="1576" spans="1:6" ht="13.5" customHeight="1">
      <c r="A1576">
        <v>1576</v>
      </c>
      <c r="B1576" s="54" t="s">
        <v>1086</v>
      </c>
      <c r="C1576" s="127" t="s">
        <v>112</v>
      </c>
      <c r="D1576" s="128" t="s">
        <v>72</v>
      </c>
      <c r="E1576" s="120">
        <v>806</v>
      </c>
      <c r="F1576" s="45" t="s">
        <v>183</v>
      </c>
    </row>
    <row r="1577" spans="1:6" ht="13.5" customHeight="1">
      <c r="A1577">
        <v>1577</v>
      </c>
      <c r="B1577" s="54" t="s">
        <v>1086</v>
      </c>
      <c r="C1577" s="127" t="s">
        <v>112</v>
      </c>
      <c r="D1577" s="128" t="s">
        <v>72</v>
      </c>
      <c r="E1577" s="120">
        <v>989</v>
      </c>
      <c r="F1577" s="45" t="s">
        <v>183</v>
      </c>
    </row>
    <row r="1578" spans="1:6" ht="13.5" customHeight="1">
      <c r="A1578">
        <v>1578</v>
      </c>
      <c r="B1578" s="54" t="s">
        <v>1085</v>
      </c>
      <c r="C1578" s="127" t="s">
        <v>112</v>
      </c>
      <c r="D1578" s="128" t="s">
        <v>72</v>
      </c>
      <c r="E1578" s="120">
        <v>5</v>
      </c>
      <c r="F1578" s="54" t="s">
        <v>134</v>
      </c>
    </row>
    <row r="1579" spans="1:6" ht="13.5" customHeight="1">
      <c r="A1579">
        <v>1579</v>
      </c>
      <c r="B1579" s="54" t="s">
        <v>1085</v>
      </c>
      <c r="C1579" s="127" t="s">
        <v>112</v>
      </c>
      <c r="D1579" s="128" t="s">
        <v>72</v>
      </c>
      <c r="E1579" s="120">
        <v>200</v>
      </c>
      <c r="F1579" s="54" t="s">
        <v>134</v>
      </c>
    </row>
    <row r="1580" spans="1:6" ht="13.5" customHeight="1">
      <c r="A1580">
        <v>1580</v>
      </c>
      <c r="B1580" s="54" t="s">
        <v>463</v>
      </c>
      <c r="C1580" s="127" t="s">
        <v>84</v>
      </c>
      <c r="D1580" s="128" t="s">
        <v>79</v>
      </c>
      <c r="E1580" s="120">
        <v>3966</v>
      </c>
      <c r="F1580" s="54" t="s">
        <v>178</v>
      </c>
    </row>
    <row r="1581" spans="1:6" ht="13.5" customHeight="1">
      <c r="A1581">
        <v>1581</v>
      </c>
      <c r="B1581" s="54" t="s">
        <v>489</v>
      </c>
      <c r="C1581" s="127" t="s">
        <v>84</v>
      </c>
      <c r="D1581" s="128" t="s">
        <v>79</v>
      </c>
      <c r="E1581" s="120">
        <v>3983</v>
      </c>
      <c r="F1581" s="54" t="s">
        <v>178</v>
      </c>
    </row>
    <row r="1582" spans="1:6" s="245" customFormat="1" ht="13.5" customHeight="1">
      <c r="A1582" s="245">
        <v>1582</v>
      </c>
      <c r="B1582" s="254" t="s">
        <v>589</v>
      </c>
      <c r="C1582" s="260" t="s">
        <v>113</v>
      </c>
      <c r="D1582" s="261" t="s">
        <v>75</v>
      </c>
      <c r="E1582" s="248">
        <v>0</v>
      </c>
      <c r="F1582" s="254" t="s">
        <v>78</v>
      </c>
    </row>
    <row r="1583" spans="1:6" s="245" customFormat="1" ht="13.5" customHeight="1">
      <c r="A1583" s="245">
        <v>1583</v>
      </c>
      <c r="B1583" s="254" t="s">
        <v>519</v>
      </c>
      <c r="C1583" s="260" t="s">
        <v>84</v>
      </c>
      <c r="D1583" s="261" t="s">
        <v>79</v>
      </c>
      <c r="E1583" s="259">
        <v>806</v>
      </c>
      <c r="F1583" s="254" t="s">
        <v>183</v>
      </c>
    </row>
    <row r="1584" spans="1:6" ht="13.5" customHeight="1">
      <c r="A1584">
        <v>1584</v>
      </c>
      <c r="B1584" s="54" t="s">
        <v>518</v>
      </c>
      <c r="C1584" s="127" t="s">
        <v>112</v>
      </c>
      <c r="D1584" s="128" t="s">
        <v>72</v>
      </c>
      <c r="E1584" s="120">
        <v>807</v>
      </c>
      <c r="F1584" s="45" t="s">
        <v>183</v>
      </c>
    </row>
    <row r="1585" spans="1:7" s="245" customFormat="1" ht="13.5" customHeight="1">
      <c r="A1585" s="245">
        <v>1585</v>
      </c>
      <c r="B1585" s="254" t="s">
        <v>518</v>
      </c>
      <c r="C1585" s="260" t="s">
        <v>112</v>
      </c>
      <c r="D1585" s="261" t="s">
        <v>72</v>
      </c>
      <c r="E1585" s="259">
        <v>810</v>
      </c>
      <c r="F1585" s="254" t="s">
        <v>183</v>
      </c>
    </row>
    <row r="1586" spans="1:7" ht="13.5" customHeight="1">
      <c r="A1586">
        <v>1586</v>
      </c>
      <c r="B1586" s="54" t="s">
        <v>366</v>
      </c>
      <c r="C1586" s="127" t="s">
        <v>82</v>
      </c>
      <c r="D1586" s="128" t="s">
        <v>76</v>
      </c>
      <c r="E1586" s="120">
        <v>807</v>
      </c>
      <c r="F1586" s="54" t="s">
        <v>160</v>
      </c>
    </row>
    <row r="1587" spans="1:7" s="245" customFormat="1" ht="13.5" customHeight="1">
      <c r="A1587" s="245">
        <v>1587</v>
      </c>
      <c r="B1587" s="254" t="s">
        <v>519</v>
      </c>
      <c r="C1587" s="127" t="s">
        <v>103</v>
      </c>
      <c r="D1587" s="128" t="s">
        <v>73</v>
      </c>
      <c r="E1587" s="259">
        <v>806</v>
      </c>
      <c r="F1587" s="254" t="s">
        <v>183</v>
      </c>
    </row>
    <row r="1588" spans="1:7" s="245" customFormat="1" ht="13.5" customHeight="1">
      <c r="A1588" s="245">
        <v>1588</v>
      </c>
      <c r="B1588" s="254" t="s">
        <v>519</v>
      </c>
      <c r="C1588" s="127" t="s">
        <v>112</v>
      </c>
      <c r="D1588" s="128" t="s">
        <v>72</v>
      </c>
      <c r="E1588" s="259">
        <v>806</v>
      </c>
      <c r="F1588" s="254" t="s">
        <v>183</v>
      </c>
    </row>
    <row r="1589" spans="1:7" ht="13.5" customHeight="1">
      <c r="A1589">
        <v>1589</v>
      </c>
      <c r="B1589" s="54" t="s">
        <v>467</v>
      </c>
      <c r="C1589" s="127" t="s">
        <v>103</v>
      </c>
      <c r="D1589" s="128" t="s">
        <v>73</v>
      </c>
      <c r="E1589" s="120">
        <v>3970</v>
      </c>
      <c r="F1589" s="54" t="s">
        <v>178</v>
      </c>
    </row>
    <row r="1590" spans="1:7" ht="13.5" customHeight="1">
      <c r="A1590">
        <v>1590</v>
      </c>
      <c r="B1590" s="54" t="s">
        <v>467</v>
      </c>
      <c r="C1590" s="127" t="s">
        <v>112</v>
      </c>
      <c r="D1590" s="128" t="s">
        <v>72</v>
      </c>
      <c r="E1590" s="120">
        <v>3970</v>
      </c>
      <c r="F1590" s="54" t="s">
        <v>178</v>
      </c>
    </row>
    <row r="1591" spans="1:7" ht="13.5" customHeight="1">
      <c r="A1591">
        <v>1591</v>
      </c>
      <c r="B1591" s="54" t="s">
        <v>464</v>
      </c>
      <c r="C1591" s="127" t="s">
        <v>84</v>
      </c>
      <c r="D1591" s="128" t="s">
        <v>79</v>
      </c>
      <c r="E1591" s="120">
        <v>3993</v>
      </c>
      <c r="F1591" s="54" t="s">
        <v>178</v>
      </c>
    </row>
    <row r="1592" spans="1:7" ht="13.5" customHeight="1">
      <c r="A1592">
        <v>1592</v>
      </c>
      <c r="B1592" s="54" t="s">
        <v>493</v>
      </c>
      <c r="C1592" s="127" t="s">
        <v>103</v>
      </c>
      <c r="D1592" s="128" t="s">
        <v>73</v>
      </c>
      <c r="E1592" s="120">
        <v>3977</v>
      </c>
      <c r="F1592" s="54" t="s">
        <v>178</v>
      </c>
    </row>
    <row r="1593" spans="1:7" ht="13.5" customHeight="1">
      <c r="A1593">
        <v>1593</v>
      </c>
      <c r="B1593" s="127" t="s">
        <v>433</v>
      </c>
      <c r="C1593" s="262" t="s">
        <v>1093</v>
      </c>
      <c r="D1593" s="263" t="s">
        <v>1094</v>
      </c>
      <c r="E1593" s="128">
        <v>807</v>
      </c>
      <c r="F1593" s="45" t="s">
        <v>599</v>
      </c>
      <c r="G1593" s="127"/>
    </row>
    <row r="1594" spans="1:7" ht="13.5" customHeight="1">
      <c r="A1594">
        <v>1594</v>
      </c>
      <c r="B1594" s="45" t="s">
        <v>342</v>
      </c>
      <c r="C1594" s="45" t="s">
        <v>115</v>
      </c>
      <c r="D1594" s="45" t="s">
        <v>116</v>
      </c>
      <c r="E1594" s="253" t="s">
        <v>156</v>
      </c>
      <c r="F1594" s="254" t="s">
        <v>153</v>
      </c>
    </row>
    <row r="1595" spans="1:7" ht="13.5" customHeight="1">
      <c r="A1595">
        <v>1595</v>
      </c>
      <c r="B1595" s="45" t="s">
        <v>453</v>
      </c>
      <c r="C1595" s="45" t="s">
        <v>87</v>
      </c>
      <c r="D1595" s="128" t="s">
        <v>88</v>
      </c>
      <c r="E1595" s="120">
        <v>807</v>
      </c>
      <c r="F1595" s="54" t="s">
        <v>178</v>
      </c>
    </row>
    <row r="1596" spans="1:7" ht="13.5" customHeight="1">
      <c r="A1596">
        <v>1596</v>
      </c>
      <c r="B1596" s="45" t="s">
        <v>453</v>
      </c>
      <c r="C1596" s="45" t="s">
        <v>87</v>
      </c>
      <c r="D1596" s="128" t="s">
        <v>88</v>
      </c>
      <c r="E1596" s="120">
        <v>806</v>
      </c>
      <c r="F1596" s="54" t="s">
        <v>178</v>
      </c>
    </row>
    <row r="1597" spans="1:7" ht="13.5" customHeight="1">
      <c r="A1597">
        <v>1597</v>
      </c>
      <c r="B1597" s="45" t="s">
        <v>467</v>
      </c>
      <c r="C1597" s="45" t="s">
        <v>87</v>
      </c>
      <c r="D1597" s="128" t="s">
        <v>88</v>
      </c>
      <c r="E1597" s="120">
        <v>3</v>
      </c>
      <c r="F1597" s="54" t="s">
        <v>178</v>
      </c>
    </row>
    <row r="1598" spans="1:7" ht="13.5" customHeight="1">
      <c r="A1598">
        <v>1598</v>
      </c>
      <c r="B1598" s="45" t="s">
        <v>248</v>
      </c>
      <c r="C1598" s="127" t="s">
        <v>112</v>
      </c>
      <c r="D1598" s="128" t="s">
        <v>72</v>
      </c>
      <c r="E1598" s="120">
        <v>0</v>
      </c>
      <c r="F1598" s="54" t="s">
        <v>134</v>
      </c>
    </row>
    <row r="1599" spans="1:7" ht="13.5" customHeight="1">
      <c r="A1599">
        <v>1599</v>
      </c>
      <c r="B1599" s="45" t="s">
        <v>383</v>
      </c>
      <c r="C1599" s="260" t="s">
        <v>110</v>
      </c>
      <c r="D1599" s="261" t="s">
        <v>111</v>
      </c>
      <c r="E1599" s="120">
        <v>0</v>
      </c>
      <c r="F1599" s="254" t="s">
        <v>81</v>
      </c>
    </row>
    <row r="1600" spans="1:7" ht="13.5" customHeight="1">
      <c r="A1600">
        <v>1600</v>
      </c>
      <c r="B1600" s="45" t="s">
        <v>488</v>
      </c>
      <c r="C1600" s="127" t="s">
        <v>84</v>
      </c>
      <c r="D1600" s="128" t="s">
        <v>79</v>
      </c>
      <c r="E1600" s="120">
        <v>300</v>
      </c>
      <c r="F1600" s="54" t="s">
        <v>178</v>
      </c>
    </row>
    <row r="1601" spans="1:6" ht="13.5" customHeight="1">
      <c r="A1601">
        <v>1601</v>
      </c>
      <c r="B1601" s="282" t="s">
        <v>218</v>
      </c>
      <c r="C1601" s="247" t="s">
        <v>130</v>
      </c>
      <c r="D1601" s="247" t="s">
        <v>131</v>
      </c>
      <c r="E1601" s="120">
        <v>0</v>
      </c>
      <c r="F1601" s="250" t="s">
        <v>122</v>
      </c>
    </row>
    <row r="1602" spans="1:6" ht="13.5" customHeight="1">
      <c r="A1602">
        <v>1602</v>
      </c>
      <c r="B1602" s="286" t="s">
        <v>229</v>
      </c>
      <c r="C1602" s="54" t="s">
        <v>93</v>
      </c>
      <c r="D1602" s="54" t="s">
        <v>94</v>
      </c>
      <c r="E1602" s="120">
        <v>807</v>
      </c>
      <c r="F1602" s="54" t="s">
        <v>129</v>
      </c>
    </row>
    <row r="1603" spans="1:6" ht="13.5" customHeight="1">
      <c r="A1603">
        <v>1603</v>
      </c>
      <c r="B1603" s="54" t="s">
        <v>359</v>
      </c>
      <c r="C1603" s="54" t="s">
        <v>1093</v>
      </c>
      <c r="D1603" s="54" t="s">
        <v>1094</v>
      </c>
      <c r="E1603" s="120">
        <v>810</v>
      </c>
      <c r="F1603" s="54" t="s">
        <v>159</v>
      </c>
    </row>
    <row r="1604" spans="1:6" ht="13.5" customHeight="1">
      <c r="A1604">
        <v>1604</v>
      </c>
      <c r="B1604" s="286" t="s">
        <v>219</v>
      </c>
      <c r="C1604" s="54" t="s">
        <v>101</v>
      </c>
      <c r="D1604" s="54" t="s">
        <v>102</v>
      </c>
      <c r="E1604" s="120">
        <v>0</v>
      </c>
      <c r="F1604" s="250" t="s">
        <v>122</v>
      </c>
    </row>
    <row r="1605" spans="1:6" ht="13.5" customHeight="1">
      <c r="A1605">
        <v>1605</v>
      </c>
      <c r="B1605" s="54" t="s">
        <v>235</v>
      </c>
      <c r="C1605" s="54" t="s">
        <v>101</v>
      </c>
      <c r="D1605" s="54" t="s">
        <v>102</v>
      </c>
      <c r="E1605" s="120">
        <v>0</v>
      </c>
      <c r="F1605" s="54" t="s">
        <v>71</v>
      </c>
    </row>
    <row r="1606" spans="1:6" ht="13.5" customHeight="1">
      <c r="A1606">
        <v>1606</v>
      </c>
      <c r="B1606" s="54" t="s">
        <v>509</v>
      </c>
      <c r="C1606" s="54" t="s">
        <v>84</v>
      </c>
      <c r="D1606" s="54" t="s">
        <v>79</v>
      </c>
      <c r="E1606" s="120">
        <v>3984</v>
      </c>
      <c r="F1606" s="54" t="s">
        <v>178</v>
      </c>
    </row>
    <row r="1607" spans="1:6" ht="13.5" customHeight="1">
      <c r="A1607">
        <v>1607</v>
      </c>
      <c r="B1607" s="54" t="s">
        <v>469</v>
      </c>
      <c r="C1607" s="54" t="s">
        <v>103</v>
      </c>
      <c r="D1607" s="54" t="s">
        <v>73</v>
      </c>
      <c r="E1607" s="120">
        <v>3060</v>
      </c>
      <c r="F1607" s="54" t="s">
        <v>178</v>
      </c>
    </row>
    <row r="1608" spans="1:6" ht="13.5" customHeight="1">
      <c r="A1608">
        <v>1608</v>
      </c>
      <c r="B1608" s="54" t="s">
        <v>359</v>
      </c>
      <c r="C1608" s="54" t="s">
        <v>1093</v>
      </c>
      <c r="D1608" s="54" t="s">
        <v>1094</v>
      </c>
      <c r="E1608" s="120">
        <v>806</v>
      </c>
      <c r="F1608" s="54" t="s">
        <v>159</v>
      </c>
    </row>
    <row r="1609" spans="1:6" ht="13.5" customHeight="1">
      <c r="A1609">
        <v>1609</v>
      </c>
      <c r="B1609" s="54" t="s">
        <v>389</v>
      </c>
      <c r="C1609" s="54" t="s">
        <v>117</v>
      </c>
      <c r="D1609" s="54" t="s">
        <v>176</v>
      </c>
      <c r="E1609" s="120">
        <v>947</v>
      </c>
      <c r="F1609" s="54" t="s">
        <v>164</v>
      </c>
    </row>
    <row r="1610" spans="1:6" ht="13.5" customHeight="1">
      <c r="A1610">
        <v>1610</v>
      </c>
      <c r="B1610" s="54" t="s">
        <v>387</v>
      </c>
      <c r="C1610" s="54" t="s">
        <v>101</v>
      </c>
      <c r="D1610" s="54" t="s">
        <v>102</v>
      </c>
      <c r="E1610" s="120">
        <v>0</v>
      </c>
      <c r="F1610" s="54" t="s">
        <v>163</v>
      </c>
    </row>
    <row r="1611" spans="1:6" ht="13.5" customHeight="1">
      <c r="A1611">
        <v>1611</v>
      </c>
      <c r="B1611" s="54" t="s">
        <v>396</v>
      </c>
      <c r="C1611" s="54" t="s">
        <v>130</v>
      </c>
      <c r="D1611" s="54" t="s">
        <v>131</v>
      </c>
      <c r="E1611" s="120">
        <v>0</v>
      </c>
      <c r="F1611" s="54" t="s">
        <v>165</v>
      </c>
    </row>
    <row r="1612" spans="1:6" ht="13.5" customHeight="1">
      <c r="A1612">
        <v>1612</v>
      </c>
      <c r="B1612" s="54" t="s">
        <v>235</v>
      </c>
      <c r="C1612" s="127" t="s">
        <v>112</v>
      </c>
      <c r="D1612" s="128" t="s">
        <v>72</v>
      </c>
      <c r="E1612" s="120">
        <v>807</v>
      </c>
      <c r="F1612" s="54" t="s">
        <v>71</v>
      </c>
    </row>
    <row r="1613" spans="1:6" ht="13.5" customHeight="1">
      <c r="A1613">
        <v>1613</v>
      </c>
      <c r="B1613" s="54" t="s">
        <v>227</v>
      </c>
      <c r="C1613" s="54" t="s">
        <v>101</v>
      </c>
      <c r="D1613" s="54" t="s">
        <v>102</v>
      </c>
      <c r="E1613" s="120">
        <v>0</v>
      </c>
      <c r="F1613" s="54" t="s">
        <v>125</v>
      </c>
    </row>
    <row r="1614" spans="1:6" ht="13.5" customHeight="1">
      <c r="A1614">
        <v>1614</v>
      </c>
      <c r="B1614" s="54" t="s">
        <v>407</v>
      </c>
      <c r="C1614" s="54" t="s">
        <v>92</v>
      </c>
      <c r="D1614" s="54" t="s">
        <v>75</v>
      </c>
      <c r="E1614" s="120">
        <v>0</v>
      </c>
      <c r="F1614" s="45" t="s">
        <v>599</v>
      </c>
    </row>
    <row r="1615" spans="1:6" ht="13.5" customHeight="1">
      <c r="A1615">
        <v>1615</v>
      </c>
      <c r="B1615" s="54" t="s">
        <v>397</v>
      </c>
      <c r="C1615" s="127" t="s">
        <v>112</v>
      </c>
      <c r="D1615" s="128" t="s">
        <v>72</v>
      </c>
      <c r="E1615" s="120">
        <v>806</v>
      </c>
      <c r="F1615" s="54" t="s">
        <v>165</v>
      </c>
    </row>
    <row r="1616" spans="1:6" ht="13.5" customHeight="1">
      <c r="A1616">
        <v>1616</v>
      </c>
      <c r="B1616" s="54" t="s">
        <v>315</v>
      </c>
      <c r="C1616" s="54" t="s">
        <v>103</v>
      </c>
      <c r="D1616" s="54" t="s">
        <v>73</v>
      </c>
      <c r="E1616" s="120">
        <v>200</v>
      </c>
      <c r="F1616" s="54" t="s">
        <v>153</v>
      </c>
    </row>
    <row r="1617" spans="1:6" ht="13.5" customHeight="1">
      <c r="A1617">
        <v>1617</v>
      </c>
      <c r="B1617" s="54" t="s">
        <v>315</v>
      </c>
      <c r="C1617" s="127" t="s">
        <v>112</v>
      </c>
      <c r="D1617" s="128" t="s">
        <v>72</v>
      </c>
      <c r="E1617" s="120">
        <v>200</v>
      </c>
      <c r="F1617" s="54" t="s">
        <v>153</v>
      </c>
    </row>
    <row r="1618" spans="1:6" ht="13.5" customHeight="1">
      <c r="A1618">
        <v>1618</v>
      </c>
      <c r="B1618" s="54" t="s">
        <v>334</v>
      </c>
      <c r="C1618" s="54" t="s">
        <v>103</v>
      </c>
      <c r="D1618" s="54" t="s">
        <v>73</v>
      </c>
      <c r="E1618" s="120">
        <v>200</v>
      </c>
      <c r="F1618" s="54" t="s">
        <v>153</v>
      </c>
    </row>
    <row r="1619" spans="1:6" ht="13.5" customHeight="1">
      <c r="A1619">
        <v>1619</v>
      </c>
      <c r="B1619" s="54" t="s">
        <v>334</v>
      </c>
      <c r="C1619" s="127" t="s">
        <v>112</v>
      </c>
      <c r="D1619" s="128" t="s">
        <v>72</v>
      </c>
      <c r="E1619" s="120">
        <v>200</v>
      </c>
      <c r="F1619" s="54" t="s">
        <v>153</v>
      </c>
    </row>
    <row r="1620" spans="1:6" ht="13.5" customHeight="1">
      <c r="A1620">
        <v>1620</v>
      </c>
      <c r="B1620" s="54" t="s">
        <v>335</v>
      </c>
      <c r="C1620" s="54" t="s">
        <v>103</v>
      </c>
      <c r="D1620" s="54" t="s">
        <v>73</v>
      </c>
      <c r="E1620" s="120">
        <v>200</v>
      </c>
      <c r="F1620" s="54" t="s">
        <v>153</v>
      </c>
    </row>
    <row r="1621" spans="1:6" ht="13.5" customHeight="1">
      <c r="A1621">
        <v>1621</v>
      </c>
      <c r="B1621" s="54" t="s">
        <v>335</v>
      </c>
      <c r="C1621" s="127" t="s">
        <v>112</v>
      </c>
      <c r="D1621" s="128" t="s">
        <v>72</v>
      </c>
      <c r="E1621" s="120">
        <v>200</v>
      </c>
      <c r="F1621" s="54" t="s">
        <v>153</v>
      </c>
    </row>
    <row r="1622" spans="1:6" ht="13.5" customHeight="1">
      <c r="A1622">
        <v>1622</v>
      </c>
      <c r="B1622" s="54" t="s">
        <v>30</v>
      </c>
      <c r="C1622" s="54" t="s">
        <v>101</v>
      </c>
      <c r="D1622" s="54" t="s">
        <v>102</v>
      </c>
      <c r="E1622" s="120">
        <v>0</v>
      </c>
      <c r="F1622" s="54" t="s">
        <v>153</v>
      </c>
    </row>
    <row r="1623" spans="1:6" ht="13.5" customHeight="1">
      <c r="A1623">
        <v>1623</v>
      </c>
      <c r="B1623" s="54" t="s">
        <v>507</v>
      </c>
      <c r="C1623" s="54" t="s">
        <v>84</v>
      </c>
      <c r="D1623" s="54" t="s">
        <v>79</v>
      </c>
      <c r="E1623" s="120">
        <v>944</v>
      </c>
      <c r="F1623" s="54" t="s">
        <v>178</v>
      </c>
    </row>
    <row r="1624" spans="1:6" ht="13.5" customHeight="1">
      <c r="A1624">
        <v>1624</v>
      </c>
      <c r="B1624" s="54" t="s">
        <v>511</v>
      </c>
      <c r="C1624" s="54" t="s">
        <v>84</v>
      </c>
      <c r="D1624" s="54" t="s">
        <v>79</v>
      </c>
      <c r="E1624" s="120">
        <v>944</v>
      </c>
      <c r="F1624" s="54" t="s">
        <v>178</v>
      </c>
    </row>
    <row r="1625" spans="1:6" ht="13.5" customHeight="1">
      <c r="A1625">
        <v>1625</v>
      </c>
      <c r="B1625" s="54" t="s">
        <v>509</v>
      </c>
      <c r="C1625" s="54" t="s">
        <v>84</v>
      </c>
      <c r="D1625" s="54" t="s">
        <v>79</v>
      </c>
      <c r="E1625" s="120">
        <v>944</v>
      </c>
      <c r="F1625" s="54" t="s">
        <v>178</v>
      </c>
    </row>
    <row r="1626" spans="1:6" ht="13.5" customHeight="1">
      <c r="A1626">
        <v>1626</v>
      </c>
      <c r="B1626" s="54" t="s">
        <v>507</v>
      </c>
      <c r="C1626" s="54" t="s">
        <v>84</v>
      </c>
      <c r="D1626" s="54" t="s">
        <v>79</v>
      </c>
      <c r="E1626" s="120">
        <v>300</v>
      </c>
      <c r="F1626" s="54" t="s">
        <v>178</v>
      </c>
    </row>
    <row r="1627" spans="1:6" ht="13.5" customHeight="1">
      <c r="A1627">
        <v>1627</v>
      </c>
      <c r="B1627" s="54" t="s">
        <v>260</v>
      </c>
      <c r="C1627" s="54" t="s">
        <v>141</v>
      </c>
      <c r="D1627" s="54" t="s">
        <v>142</v>
      </c>
      <c r="E1627" s="120">
        <v>807</v>
      </c>
      <c r="F1627" s="54" t="s">
        <v>134</v>
      </c>
    </row>
    <row r="1628" spans="1:6" ht="13.5" customHeight="1">
      <c r="A1628">
        <v>1628</v>
      </c>
      <c r="B1628" s="54" t="s">
        <v>260</v>
      </c>
      <c r="C1628" s="54" t="s">
        <v>141</v>
      </c>
      <c r="D1628" s="54" t="s">
        <v>142</v>
      </c>
      <c r="E1628" s="120">
        <v>0</v>
      </c>
      <c r="F1628" s="54" t="s">
        <v>134</v>
      </c>
    </row>
    <row r="1629" spans="1:6" ht="13.5" customHeight="1">
      <c r="A1629">
        <v>1629</v>
      </c>
      <c r="B1629" s="54" t="s">
        <v>211</v>
      </c>
      <c r="C1629" s="54" t="s">
        <v>113</v>
      </c>
      <c r="D1629" s="54" t="s">
        <v>75</v>
      </c>
      <c r="E1629" s="120">
        <v>0</v>
      </c>
      <c r="F1629" s="54" t="s">
        <v>114</v>
      </c>
    </row>
    <row r="1630" spans="1:6" ht="13.5" customHeight="1">
      <c r="A1630">
        <v>1630</v>
      </c>
      <c r="B1630" s="54" t="s">
        <v>303</v>
      </c>
      <c r="C1630" s="54" t="s">
        <v>84</v>
      </c>
      <c r="D1630" s="54" t="s">
        <v>79</v>
      </c>
      <c r="E1630" s="120">
        <v>0</v>
      </c>
      <c r="F1630" s="54" t="s">
        <v>149</v>
      </c>
    </row>
    <row r="1631" spans="1:6" ht="13.5" customHeight="1">
      <c r="A1631">
        <v>1631</v>
      </c>
      <c r="B1631" s="54" t="s">
        <v>303</v>
      </c>
      <c r="C1631" s="54" t="s">
        <v>84</v>
      </c>
      <c r="D1631" s="54" t="s">
        <v>79</v>
      </c>
      <c r="E1631" s="120">
        <v>932</v>
      </c>
      <c r="F1631" s="54" t="s">
        <v>149</v>
      </c>
    </row>
    <row r="1632" spans="1:6" ht="13.5" customHeight="1">
      <c r="A1632">
        <v>1632</v>
      </c>
      <c r="B1632" s="54" t="s">
        <v>453</v>
      </c>
      <c r="C1632" s="54" t="s">
        <v>87</v>
      </c>
      <c r="D1632" s="54" t="s">
        <v>88</v>
      </c>
      <c r="E1632" s="120">
        <v>836</v>
      </c>
      <c r="F1632" s="54" t="s">
        <v>178</v>
      </c>
    </row>
    <row r="1633" spans="1:6" ht="13.5" customHeight="1">
      <c r="A1633">
        <v>1633</v>
      </c>
      <c r="B1633" s="54" t="s">
        <v>453</v>
      </c>
      <c r="C1633" s="54" t="s">
        <v>87</v>
      </c>
      <c r="D1633" s="54" t="s">
        <v>88</v>
      </c>
      <c r="E1633" s="120">
        <v>3836</v>
      </c>
      <c r="F1633" s="54" t="s">
        <v>178</v>
      </c>
    </row>
    <row r="1634" spans="1:6" ht="13.5" customHeight="1">
      <c r="A1634">
        <v>1634</v>
      </c>
      <c r="B1634" s="54" t="s">
        <v>569</v>
      </c>
      <c r="C1634" s="260" t="s">
        <v>110</v>
      </c>
      <c r="D1634" s="261" t="s">
        <v>111</v>
      </c>
      <c r="E1634" s="120">
        <v>807</v>
      </c>
      <c r="F1634" s="54" t="s">
        <v>198</v>
      </c>
    </row>
    <row r="1635" spans="1:6" ht="13.5" customHeight="1">
      <c r="A1635">
        <v>1635</v>
      </c>
      <c r="B1635" s="54" t="s">
        <v>569</v>
      </c>
      <c r="C1635" s="127" t="s">
        <v>112</v>
      </c>
      <c r="D1635" s="128" t="s">
        <v>72</v>
      </c>
      <c r="E1635" s="120">
        <v>807</v>
      </c>
      <c r="F1635" s="54" t="s">
        <v>198</v>
      </c>
    </row>
    <row r="1636" spans="1:6" ht="13.5" customHeight="1">
      <c r="A1636">
        <v>1636</v>
      </c>
      <c r="B1636" s="54" t="s">
        <v>509</v>
      </c>
      <c r="C1636" s="54" t="s">
        <v>137</v>
      </c>
      <c r="D1636" s="54" t="s">
        <v>128</v>
      </c>
      <c r="E1636" s="120">
        <v>3984</v>
      </c>
      <c r="F1636" s="54" t="s">
        <v>178</v>
      </c>
    </row>
    <row r="1637" spans="1:6" ht="13.5" customHeight="1">
      <c r="A1637">
        <v>1637</v>
      </c>
      <c r="B1637" s="54" t="s">
        <v>509</v>
      </c>
      <c r="C1637" s="54" t="s">
        <v>137</v>
      </c>
      <c r="D1637" s="54" t="s">
        <v>128</v>
      </c>
      <c r="E1637" s="120">
        <v>4</v>
      </c>
      <c r="F1637" s="54" t="s">
        <v>178</v>
      </c>
    </row>
    <row r="1638" spans="1:6" ht="13.5" customHeight="1">
      <c r="A1638">
        <v>1638</v>
      </c>
      <c r="B1638" s="54" t="s">
        <v>560</v>
      </c>
      <c r="C1638" s="127" t="s">
        <v>112</v>
      </c>
      <c r="D1638" s="128" t="s">
        <v>72</v>
      </c>
      <c r="E1638" s="120">
        <v>807</v>
      </c>
      <c r="F1638" s="54" t="s">
        <v>198</v>
      </c>
    </row>
    <row r="1639" spans="1:6" ht="12.75" customHeight="1">
      <c r="A1639">
        <v>1639</v>
      </c>
      <c r="B1639" s="54" t="s">
        <v>238</v>
      </c>
      <c r="C1639" s="54" t="s">
        <v>179</v>
      </c>
      <c r="D1639" s="54" t="s">
        <v>180</v>
      </c>
      <c r="E1639" s="120">
        <v>0</v>
      </c>
      <c r="F1639" s="54" t="s">
        <v>71</v>
      </c>
    </row>
    <row r="1640" spans="1:6" ht="13.5" customHeight="1">
      <c r="A1640">
        <v>1640</v>
      </c>
      <c r="B1640" s="54" t="s">
        <v>552</v>
      </c>
      <c r="C1640" s="54" t="s">
        <v>1107</v>
      </c>
      <c r="D1640" s="54" t="s">
        <v>176</v>
      </c>
      <c r="E1640" s="120">
        <v>29</v>
      </c>
      <c r="F1640" s="54" t="s">
        <v>196</v>
      </c>
    </row>
    <row r="1641" spans="1:6" ht="13.5" customHeight="1">
      <c r="A1641">
        <v>1641</v>
      </c>
      <c r="B1641" s="54" t="s">
        <v>540</v>
      </c>
      <c r="C1641" s="54" t="s">
        <v>1107</v>
      </c>
      <c r="D1641" s="54" t="s">
        <v>176</v>
      </c>
      <c r="E1641" s="120">
        <v>961</v>
      </c>
      <c r="F1641" s="54" t="s">
        <v>185</v>
      </c>
    </row>
    <row r="1642" spans="1:6" ht="13.5" customHeight="1">
      <c r="A1642">
        <v>1642</v>
      </c>
      <c r="B1642" s="54" t="s">
        <v>543</v>
      </c>
      <c r="C1642" s="54" t="s">
        <v>1107</v>
      </c>
      <c r="D1642" s="54" t="s">
        <v>176</v>
      </c>
      <c r="E1642" s="120">
        <v>28</v>
      </c>
      <c r="F1642" s="54" t="s">
        <v>185</v>
      </c>
    </row>
    <row r="1643" spans="1:6" ht="13.5" customHeight="1">
      <c r="A1643">
        <v>1643</v>
      </c>
      <c r="B1643" s="54" t="s">
        <v>545</v>
      </c>
      <c r="C1643" s="54" t="s">
        <v>1107</v>
      </c>
      <c r="D1643" s="54" t="s">
        <v>176</v>
      </c>
      <c r="E1643" s="120">
        <v>962</v>
      </c>
      <c r="F1643" s="54" t="s">
        <v>185</v>
      </c>
    </row>
    <row r="1644" spans="1:6" ht="13.5" customHeight="1">
      <c r="A1644">
        <v>1644</v>
      </c>
      <c r="B1644" s="54" t="s">
        <v>585</v>
      </c>
      <c r="C1644" s="54" t="s">
        <v>1107</v>
      </c>
      <c r="D1644" s="54" t="s">
        <v>176</v>
      </c>
      <c r="E1644" s="120">
        <v>0</v>
      </c>
      <c r="F1644" s="54" t="s">
        <v>24</v>
      </c>
    </row>
    <row r="1645" spans="1:6" ht="13.5" customHeight="1">
      <c r="A1645">
        <v>1645</v>
      </c>
      <c r="B1645" s="54" t="s">
        <v>1085</v>
      </c>
      <c r="C1645" s="127" t="s">
        <v>112</v>
      </c>
      <c r="D1645" s="128" t="s">
        <v>72</v>
      </c>
      <c r="E1645" s="120">
        <v>835</v>
      </c>
      <c r="F1645" s="54" t="s">
        <v>134</v>
      </c>
    </row>
    <row r="1646" spans="1:6" ht="13.5" customHeight="1">
      <c r="A1646">
        <v>1646</v>
      </c>
      <c r="B1646" s="54" t="s">
        <v>275</v>
      </c>
      <c r="C1646" s="127" t="s">
        <v>112</v>
      </c>
      <c r="D1646" s="128" t="s">
        <v>72</v>
      </c>
      <c r="E1646" s="120">
        <v>806</v>
      </c>
      <c r="F1646" s="54" t="s">
        <v>1010</v>
      </c>
    </row>
    <row r="1647" spans="1:6" ht="13.5" customHeight="1">
      <c r="A1647">
        <v>1647</v>
      </c>
      <c r="B1647" s="54" t="s">
        <v>1115</v>
      </c>
      <c r="C1647" s="54" t="s">
        <v>141</v>
      </c>
      <c r="D1647" s="54" t="s">
        <v>142</v>
      </c>
      <c r="E1647" s="120">
        <v>0</v>
      </c>
      <c r="F1647" s="54" t="s">
        <v>24</v>
      </c>
    </row>
    <row r="1648" spans="1:6" ht="13.5" customHeight="1">
      <c r="A1648">
        <v>1648</v>
      </c>
      <c r="B1648" s="54" t="s">
        <v>1115</v>
      </c>
      <c r="C1648" s="54" t="s">
        <v>139</v>
      </c>
      <c r="D1648" s="54" t="s">
        <v>140</v>
      </c>
      <c r="E1648" s="120">
        <v>0</v>
      </c>
      <c r="F1648" s="54" t="s">
        <v>24</v>
      </c>
    </row>
    <row r="1649" spans="1:6" ht="13.5" customHeight="1">
      <c r="A1649">
        <v>1649</v>
      </c>
      <c r="B1649" s="54" t="s">
        <v>493</v>
      </c>
      <c r="C1649" s="54" t="s">
        <v>103</v>
      </c>
      <c r="D1649" s="54" t="s">
        <v>73</v>
      </c>
      <c r="E1649" s="120">
        <v>3130</v>
      </c>
      <c r="F1649" s="54" t="s">
        <v>178</v>
      </c>
    </row>
    <row r="1650" spans="1:6" ht="13.5" customHeight="1">
      <c r="A1650">
        <v>1650</v>
      </c>
      <c r="B1650" s="54" t="s">
        <v>493</v>
      </c>
      <c r="C1650" s="127" t="s">
        <v>112</v>
      </c>
      <c r="D1650" s="128" t="s">
        <v>72</v>
      </c>
      <c r="E1650" s="120">
        <v>3130</v>
      </c>
      <c r="F1650" s="54" t="s">
        <v>178</v>
      </c>
    </row>
    <row r="1651" spans="1:6" ht="13.5" customHeight="1">
      <c r="A1651">
        <v>1651</v>
      </c>
      <c r="B1651" s="54" t="s">
        <v>467</v>
      </c>
      <c r="C1651" s="54" t="s">
        <v>103</v>
      </c>
      <c r="D1651" s="54" t="s">
        <v>73</v>
      </c>
      <c r="E1651" s="120">
        <v>3992</v>
      </c>
      <c r="F1651" s="54" t="s">
        <v>178</v>
      </c>
    </row>
    <row r="1652" spans="1:6" ht="13.5" customHeight="1">
      <c r="A1652">
        <v>1652</v>
      </c>
      <c r="B1652" s="54" t="s">
        <v>467</v>
      </c>
      <c r="C1652" s="127" t="s">
        <v>112</v>
      </c>
      <c r="D1652" s="128" t="s">
        <v>72</v>
      </c>
      <c r="E1652" s="120">
        <v>3992</v>
      </c>
      <c r="F1652" s="54" t="s">
        <v>178</v>
      </c>
    </row>
    <row r="1653" spans="1:6" ht="13.5" customHeight="1">
      <c r="A1653">
        <v>1653</v>
      </c>
      <c r="B1653" s="54" t="s">
        <v>467</v>
      </c>
      <c r="C1653" s="260" t="s">
        <v>110</v>
      </c>
      <c r="D1653" s="261" t="s">
        <v>111</v>
      </c>
      <c r="E1653" s="120">
        <v>3992</v>
      </c>
      <c r="F1653" s="54" t="s">
        <v>178</v>
      </c>
    </row>
    <row r="1654" spans="1:6" ht="13.5" customHeight="1">
      <c r="A1654">
        <v>1654</v>
      </c>
      <c r="B1654" s="54" t="s">
        <v>238</v>
      </c>
      <c r="C1654" s="54" t="s">
        <v>179</v>
      </c>
      <c r="D1654" s="54" t="s">
        <v>180</v>
      </c>
      <c r="E1654" s="120">
        <v>806</v>
      </c>
      <c r="F1654" s="54" t="s">
        <v>71</v>
      </c>
    </row>
    <row r="1655" spans="1:6" ht="13.5" customHeight="1">
      <c r="A1655">
        <v>1655</v>
      </c>
      <c r="B1655" s="54" t="s">
        <v>229</v>
      </c>
      <c r="C1655" s="54" t="s">
        <v>1107</v>
      </c>
      <c r="D1655" s="54" t="s">
        <v>176</v>
      </c>
      <c r="E1655" s="120">
        <v>0</v>
      </c>
      <c r="F1655" s="54" t="s">
        <v>129</v>
      </c>
    </row>
    <row r="1656" spans="1:6" ht="13.5" customHeight="1">
      <c r="A1656">
        <v>1656</v>
      </c>
      <c r="B1656" s="54" t="s">
        <v>318</v>
      </c>
      <c r="C1656" s="127" t="s">
        <v>112</v>
      </c>
      <c r="D1656" s="128" t="s">
        <v>72</v>
      </c>
      <c r="E1656" s="120">
        <v>200</v>
      </c>
      <c r="F1656" s="54" t="s">
        <v>153</v>
      </c>
    </row>
    <row r="1657" spans="1:6" ht="13.5" customHeight="1">
      <c r="A1657">
        <v>1657</v>
      </c>
      <c r="B1657" s="54" t="s">
        <v>318</v>
      </c>
      <c r="C1657" s="127" t="s">
        <v>112</v>
      </c>
      <c r="D1657" s="128" t="s">
        <v>72</v>
      </c>
      <c r="E1657" s="120">
        <v>835</v>
      </c>
      <c r="F1657" s="54" t="s">
        <v>153</v>
      </c>
    </row>
    <row r="1658" spans="1:6" ht="13.5" customHeight="1">
      <c r="A1658">
        <v>1658</v>
      </c>
      <c r="B1658" s="54" t="s">
        <v>338</v>
      </c>
      <c r="C1658" s="127" t="s">
        <v>112</v>
      </c>
      <c r="D1658" s="128" t="s">
        <v>72</v>
      </c>
      <c r="E1658" s="120">
        <v>200</v>
      </c>
      <c r="F1658" s="54" t="s">
        <v>153</v>
      </c>
    </row>
    <row r="1659" spans="1:6" ht="13.5" customHeight="1">
      <c r="A1659">
        <v>1659</v>
      </c>
      <c r="B1659" s="54" t="s">
        <v>338</v>
      </c>
      <c r="C1659" s="127" t="s">
        <v>112</v>
      </c>
      <c r="D1659" s="128" t="s">
        <v>72</v>
      </c>
      <c r="E1659" s="120">
        <v>835</v>
      </c>
      <c r="F1659" s="54" t="s">
        <v>153</v>
      </c>
    </row>
    <row r="1660" spans="1:6" ht="13.5" customHeight="1">
      <c r="A1660">
        <v>1660</v>
      </c>
      <c r="B1660" s="54" t="s">
        <v>339</v>
      </c>
      <c r="C1660" s="127" t="s">
        <v>112</v>
      </c>
      <c r="D1660" s="128" t="s">
        <v>72</v>
      </c>
      <c r="E1660" s="120">
        <v>200</v>
      </c>
      <c r="F1660" s="54" t="s">
        <v>153</v>
      </c>
    </row>
    <row r="1661" spans="1:6" ht="13.5" customHeight="1">
      <c r="A1661">
        <v>1661</v>
      </c>
      <c r="B1661" s="54" t="s">
        <v>339</v>
      </c>
      <c r="C1661" s="127" t="s">
        <v>112</v>
      </c>
      <c r="D1661" s="128" t="s">
        <v>72</v>
      </c>
      <c r="E1661" s="120">
        <v>835</v>
      </c>
      <c r="F1661" s="54" t="s">
        <v>153</v>
      </c>
    </row>
    <row r="1662" spans="1:6" ht="13.5" customHeight="1">
      <c r="A1662">
        <v>1662</v>
      </c>
      <c r="B1662" s="54" t="s">
        <v>1143</v>
      </c>
      <c r="C1662" s="54" t="s">
        <v>1107</v>
      </c>
      <c r="D1662" s="54" t="s">
        <v>176</v>
      </c>
      <c r="E1662" s="120">
        <v>200</v>
      </c>
      <c r="F1662" s="54" t="s">
        <v>153</v>
      </c>
    </row>
    <row r="1663" spans="1:6" ht="13.5" customHeight="1">
      <c r="A1663">
        <v>1663</v>
      </c>
      <c r="B1663" s="54" t="s">
        <v>319</v>
      </c>
      <c r="C1663" s="54" t="s">
        <v>1107</v>
      </c>
      <c r="D1663" s="54" t="s">
        <v>176</v>
      </c>
      <c r="E1663" s="120">
        <v>0</v>
      </c>
      <c r="F1663" s="54" t="s">
        <v>153</v>
      </c>
    </row>
    <row r="1664" spans="1:6" ht="13.5" customHeight="1">
      <c r="A1664">
        <v>1664</v>
      </c>
      <c r="B1664" s="54" t="s">
        <v>1141</v>
      </c>
      <c r="C1664" s="54" t="s">
        <v>1107</v>
      </c>
      <c r="D1664" s="54" t="s">
        <v>176</v>
      </c>
      <c r="E1664" s="120">
        <v>0</v>
      </c>
      <c r="F1664" s="54" t="s">
        <v>153</v>
      </c>
    </row>
    <row r="1665" spans="1:6" ht="13.5" customHeight="1">
      <c r="A1665">
        <v>1665</v>
      </c>
      <c r="B1665" s="54" t="s">
        <v>311</v>
      </c>
      <c r="C1665" s="54" t="s">
        <v>1107</v>
      </c>
      <c r="D1665" s="54" t="s">
        <v>176</v>
      </c>
      <c r="E1665" s="120">
        <v>200</v>
      </c>
      <c r="F1665" s="54" t="s">
        <v>153</v>
      </c>
    </row>
    <row r="1666" spans="1:6" ht="13.5" customHeight="1">
      <c r="A1666">
        <v>1666</v>
      </c>
      <c r="B1666" s="54" t="s">
        <v>327</v>
      </c>
      <c r="C1666" s="54" t="s">
        <v>1107</v>
      </c>
      <c r="D1666" s="54" t="s">
        <v>176</v>
      </c>
      <c r="E1666" s="120">
        <v>200</v>
      </c>
      <c r="F1666" s="54" t="s">
        <v>153</v>
      </c>
    </row>
    <row r="1667" spans="1:6" ht="13.5" customHeight="1">
      <c r="A1667">
        <v>1667</v>
      </c>
      <c r="B1667" s="54" t="s">
        <v>346</v>
      </c>
      <c r="C1667" s="54" t="s">
        <v>1107</v>
      </c>
      <c r="D1667" s="54" t="s">
        <v>176</v>
      </c>
      <c r="E1667" s="120">
        <v>200</v>
      </c>
      <c r="F1667" s="54" t="s">
        <v>153</v>
      </c>
    </row>
    <row r="1668" spans="1:6" ht="13.5" customHeight="1">
      <c r="A1668">
        <v>1668</v>
      </c>
      <c r="B1668" s="54" t="s">
        <v>207</v>
      </c>
      <c r="C1668" s="54" t="s">
        <v>1107</v>
      </c>
      <c r="D1668" s="54" t="s">
        <v>176</v>
      </c>
      <c r="E1668" s="120">
        <v>0</v>
      </c>
      <c r="F1668" s="54" t="s">
        <v>83</v>
      </c>
    </row>
    <row r="1669" spans="1:6" ht="13.5" customHeight="1">
      <c r="A1669">
        <v>1669</v>
      </c>
      <c r="B1669" s="54" t="s">
        <v>313</v>
      </c>
      <c r="C1669" s="54" t="s">
        <v>1107</v>
      </c>
      <c r="D1669" s="54" t="s">
        <v>176</v>
      </c>
      <c r="E1669" s="120">
        <v>400</v>
      </c>
      <c r="F1669" s="54" t="s">
        <v>153</v>
      </c>
    </row>
    <row r="1670" spans="1:6" ht="13.5" customHeight="1">
      <c r="A1670">
        <v>1670</v>
      </c>
      <c r="B1670" s="54" t="s">
        <v>330</v>
      </c>
      <c r="C1670" s="54" t="s">
        <v>1107</v>
      </c>
      <c r="D1670" s="54" t="s">
        <v>176</v>
      </c>
      <c r="E1670" s="120">
        <v>400</v>
      </c>
      <c r="F1670" s="54" t="s">
        <v>153</v>
      </c>
    </row>
    <row r="1671" spans="1:6" ht="13.5" customHeight="1">
      <c r="A1671">
        <v>1671</v>
      </c>
      <c r="B1671" s="54" t="s">
        <v>331</v>
      </c>
      <c r="C1671" s="54" t="s">
        <v>1107</v>
      </c>
      <c r="D1671" s="54" t="s">
        <v>176</v>
      </c>
      <c r="E1671" s="120">
        <v>400</v>
      </c>
      <c r="F1671" s="54" t="s">
        <v>153</v>
      </c>
    </row>
    <row r="1672" spans="1:6" ht="13.5" customHeight="1">
      <c r="A1672">
        <v>1672</v>
      </c>
      <c r="B1672" s="54" t="s">
        <v>348</v>
      </c>
      <c r="C1672" s="54" t="s">
        <v>1107</v>
      </c>
      <c r="D1672" s="54" t="s">
        <v>176</v>
      </c>
      <c r="E1672" s="120">
        <v>400</v>
      </c>
      <c r="F1672" s="54" t="s">
        <v>153</v>
      </c>
    </row>
    <row r="1673" spans="1:6" ht="13.5" customHeight="1">
      <c r="A1673">
        <v>1673</v>
      </c>
      <c r="B1673" s="54" t="s">
        <v>312</v>
      </c>
      <c r="C1673" s="54" t="s">
        <v>1107</v>
      </c>
      <c r="D1673" s="54" t="s">
        <v>176</v>
      </c>
      <c r="E1673" s="120">
        <v>600</v>
      </c>
      <c r="F1673" s="54" t="s">
        <v>153</v>
      </c>
    </row>
    <row r="1674" spans="1:6" ht="13.5" customHeight="1">
      <c r="A1674">
        <v>1674</v>
      </c>
      <c r="B1674" s="54" t="s">
        <v>328</v>
      </c>
      <c r="C1674" s="54" t="s">
        <v>1107</v>
      </c>
      <c r="D1674" s="54" t="s">
        <v>176</v>
      </c>
      <c r="E1674" s="120">
        <v>600</v>
      </c>
      <c r="F1674" s="54" t="s">
        <v>153</v>
      </c>
    </row>
    <row r="1675" spans="1:6" ht="13.5" customHeight="1">
      <c r="A1675">
        <v>1675</v>
      </c>
      <c r="B1675" s="54" t="s">
        <v>342</v>
      </c>
      <c r="C1675" s="54" t="s">
        <v>1107</v>
      </c>
      <c r="D1675" s="54" t="s">
        <v>176</v>
      </c>
      <c r="E1675" s="120">
        <v>600</v>
      </c>
      <c r="F1675" s="54" t="s">
        <v>153</v>
      </c>
    </row>
    <row r="1676" spans="1:6" ht="13.5" customHeight="1">
      <c r="A1676">
        <v>1676</v>
      </c>
      <c r="B1676" s="54" t="s">
        <v>347</v>
      </c>
      <c r="C1676" s="54" t="s">
        <v>1107</v>
      </c>
      <c r="D1676" s="54" t="s">
        <v>176</v>
      </c>
      <c r="E1676" s="120">
        <v>600</v>
      </c>
      <c r="F1676" s="54" t="s">
        <v>153</v>
      </c>
    </row>
    <row r="1677" spans="1:6" ht="13.5" customHeight="1">
      <c r="A1677">
        <v>1677</v>
      </c>
      <c r="B1677" s="54" t="s">
        <v>329</v>
      </c>
      <c r="C1677" s="54" t="s">
        <v>1107</v>
      </c>
      <c r="D1677" s="54" t="s">
        <v>176</v>
      </c>
      <c r="E1677" s="120">
        <v>600</v>
      </c>
      <c r="F1677" s="54" t="s">
        <v>153</v>
      </c>
    </row>
    <row r="1678" spans="1:6" ht="13.5" customHeight="1">
      <c r="A1678">
        <v>1678</v>
      </c>
      <c r="B1678" s="54" t="s">
        <v>493</v>
      </c>
      <c r="C1678" s="54" t="s">
        <v>113</v>
      </c>
      <c r="D1678" s="54" t="s">
        <v>75</v>
      </c>
      <c r="E1678" s="120">
        <v>3130</v>
      </c>
      <c r="F1678" s="54" t="s">
        <v>178</v>
      </c>
    </row>
    <row r="1679" spans="1:6" ht="13.5" customHeight="1">
      <c r="A1679">
        <v>1679</v>
      </c>
      <c r="B1679" s="54" t="s">
        <v>453</v>
      </c>
      <c r="C1679" s="54" t="s">
        <v>1107</v>
      </c>
      <c r="D1679" s="54" t="s">
        <v>176</v>
      </c>
      <c r="E1679" s="120">
        <v>300</v>
      </c>
      <c r="F1679" s="54" t="s">
        <v>178</v>
      </c>
    </row>
    <row r="1680" spans="1:6" ht="13.5" customHeight="1">
      <c r="A1680">
        <v>1680</v>
      </c>
      <c r="B1680" s="54" t="s">
        <v>308</v>
      </c>
      <c r="C1680" s="54" t="s">
        <v>110</v>
      </c>
      <c r="D1680" s="334" t="s">
        <v>111</v>
      </c>
      <c r="E1680" s="120">
        <v>0</v>
      </c>
      <c r="F1680" s="54" t="s">
        <v>153</v>
      </c>
    </row>
    <row r="1681" spans="1:6" ht="13.5" customHeight="1">
      <c r="A1681">
        <v>1681</v>
      </c>
      <c r="B1681" s="54" t="s">
        <v>1144</v>
      </c>
      <c r="C1681" s="54" t="s">
        <v>1145</v>
      </c>
      <c r="D1681" s="54" t="s">
        <v>1094</v>
      </c>
      <c r="E1681" s="120">
        <v>0</v>
      </c>
      <c r="F1681" s="54" t="s">
        <v>114</v>
      </c>
    </row>
    <row r="1682" spans="1:6" ht="13.5" customHeight="1">
      <c r="B1682" s="45"/>
      <c r="C1682" s="45"/>
      <c r="D1682" s="45"/>
      <c r="E1682" s="120"/>
      <c r="F1682" s="45"/>
    </row>
    <row r="1683" spans="1:6" ht="13.5" customHeight="1">
      <c r="B1683" s="45"/>
      <c r="C1683" s="45"/>
      <c r="D1683" s="45"/>
      <c r="E1683" s="120"/>
      <c r="F1683" s="45"/>
    </row>
    <row r="1684" spans="1:6" ht="13.5" customHeight="1">
      <c r="B1684" s="45"/>
      <c r="C1684" s="45"/>
      <c r="D1684" s="45"/>
      <c r="E1684" s="120"/>
      <c r="F1684" s="45"/>
    </row>
    <row r="1685" spans="1:6" ht="13.5" customHeight="1">
      <c r="B1685" s="45"/>
      <c r="C1685" s="45"/>
      <c r="D1685" s="45"/>
      <c r="E1685" s="120"/>
      <c r="F1685" s="45"/>
    </row>
    <row r="1686" spans="1:6" ht="13.5" customHeight="1">
      <c r="B1686" s="45"/>
      <c r="C1686" s="45"/>
      <c r="D1686" s="45"/>
      <c r="E1686" s="120"/>
      <c r="F1686" s="45"/>
    </row>
    <row r="1687" spans="1:6" ht="13.5" customHeight="1">
      <c r="B1687" s="45"/>
      <c r="C1687" s="45"/>
      <c r="D1687" s="45"/>
      <c r="E1687" s="120"/>
      <c r="F1687" s="45"/>
    </row>
    <row r="1688" spans="1:6" ht="13.5" customHeight="1">
      <c r="B1688" s="45"/>
      <c r="C1688" s="45"/>
      <c r="D1688" s="45"/>
      <c r="E1688" s="120"/>
      <c r="F1688" s="45"/>
    </row>
    <row r="1689" spans="1:6" ht="13.5" customHeight="1">
      <c r="B1689" s="45"/>
      <c r="C1689" s="45"/>
      <c r="D1689" s="45"/>
      <c r="E1689" s="120"/>
      <c r="F1689" s="45"/>
    </row>
    <row r="1690" spans="1:6" ht="13.5" customHeight="1">
      <c r="B1690" s="45"/>
      <c r="C1690" s="45"/>
      <c r="D1690" s="45"/>
      <c r="E1690" s="120"/>
      <c r="F1690" s="45"/>
    </row>
    <row r="1691" spans="1:6" ht="13.5" customHeight="1">
      <c r="B1691" s="45"/>
      <c r="C1691" s="45"/>
      <c r="D1691" s="45"/>
      <c r="E1691" s="120"/>
      <c r="F1691" s="45"/>
    </row>
    <row r="1692" spans="1:6" ht="13.5" customHeight="1">
      <c r="B1692" s="45"/>
      <c r="C1692" s="45"/>
      <c r="D1692" s="45"/>
      <c r="E1692" s="120"/>
      <c r="F1692" s="45"/>
    </row>
    <row r="1693" spans="1:6" ht="13.5" customHeight="1">
      <c r="B1693" s="45"/>
      <c r="C1693" s="45"/>
      <c r="D1693" s="45"/>
      <c r="E1693" s="120"/>
      <c r="F1693" s="45"/>
    </row>
    <row r="1694" spans="1:6" ht="13.5" customHeight="1">
      <c r="B1694" s="45"/>
      <c r="C1694" s="45"/>
      <c r="D1694" s="45"/>
      <c r="E1694" s="120"/>
      <c r="F1694" s="45"/>
    </row>
    <row r="1695" spans="1:6" ht="13.5" customHeight="1">
      <c r="B1695" s="45"/>
      <c r="C1695" s="45"/>
      <c r="D1695" s="45"/>
      <c r="E1695" s="120"/>
      <c r="F1695" s="45"/>
    </row>
    <row r="1696" spans="1:6" ht="13.5" customHeight="1">
      <c r="B1696" s="45"/>
      <c r="C1696" s="45"/>
      <c r="D1696" s="45"/>
      <c r="E1696" s="120"/>
      <c r="F1696" s="45"/>
    </row>
    <row r="1697" spans="2:6" ht="13.5" customHeight="1">
      <c r="B1697" s="45"/>
      <c r="C1697" s="45"/>
      <c r="D1697" s="45"/>
      <c r="E1697" s="120"/>
      <c r="F1697" s="45"/>
    </row>
    <row r="1698" spans="2:6" ht="13.5" customHeight="1">
      <c r="B1698" s="45"/>
      <c r="C1698" s="45"/>
      <c r="D1698" s="45"/>
      <c r="E1698" s="120"/>
      <c r="F1698" s="45"/>
    </row>
    <row r="1699" spans="2:6" ht="13.5" customHeight="1">
      <c r="B1699" s="45"/>
      <c r="C1699" s="45"/>
      <c r="D1699" s="45"/>
      <c r="E1699" s="120"/>
      <c r="F1699" s="45"/>
    </row>
    <row r="1700" spans="2:6" ht="13.5" customHeight="1">
      <c r="B1700" s="45"/>
      <c r="C1700" s="45"/>
      <c r="D1700" s="45"/>
      <c r="E1700" s="120"/>
      <c r="F1700" s="45"/>
    </row>
    <row r="1701" spans="2:6" ht="13.5" customHeight="1">
      <c r="B1701" s="45"/>
      <c r="C1701" s="45"/>
      <c r="D1701" s="45"/>
      <c r="E1701" s="120"/>
      <c r="F1701" s="45"/>
    </row>
    <row r="1702" spans="2:6" ht="13.5" customHeight="1">
      <c r="B1702" s="45"/>
      <c r="C1702" s="45"/>
      <c r="D1702" s="45"/>
      <c r="E1702" s="120"/>
      <c r="F1702" s="45"/>
    </row>
    <row r="1703" spans="2:6" ht="13.5" customHeight="1">
      <c r="B1703" s="45"/>
      <c r="C1703" s="45"/>
      <c r="D1703" s="45"/>
      <c r="E1703" s="120"/>
      <c r="F1703" s="45"/>
    </row>
    <row r="1704" spans="2:6" ht="13.5" customHeight="1">
      <c r="B1704" s="45"/>
      <c r="C1704" s="45"/>
      <c r="D1704" s="45"/>
      <c r="E1704" s="120"/>
      <c r="F1704" s="45"/>
    </row>
    <row r="1705" spans="2:6" ht="13.5" customHeight="1">
      <c r="B1705" s="45"/>
      <c r="C1705" s="45"/>
      <c r="D1705" s="45"/>
      <c r="E1705" s="120"/>
      <c r="F1705" s="45"/>
    </row>
    <row r="1706" spans="2:6" ht="13.5" customHeight="1">
      <c r="B1706" s="45"/>
      <c r="C1706" s="45"/>
      <c r="D1706" s="45"/>
      <c r="E1706" s="120"/>
      <c r="F1706" s="45"/>
    </row>
    <row r="1707" spans="2:6" ht="13.5" customHeight="1">
      <c r="B1707" s="45"/>
      <c r="C1707" s="45"/>
      <c r="D1707" s="45"/>
      <c r="E1707" s="120"/>
      <c r="F1707" s="45"/>
    </row>
    <row r="1708" spans="2:6" ht="13.5" customHeight="1">
      <c r="B1708" s="45"/>
    </row>
  </sheetData>
  <phoneticPr fontId="3" type="noConversion"/>
  <pageMargins left="0.511811024" right="0.511811024" top="0.78740157499999996" bottom="0.78740157499999996" header="0.31496062000000002" footer="0.31496062000000002"/>
  <pageSetup paperSize="9" orientation="portrait" horizontalDpi="4294967292" verticalDpi="360" r:id="rId1"/>
</worksheet>
</file>

<file path=xl/worksheets/sheet34.xml><?xml version="1.0" encoding="utf-8"?>
<worksheet xmlns="http://schemas.openxmlformats.org/spreadsheetml/2006/main" xmlns:r="http://schemas.openxmlformats.org/officeDocument/2006/relationships">
  <dimension ref="A1:K66"/>
  <sheetViews>
    <sheetView workbookViewId="0">
      <selection activeCell="C31" sqref="C31"/>
    </sheetView>
  </sheetViews>
  <sheetFormatPr defaultRowHeight="15"/>
  <cols>
    <col min="1" max="1" width="5.140625" customWidth="1"/>
    <col min="2" max="2" width="102.28515625" customWidth="1"/>
    <col min="3" max="3" width="9.140625" style="164"/>
    <col min="4" max="4" width="7" customWidth="1"/>
  </cols>
  <sheetData>
    <row r="1" spans="1:2">
      <c r="A1">
        <v>1</v>
      </c>
      <c r="B1" t="s">
        <v>967</v>
      </c>
    </row>
    <row r="2" spans="1:2">
      <c r="A2">
        <v>2</v>
      </c>
      <c r="B2" t="s">
        <v>968</v>
      </c>
    </row>
    <row r="3" spans="1:2">
      <c r="A3">
        <v>3</v>
      </c>
      <c r="B3" t="s">
        <v>969</v>
      </c>
    </row>
    <row r="4" spans="1:2">
      <c r="A4">
        <v>4</v>
      </c>
      <c r="B4" t="s">
        <v>970</v>
      </c>
    </row>
    <row r="5" spans="1:2">
      <c r="A5">
        <v>5</v>
      </c>
      <c r="B5" t="s">
        <v>971</v>
      </c>
    </row>
    <row r="6" spans="1:2">
      <c r="A6">
        <v>6</v>
      </c>
      <c r="B6" t="s">
        <v>972</v>
      </c>
    </row>
    <row r="7" spans="1:2">
      <c r="A7">
        <v>7</v>
      </c>
      <c r="B7" t="s">
        <v>973</v>
      </c>
    </row>
    <row r="8" spans="1:2">
      <c r="A8">
        <v>8</v>
      </c>
      <c r="B8" t="s">
        <v>974</v>
      </c>
    </row>
    <row r="9" spans="1:2">
      <c r="A9">
        <v>9</v>
      </c>
      <c r="B9" t="s">
        <v>975</v>
      </c>
    </row>
    <row r="10" spans="1:2">
      <c r="A10">
        <v>10</v>
      </c>
      <c r="B10" t="s">
        <v>976</v>
      </c>
    </row>
    <row r="11" spans="1:2">
      <c r="A11">
        <v>11</v>
      </c>
      <c r="B11" t="s">
        <v>977</v>
      </c>
    </row>
    <row r="12" spans="1:2">
      <c r="A12">
        <v>12</v>
      </c>
      <c r="B12" t="s">
        <v>978</v>
      </c>
    </row>
    <row r="13" spans="1:2">
      <c r="A13">
        <v>13</v>
      </c>
      <c r="B13" t="s">
        <v>979</v>
      </c>
    </row>
    <row r="14" spans="1:2">
      <c r="A14">
        <v>14</v>
      </c>
      <c r="B14" t="s">
        <v>980</v>
      </c>
    </row>
    <row r="15" spans="1:2">
      <c r="A15">
        <v>15</v>
      </c>
      <c r="B15" t="s">
        <v>981</v>
      </c>
    </row>
    <row r="16" spans="1:2">
      <c r="A16">
        <v>16</v>
      </c>
      <c r="B16" t="s">
        <v>982</v>
      </c>
    </row>
    <row r="17" spans="1:11">
      <c r="A17">
        <v>17</v>
      </c>
      <c r="B17" t="s">
        <v>983</v>
      </c>
    </row>
    <row r="18" spans="1:11">
      <c r="A18">
        <v>18</v>
      </c>
      <c r="B18" t="s">
        <v>984</v>
      </c>
    </row>
    <row r="19" spans="1:11">
      <c r="A19">
        <v>19</v>
      </c>
      <c r="B19" t="s">
        <v>985</v>
      </c>
    </row>
    <row r="20" spans="1:11" s="55" customFormat="1">
      <c r="A20" s="55">
        <v>20</v>
      </c>
      <c r="B20" t="s">
        <v>986</v>
      </c>
      <c r="C20" s="165"/>
    </row>
    <row r="21" spans="1:11">
      <c r="A21">
        <v>21</v>
      </c>
      <c r="B21" t="s">
        <v>987</v>
      </c>
    </row>
    <row r="22" spans="1:11">
      <c r="A22">
        <v>22</v>
      </c>
      <c r="B22" t="s">
        <v>988</v>
      </c>
    </row>
    <row r="23" spans="1:11">
      <c r="A23">
        <v>23</v>
      </c>
      <c r="B23" t="s">
        <v>990</v>
      </c>
      <c r="C23" s="164" t="s">
        <v>989</v>
      </c>
    </row>
    <row r="24" spans="1:11">
      <c r="A24" s="55">
        <v>24</v>
      </c>
      <c r="B24" t="s">
        <v>992</v>
      </c>
      <c r="C24" s="164" t="s">
        <v>991</v>
      </c>
    </row>
    <row r="25" spans="1:11">
      <c r="A25">
        <v>25</v>
      </c>
      <c r="B25" t="s">
        <v>1004</v>
      </c>
      <c r="C25" s="164" t="s">
        <v>1003</v>
      </c>
    </row>
    <row r="26" spans="1:11" s="51" customFormat="1" ht="45">
      <c r="A26" s="51">
        <v>26</v>
      </c>
      <c r="B26" s="51" t="s">
        <v>1021</v>
      </c>
      <c r="C26" s="551" t="s">
        <v>1022</v>
      </c>
      <c r="D26" s="551"/>
      <c r="E26" s="551"/>
      <c r="F26" s="551"/>
      <c r="G26" s="551"/>
      <c r="H26" s="551"/>
      <c r="I26" s="551"/>
      <c r="J26" s="551"/>
      <c r="K26" s="551"/>
    </row>
    <row r="27" spans="1:11" ht="30">
      <c r="A27">
        <v>27</v>
      </c>
      <c r="B27" s="51" t="s">
        <v>1090</v>
      </c>
      <c r="C27" s="552" t="s">
        <v>14</v>
      </c>
      <c r="D27" s="551"/>
      <c r="E27" s="551"/>
      <c r="F27" s="551"/>
      <c r="G27" s="551"/>
      <c r="H27" s="551"/>
      <c r="I27" s="551"/>
      <c r="J27" s="551"/>
      <c r="K27" s="551"/>
    </row>
    <row r="28" spans="1:11" ht="30">
      <c r="A28" s="55">
        <v>28</v>
      </c>
      <c r="B28" s="51" t="s">
        <v>15</v>
      </c>
      <c r="C28" s="552" t="s">
        <v>16</v>
      </c>
      <c r="D28" s="551"/>
      <c r="E28" s="551"/>
      <c r="F28" s="551"/>
      <c r="G28" s="551"/>
      <c r="H28" s="551"/>
      <c r="I28" s="551"/>
      <c r="J28" s="551"/>
      <c r="K28" s="551"/>
    </row>
    <row r="29" spans="1:11">
      <c r="A29">
        <v>29</v>
      </c>
      <c r="B29" s="51" t="s">
        <v>1108</v>
      </c>
      <c r="C29" s="552" t="s">
        <v>1110</v>
      </c>
      <c r="D29" s="551"/>
      <c r="E29" s="551"/>
      <c r="F29" s="551"/>
      <c r="G29" s="551"/>
      <c r="H29" s="551"/>
      <c r="I29" s="551"/>
      <c r="J29" s="551"/>
      <c r="K29" s="551"/>
    </row>
    <row r="30" spans="1:11">
      <c r="A30">
        <v>30</v>
      </c>
      <c r="B30" t="s">
        <v>1111</v>
      </c>
      <c r="C30" s="15" t="s">
        <v>1112</v>
      </c>
    </row>
    <row r="31" spans="1:11">
      <c r="A31">
        <v>31</v>
      </c>
    </row>
    <row r="32" spans="1:11">
      <c r="A32" s="55">
        <v>32</v>
      </c>
    </row>
    <row r="33" spans="1:1">
      <c r="A33">
        <v>33</v>
      </c>
    </row>
    <row r="34" spans="1:1">
      <c r="A34">
        <v>34</v>
      </c>
    </row>
    <row r="35" spans="1:1">
      <c r="A35">
        <v>35</v>
      </c>
    </row>
    <row r="36" spans="1:1">
      <c r="A36" s="55">
        <v>36</v>
      </c>
    </row>
    <row r="37" spans="1:1">
      <c r="A37">
        <v>37</v>
      </c>
    </row>
    <row r="38" spans="1:1">
      <c r="A38">
        <v>38</v>
      </c>
    </row>
    <row r="39" spans="1:1">
      <c r="A39">
        <v>39</v>
      </c>
    </row>
    <row r="40" spans="1:1">
      <c r="A40" s="55">
        <v>40</v>
      </c>
    </row>
    <row r="41" spans="1:1">
      <c r="A41">
        <v>41</v>
      </c>
    </row>
    <row r="42" spans="1:1">
      <c r="A42">
        <v>42</v>
      </c>
    </row>
    <row r="43" spans="1:1">
      <c r="A43">
        <v>43</v>
      </c>
    </row>
    <row r="44" spans="1:1">
      <c r="A44" s="55">
        <v>44</v>
      </c>
    </row>
    <row r="45" spans="1:1">
      <c r="A45">
        <v>45</v>
      </c>
    </row>
    <row r="46" spans="1:1">
      <c r="A46">
        <v>46</v>
      </c>
    </row>
    <row r="47" spans="1:1">
      <c r="A47">
        <v>47</v>
      </c>
    </row>
    <row r="48" spans="1:1">
      <c r="A48" s="55">
        <v>48</v>
      </c>
    </row>
    <row r="49" spans="1:1">
      <c r="A49">
        <v>49</v>
      </c>
    </row>
    <row r="50" spans="1:1">
      <c r="A50">
        <v>50</v>
      </c>
    </row>
    <row r="51" spans="1:1">
      <c r="A51">
        <v>51</v>
      </c>
    </row>
    <row r="52" spans="1:1">
      <c r="A52" s="55">
        <v>52</v>
      </c>
    </row>
    <row r="53" spans="1:1">
      <c r="A53">
        <v>53</v>
      </c>
    </row>
    <row r="54" spans="1:1">
      <c r="A54">
        <v>54</v>
      </c>
    </row>
    <row r="55" spans="1:1">
      <c r="A55">
        <v>55</v>
      </c>
    </row>
    <row r="56" spans="1:1">
      <c r="A56" s="55">
        <v>56</v>
      </c>
    </row>
    <row r="57" spans="1:1">
      <c r="A57">
        <v>57</v>
      </c>
    </row>
    <row r="58" spans="1:1">
      <c r="A58">
        <v>58</v>
      </c>
    </row>
    <row r="59" spans="1:1">
      <c r="A59">
        <v>59</v>
      </c>
    </row>
    <row r="60" spans="1:1">
      <c r="A60" s="55">
        <v>60</v>
      </c>
    </row>
    <row r="61" spans="1:1">
      <c r="A61">
        <v>61</v>
      </c>
    </row>
    <row r="62" spans="1:1">
      <c r="A62">
        <v>62</v>
      </c>
    </row>
    <row r="63" spans="1:1">
      <c r="A63">
        <v>63</v>
      </c>
    </row>
    <row r="64" spans="1:1">
      <c r="A64" s="55">
        <v>64</v>
      </c>
    </row>
    <row r="65" spans="1:1">
      <c r="A65">
        <v>65</v>
      </c>
    </row>
    <row r="66" spans="1:1">
      <c r="A66">
        <v>66</v>
      </c>
    </row>
  </sheetData>
  <mergeCells count="4">
    <mergeCell ref="C26:K26"/>
    <mergeCell ref="C27:K27"/>
    <mergeCell ref="C28:K28"/>
    <mergeCell ref="C29:K29"/>
  </mergeCells>
  <phoneticPr fontId="3" type="noConversion"/>
  <pageMargins left="0.511811024" right="0.511811024" top="0.78740157499999996" bottom="0.78740157499999996" header="0.31496062000000002" footer="0.31496062000000002"/>
  <pageSetup paperSize="9" orientation="portrait" horizontalDpi="4294967292" verticalDpi="360" r:id="rId1"/>
</worksheet>
</file>

<file path=xl/worksheets/sheet35.xml><?xml version="1.0" encoding="utf-8"?>
<worksheet xmlns="http://schemas.openxmlformats.org/spreadsheetml/2006/main" xmlns:r="http://schemas.openxmlformats.org/officeDocument/2006/relationships">
  <dimension ref="A1:I18"/>
  <sheetViews>
    <sheetView workbookViewId="0">
      <selection activeCell="I18" sqref="I18"/>
    </sheetView>
  </sheetViews>
  <sheetFormatPr defaultRowHeight="12.75"/>
  <cols>
    <col min="1" max="1" width="47.140625" style="287" customWidth="1"/>
    <col min="2" max="2" width="25.85546875" style="287" customWidth="1"/>
    <col min="3" max="3" width="13.28515625" style="287" customWidth="1"/>
    <col min="4" max="4" width="38.7109375" style="287" customWidth="1"/>
    <col min="5" max="6" width="7.28515625" style="288" customWidth="1"/>
    <col min="7" max="7" width="10.42578125" style="287" customWidth="1"/>
    <col min="8" max="8" width="13.7109375" style="289" customWidth="1"/>
    <col min="9" max="9" width="14.5703125" style="289" customWidth="1"/>
    <col min="10" max="16384" width="9.140625" style="287"/>
  </cols>
  <sheetData>
    <row r="1" spans="1:9">
      <c r="A1" s="287" t="s">
        <v>78</v>
      </c>
    </row>
    <row r="2" spans="1:9">
      <c r="A2" s="287" t="str">
        <f>'6736 Anu'!A1:G1</f>
        <v xml:space="preserve"> ANEXO I - DECRETO Nº 6.736, DE 03 DE JANEIRO DE 2022</v>
      </c>
      <c r="B2" s="290" t="str">
        <f>'6736 Anu'!A55</f>
        <v>23.001.18.452.0044.2212</v>
      </c>
      <c r="C2" s="290" t="str">
        <f>'6736 Anu'!B55</f>
        <v>3.3.90.39.00.00</v>
      </c>
      <c r="D2" s="290" t="str">
        <f>'6736 Anu'!C55</f>
        <v>Outros Serviços de Terceiros - Pessoa Jurídica</v>
      </c>
      <c r="E2" s="291">
        <f>'6736 Anu'!D55</f>
        <v>1392</v>
      </c>
      <c r="F2" s="291" t="str">
        <f>'6736 Anu'!E55</f>
        <v>807</v>
      </c>
      <c r="G2" s="290" t="str">
        <f>'6736 Anu'!F55</f>
        <v>CONSERCAF</v>
      </c>
      <c r="H2" s="289">
        <f>'6736 Anu'!G55</f>
        <v>17500000</v>
      </c>
    </row>
    <row r="3" spans="1:9">
      <c r="A3" s="287" t="str">
        <f>'6736 Anu'!A1:G1</f>
        <v xml:space="preserve"> ANEXO I - DECRETO Nº 6.736, DE 03 DE JANEIRO DE 2022</v>
      </c>
      <c r="B3" s="290" t="str">
        <f>'6736 Anu'!A56</f>
        <v>23.001.25.752.0023.2089</v>
      </c>
      <c r="C3" s="290" t="str">
        <f>'6736 Anu'!B56</f>
        <v>3.3.90.30.00.00</v>
      </c>
      <c r="D3" s="290" t="str">
        <f>'6736 Anu'!C56</f>
        <v>Material de Consumo</v>
      </c>
      <c r="E3" s="291">
        <f>'6736 Anu'!D56</f>
        <v>1417</v>
      </c>
      <c r="F3" s="291">
        <f>'6736 Anu'!E56</f>
        <v>33</v>
      </c>
      <c r="G3" s="290" t="str">
        <f>'6736 Anu'!F56</f>
        <v>CONSERCAF</v>
      </c>
      <c r="H3" s="289">
        <f>'6736 Anu'!G56</f>
        <v>345000</v>
      </c>
    </row>
    <row r="4" spans="1:9">
      <c r="A4" s="287" t="str">
        <f>'6736 Anu'!A1:G1</f>
        <v xml:space="preserve"> ANEXO I - DECRETO Nº 6.736, DE 03 DE JANEIRO DE 2022</v>
      </c>
      <c r="B4" s="290" t="str">
        <f>'6736 Anu'!A57</f>
        <v>23.001.25.752.0023.2089</v>
      </c>
      <c r="C4" s="290" t="str">
        <f>'6736 Anu'!B57</f>
        <v>3.3.90.39.00.00</v>
      </c>
      <c r="D4" s="290" t="str">
        <f>'6736 Anu'!C57</f>
        <v>Outros Serviços de Terceiros - Pessoa Jurídica</v>
      </c>
      <c r="E4" s="291">
        <f>'6736 Anu'!D57</f>
        <v>1418</v>
      </c>
      <c r="F4" s="291">
        <f>'6736 Anu'!E57</f>
        <v>33</v>
      </c>
      <c r="G4" s="290" t="str">
        <f>'6736 Anu'!F57</f>
        <v>CONSERCAF</v>
      </c>
      <c r="H4" s="289">
        <f>'6736 Anu'!G57</f>
        <v>12000000</v>
      </c>
    </row>
    <row r="5" spans="1:9">
      <c r="A5" s="287" t="str">
        <f>'6736 Anu'!A1:G1</f>
        <v xml:space="preserve"> ANEXO I - DECRETO Nº 6.736, DE 03 DE JANEIRO DE 2022</v>
      </c>
      <c r="B5" s="290" t="str">
        <f>'6736 Anu'!A58</f>
        <v>23.001.18.452.0044.2212</v>
      </c>
      <c r="C5" s="290" t="str">
        <f>'6736 Anu'!B58</f>
        <v>3.3.90.39.00.00</v>
      </c>
      <c r="D5" s="290" t="str">
        <f>'6736 Anu'!C58</f>
        <v>Outros Serviços de Terceiros - Pessoa Jurídica</v>
      </c>
      <c r="E5" s="291">
        <f>'6736 Anu'!D58</f>
        <v>1426</v>
      </c>
      <c r="F5" s="291">
        <f>'6736 Anu'!E58</f>
        <v>806</v>
      </c>
      <c r="G5" s="290" t="str">
        <f>'6736 Anu'!F58</f>
        <v>CONSERCAF</v>
      </c>
      <c r="H5" s="289">
        <f>'6736 Anu'!G58</f>
        <v>7000000</v>
      </c>
    </row>
    <row r="6" spans="1:9">
      <c r="A6" s="287" t="str">
        <f>'6736 Anu'!A1:G1</f>
        <v xml:space="preserve"> ANEXO I - DECRETO Nº 6.736, DE 03 DE JANEIRO DE 2022</v>
      </c>
      <c r="B6" s="290" t="str">
        <f>'6736 Anu'!A101</f>
        <v>23.001.15.452.0043.2211</v>
      </c>
      <c r="C6" s="290" t="str">
        <f>'6736 Anu'!B101</f>
        <v>3.3.90.30.00.00</v>
      </c>
      <c r="D6" s="290" t="str">
        <f>'6736 Anu'!C101</f>
        <v>Material de Consumo</v>
      </c>
      <c r="E6" s="291">
        <f>'6736 Anu'!D101</f>
        <v>1385</v>
      </c>
      <c r="F6" s="291">
        <f>'6736 Anu'!E101</f>
        <v>33</v>
      </c>
      <c r="G6" s="290" t="str">
        <f>'6736 Anu'!F101</f>
        <v>CONSERCAF</v>
      </c>
      <c r="I6" s="289">
        <f>'6736 Anu'!H101</f>
        <v>250000</v>
      </c>
    </row>
    <row r="7" spans="1:9">
      <c r="A7" s="287" t="str">
        <f>'6736 Anu'!A1:G1</f>
        <v xml:space="preserve"> ANEXO I - DECRETO Nº 6.736, DE 03 DE JANEIRO DE 2022</v>
      </c>
      <c r="B7" s="290" t="str">
        <f>'6736 Anu'!A102</f>
        <v>23.001.15.452.0043.2211</v>
      </c>
      <c r="C7" s="290" t="str">
        <f>'6736 Anu'!B102</f>
        <v>3.3.90.39.00.00</v>
      </c>
      <c r="D7" s="290" t="str">
        <f>'6736 Anu'!C102</f>
        <v>Outros Serviços de Terceiros - Pessoa Jurídica</v>
      </c>
      <c r="E7" s="291">
        <f>'6736 Anu'!D102</f>
        <v>1388</v>
      </c>
      <c r="F7" s="291">
        <f>'6736 Anu'!E102</f>
        <v>33</v>
      </c>
      <c r="G7" s="290" t="str">
        <f>'6736 Anu'!F102</f>
        <v>CONSERCAF</v>
      </c>
      <c r="I7" s="289">
        <f>'6736 Anu'!H102</f>
        <v>3100000</v>
      </c>
    </row>
    <row r="8" spans="1:9">
      <c r="A8" s="287" t="str">
        <f>'6736 Anu'!A1:G1</f>
        <v xml:space="preserve"> ANEXO I - DECRETO Nº 6.736, DE 03 DE JANEIRO DE 2022</v>
      </c>
      <c r="B8" s="290" t="str">
        <f>'6736 Anu'!A103</f>
        <v>23.001.18.452.0044.2212</v>
      </c>
      <c r="C8" s="290" t="str">
        <f>'6736 Anu'!B103</f>
        <v>3.3.90.36.00.00</v>
      </c>
      <c r="D8" s="290" t="str">
        <f>'6736 Anu'!C103</f>
        <v>Outros Serviços de Terceiros - Pessoa Física</v>
      </c>
      <c r="E8" s="291">
        <f>'6736 Anu'!D103</f>
        <v>1391</v>
      </c>
      <c r="F8" s="291" t="str">
        <f>'6736 Anu'!E103</f>
        <v>807</v>
      </c>
      <c r="G8" s="290" t="str">
        <f>'6736 Anu'!F103</f>
        <v>CONSERCAF</v>
      </c>
      <c r="I8" s="289">
        <f>'6736 Anu'!H103</f>
        <v>9500000</v>
      </c>
    </row>
    <row r="9" spans="1:9">
      <c r="A9" s="287" t="str">
        <f>'6765'!A1:G1</f>
        <v xml:space="preserve"> ANEXO I - DECRETO Nº 6.765, DE 08 DE FEVEREIRO DE 2022</v>
      </c>
      <c r="B9" s="290" t="str">
        <f>'6765'!A45</f>
        <v>23.001.04.122.0002.2003</v>
      </c>
      <c r="C9" s="290" t="str">
        <f>'6765'!B45</f>
        <v>3.1.90.92.00.00</v>
      </c>
      <c r="D9" s="290" t="str">
        <f>'6765'!C45</f>
        <v>Despesas de Exercícios Anteriores</v>
      </c>
      <c r="E9" s="291">
        <f>'6765'!D45</f>
        <v>1367</v>
      </c>
      <c r="F9" s="291" t="str">
        <f>'6765'!E45</f>
        <v>0</v>
      </c>
      <c r="G9" s="290" t="str">
        <f>'6765'!F45</f>
        <v>CONSERCAF</v>
      </c>
      <c r="H9" s="289">
        <f>'6765'!G45</f>
        <v>150000</v>
      </c>
    </row>
    <row r="10" spans="1:9">
      <c r="A10" s="287" t="str">
        <f>'6765'!A1:G1</f>
        <v xml:space="preserve"> ANEXO I - DECRETO Nº 6.765, DE 08 DE FEVEREIRO DE 2022</v>
      </c>
      <c r="B10" s="290" t="str">
        <f>'6765'!A46</f>
        <v>23.001.18.452.0044.2212</v>
      </c>
      <c r="C10" s="290" t="str">
        <f>'6765'!B46</f>
        <v>3.3.90.92.00.00</v>
      </c>
      <c r="D10" s="290" t="str">
        <f>'6765'!C46</f>
        <v>Despesas de Exercícios Anteriores</v>
      </c>
      <c r="E10" s="291">
        <f>'6765'!D46</f>
        <v>1582</v>
      </c>
      <c r="F10" s="291">
        <f>'6765'!E46</f>
        <v>0</v>
      </c>
      <c r="G10" s="290" t="str">
        <f>'6765'!F46</f>
        <v>CONSERCAF</v>
      </c>
      <c r="H10" s="289">
        <f>'6765'!G46</f>
        <v>250000</v>
      </c>
    </row>
    <row r="11" spans="1:9">
      <c r="A11" s="287" t="str">
        <f>'6765'!A1:G1</f>
        <v xml:space="preserve"> ANEXO I - DECRETO Nº 6.765, DE 08 DE FEVEREIRO DE 2022</v>
      </c>
      <c r="B11" s="290" t="str">
        <f>'6765'!A98</f>
        <v>23.001.04.122.0002.2003</v>
      </c>
      <c r="C11" s="290" t="str">
        <f>'6765'!B98</f>
        <v>3.1.91.13.08.00</v>
      </c>
      <c r="D11" s="290" t="str">
        <f>'6765'!C98</f>
        <v>Contribuições RPPS - FPC</v>
      </c>
      <c r="E11" s="291">
        <f>'6765'!D98</f>
        <v>1369</v>
      </c>
      <c r="F11" s="291" t="str">
        <f>'6765'!E98</f>
        <v>0</v>
      </c>
      <c r="G11" s="290" t="str">
        <f>'6765'!F98</f>
        <v>CONSERCAF</v>
      </c>
      <c r="I11" s="289">
        <f>'6765'!H98</f>
        <v>400000</v>
      </c>
    </row>
    <row r="12" spans="1:9">
      <c r="A12" s="287" t="str">
        <f>'6772'!A1:G1</f>
        <v xml:space="preserve"> ANEXO I - DECRETO Nº 6.772, DE 15 DE FEVEREIRO DE 2022</v>
      </c>
      <c r="B12" s="290" t="str">
        <f>'6772'!A29</f>
        <v>23.001.04.122.0002.2004.0001</v>
      </c>
      <c r="C12" s="290" t="str">
        <f>'6772'!B29</f>
        <v>3.3.90.39.00.00</v>
      </c>
      <c r="D12" s="290" t="str">
        <f>'6772'!C29</f>
        <v>Outros Serviços de Terceiros - Pessoa Jurídica</v>
      </c>
      <c r="E12" s="291">
        <f>'6772'!D29</f>
        <v>1377</v>
      </c>
      <c r="F12" s="291" t="str">
        <f>'6772'!E29</f>
        <v>806</v>
      </c>
      <c r="G12" s="290" t="str">
        <f>'6772'!F29</f>
        <v>CONSERCAF</v>
      </c>
      <c r="H12" s="289">
        <f>'6772'!G29</f>
        <v>300000</v>
      </c>
    </row>
    <row r="13" spans="1:9">
      <c r="A13" s="287" t="str">
        <f>'6772'!A1:G1</f>
        <v xml:space="preserve"> ANEXO I - DECRETO Nº 6.772, DE 15 DE FEVEREIRO DE 2022</v>
      </c>
      <c r="B13" s="290" t="str">
        <f>'6772'!A52</f>
        <v>23.001.15.452.0043.2211</v>
      </c>
      <c r="C13" s="290" t="str">
        <f>'6772'!B52</f>
        <v>3.3.90.39.00.00</v>
      </c>
      <c r="D13" s="290" t="str">
        <f>'6772'!C52</f>
        <v>Outros Serviços de Terceiros - Pessoa Jurídica</v>
      </c>
      <c r="E13" s="291">
        <f>'6772'!D52</f>
        <v>1387</v>
      </c>
      <c r="F13" s="291">
        <f>'6772'!E52</f>
        <v>806</v>
      </c>
      <c r="G13" s="290" t="str">
        <f>'6772'!F52</f>
        <v>CONSERCAF</v>
      </c>
      <c r="I13" s="289">
        <f>'6772'!H52</f>
        <v>300000</v>
      </c>
    </row>
    <row r="18" spans="8:9">
      <c r="H18" s="289">
        <f>SUM(H2:H17)</f>
        <v>37545000</v>
      </c>
      <c r="I18" s="289">
        <f>SUM(I2:I17)</f>
        <v>13550000</v>
      </c>
    </row>
  </sheetData>
  <phoneticPr fontId="3" type="noConversion"/>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dimension ref="A1:L130"/>
  <sheetViews>
    <sheetView topLeftCell="A97" workbookViewId="0">
      <selection activeCell="H130" sqref="H130"/>
    </sheetView>
  </sheetViews>
  <sheetFormatPr defaultRowHeight="11.25"/>
  <cols>
    <col min="1" max="1" width="22.42578125" style="19" customWidth="1"/>
    <col min="2" max="2" width="11.5703125" style="19" customWidth="1"/>
    <col min="3" max="3" width="32.5703125" style="35" customWidth="1"/>
    <col min="4" max="5" width="5.42578125" style="19" customWidth="1"/>
    <col min="6" max="6" width="12.85546875" style="37" customWidth="1"/>
    <col min="7" max="7" width="13" style="26" customWidth="1"/>
    <col min="8" max="8" width="12" style="26" customWidth="1"/>
    <col min="9" max="9" width="7.28515625" style="19" hidden="1" customWidth="1"/>
    <col min="10" max="10" width="6.140625" style="19" hidden="1" customWidth="1"/>
    <col min="11" max="11" width="4.7109375" style="19" hidden="1" customWidth="1"/>
    <col min="12" max="12" width="40.28515625" style="37" hidden="1" customWidth="1"/>
    <col min="13" max="16384" width="9.140625" style="19"/>
  </cols>
  <sheetData>
    <row r="1" spans="1:12" ht="12.75">
      <c r="A1" s="336" t="s">
        <v>889</v>
      </c>
      <c r="B1" s="336"/>
      <c r="C1" s="336"/>
      <c r="D1" s="336"/>
      <c r="E1" s="336"/>
      <c r="F1" s="336"/>
      <c r="G1" s="336"/>
      <c r="H1" s="19"/>
    </row>
    <row r="2" spans="1:12" ht="12.75">
      <c r="A2" s="68"/>
      <c r="B2" s="68"/>
      <c r="C2" s="68"/>
      <c r="D2" s="68"/>
      <c r="E2" s="68"/>
      <c r="F2" s="68"/>
      <c r="G2" s="68"/>
      <c r="H2" s="19"/>
    </row>
    <row r="3" spans="1:12" s="136" customFormat="1" ht="9">
      <c r="A3" s="365" t="s">
        <v>59</v>
      </c>
      <c r="B3" s="366"/>
      <c r="C3" s="366"/>
      <c r="D3" s="366"/>
      <c r="E3" s="366"/>
      <c r="F3" s="367"/>
      <c r="G3" s="368" t="s">
        <v>58</v>
      </c>
      <c r="H3" s="369"/>
      <c r="I3" s="136" t="s">
        <v>899</v>
      </c>
      <c r="L3" s="137"/>
    </row>
    <row r="4" spans="1:12" s="159" customFormat="1" ht="24.75">
      <c r="A4" s="156" t="s">
        <v>63</v>
      </c>
      <c r="B4" s="156" t="s">
        <v>64</v>
      </c>
      <c r="C4" s="157" t="s">
        <v>65</v>
      </c>
      <c r="D4" s="156" t="s">
        <v>66</v>
      </c>
      <c r="E4" s="156" t="s">
        <v>70</v>
      </c>
      <c r="F4" s="156" t="s">
        <v>67</v>
      </c>
      <c r="G4" s="158" t="s">
        <v>56</v>
      </c>
      <c r="H4" s="158" t="s">
        <v>57</v>
      </c>
      <c r="L4" s="160"/>
    </row>
    <row r="5" spans="1:12" s="136" customFormat="1" ht="22.5">
      <c r="A5" s="48" t="s">
        <v>233</v>
      </c>
      <c r="B5" s="22" t="s">
        <v>179</v>
      </c>
      <c r="C5" s="36" t="s">
        <v>180</v>
      </c>
      <c r="D5" s="21">
        <v>1464</v>
      </c>
      <c r="E5" s="21" t="s">
        <v>166</v>
      </c>
      <c r="F5" s="36" t="s">
        <v>129</v>
      </c>
      <c r="G5" s="23">
        <v>127443.9</v>
      </c>
      <c r="H5" s="146"/>
      <c r="L5" s="137"/>
    </row>
    <row r="6" spans="1:12" s="136" customFormat="1">
      <c r="A6" s="48" t="s">
        <v>237</v>
      </c>
      <c r="B6" s="22" t="s">
        <v>112</v>
      </c>
      <c r="C6" s="36" t="s">
        <v>72</v>
      </c>
      <c r="D6" s="21">
        <v>1486</v>
      </c>
      <c r="E6" s="21" t="s">
        <v>166</v>
      </c>
      <c r="F6" s="36" t="s">
        <v>71</v>
      </c>
      <c r="G6" s="23">
        <v>115000</v>
      </c>
      <c r="H6" s="146"/>
      <c r="L6" s="137"/>
    </row>
    <row r="7" spans="1:12" s="136" customFormat="1" ht="22.5">
      <c r="A7" s="48" t="s">
        <v>248</v>
      </c>
      <c r="B7" s="22" t="s">
        <v>112</v>
      </c>
      <c r="C7" s="36" t="s">
        <v>72</v>
      </c>
      <c r="D7" s="21">
        <v>158</v>
      </c>
      <c r="E7" s="21">
        <v>806</v>
      </c>
      <c r="F7" s="36" t="s">
        <v>134</v>
      </c>
      <c r="G7" s="23">
        <v>42666.66</v>
      </c>
      <c r="H7" s="146"/>
      <c r="L7" s="137"/>
    </row>
    <row r="8" spans="1:12" s="136" customFormat="1">
      <c r="A8" s="48" t="s">
        <v>249</v>
      </c>
      <c r="B8" s="22" t="s">
        <v>112</v>
      </c>
      <c r="C8" s="36" t="s">
        <v>72</v>
      </c>
      <c r="D8" s="21">
        <v>161</v>
      </c>
      <c r="E8" s="21">
        <v>806</v>
      </c>
      <c r="F8" s="36" t="s">
        <v>134</v>
      </c>
      <c r="G8" s="23">
        <v>57960</v>
      </c>
      <c r="H8" s="146"/>
      <c r="L8" s="137"/>
    </row>
    <row r="9" spans="1:12" s="136" customFormat="1" ht="22.5">
      <c r="A9" s="48" t="s">
        <v>249</v>
      </c>
      <c r="B9" s="22" t="s">
        <v>179</v>
      </c>
      <c r="C9" s="36" t="s">
        <v>180</v>
      </c>
      <c r="D9" s="21">
        <v>1463</v>
      </c>
      <c r="E9" s="21" t="s">
        <v>166</v>
      </c>
      <c r="F9" s="36" t="s">
        <v>134</v>
      </c>
      <c r="G9" s="23">
        <v>159605.37</v>
      </c>
      <c r="H9" s="146"/>
      <c r="L9" s="137"/>
    </row>
    <row r="10" spans="1:12" s="136" customFormat="1">
      <c r="A10" s="48" t="s">
        <v>255</v>
      </c>
      <c r="B10" s="22" t="s">
        <v>113</v>
      </c>
      <c r="C10" s="36" t="s">
        <v>75</v>
      </c>
      <c r="D10" s="21">
        <v>199</v>
      </c>
      <c r="E10" s="21">
        <v>0</v>
      </c>
      <c r="F10" s="36" t="s">
        <v>134</v>
      </c>
      <c r="G10" s="23">
        <v>82000</v>
      </c>
      <c r="H10" s="146"/>
      <c r="L10" s="137"/>
    </row>
    <row r="11" spans="1:12" s="136" customFormat="1">
      <c r="A11" s="48" t="s">
        <v>255</v>
      </c>
      <c r="B11" s="22" t="s">
        <v>113</v>
      </c>
      <c r="C11" s="36" t="s">
        <v>75</v>
      </c>
      <c r="D11" s="21">
        <v>1446</v>
      </c>
      <c r="E11" s="21" t="s">
        <v>166</v>
      </c>
      <c r="F11" s="36" t="s">
        <v>134</v>
      </c>
      <c r="G11" s="23">
        <v>500</v>
      </c>
      <c r="H11" s="146"/>
      <c r="L11" s="137"/>
    </row>
    <row r="12" spans="1:12" s="136" customFormat="1">
      <c r="A12" s="48" t="s">
        <v>255</v>
      </c>
      <c r="B12" s="22" t="s">
        <v>113</v>
      </c>
      <c r="C12" s="36" t="s">
        <v>75</v>
      </c>
      <c r="D12" s="21">
        <v>1447</v>
      </c>
      <c r="E12" s="21" t="s">
        <v>167</v>
      </c>
      <c r="F12" s="36" t="s">
        <v>134</v>
      </c>
      <c r="G12" s="23">
        <v>500</v>
      </c>
      <c r="H12" s="146"/>
      <c r="L12" s="137"/>
    </row>
    <row r="13" spans="1:12" s="136" customFormat="1">
      <c r="A13" s="48" t="s">
        <v>255</v>
      </c>
      <c r="B13" s="22" t="s">
        <v>113</v>
      </c>
      <c r="C13" s="36" t="s">
        <v>75</v>
      </c>
      <c r="D13" s="21">
        <v>1448</v>
      </c>
      <c r="E13" s="21" t="s">
        <v>170</v>
      </c>
      <c r="F13" s="36" t="s">
        <v>134</v>
      </c>
      <c r="G13" s="23">
        <v>500</v>
      </c>
      <c r="H13" s="146"/>
      <c r="L13" s="137"/>
    </row>
    <row r="14" spans="1:12" s="136" customFormat="1">
      <c r="A14" s="48" t="s">
        <v>962</v>
      </c>
      <c r="B14" s="22" t="s">
        <v>135</v>
      </c>
      <c r="C14" s="36" t="s">
        <v>136</v>
      </c>
      <c r="D14" s="21">
        <v>1443</v>
      </c>
      <c r="E14" s="21" t="s">
        <v>173</v>
      </c>
      <c r="F14" s="36" t="s">
        <v>134</v>
      </c>
      <c r="G14" s="23">
        <v>9000</v>
      </c>
      <c r="H14" s="146"/>
      <c r="I14" s="136">
        <v>13</v>
      </c>
      <c r="J14" s="136" t="str">
        <f>VLOOKUP(I14,Excessões!$A$1:$B$50,2,FALSE)</f>
        <v>Art. 5º, Inc IV - Insuficiência dotação na função Saúde</v>
      </c>
      <c r="K14" s="136" t="e">
        <f>VLOOKUP(I14,Excessões!$A$1:$B$50,3,FALSE)</f>
        <v>#REF!</v>
      </c>
      <c r="L14" s="137" t="e">
        <f>VLOOKUP(I14,Excessões!$A$1:$B$50,4,FALSE)</f>
        <v>#REF!</v>
      </c>
    </row>
    <row r="15" spans="1:12" s="136" customFormat="1">
      <c r="A15" s="48" t="s">
        <v>962</v>
      </c>
      <c r="B15" s="22" t="s">
        <v>113</v>
      </c>
      <c r="C15" s="36" t="s">
        <v>75</v>
      </c>
      <c r="D15" s="21">
        <v>1445</v>
      </c>
      <c r="E15" s="21" t="s">
        <v>173</v>
      </c>
      <c r="F15" s="36" t="s">
        <v>134</v>
      </c>
      <c r="G15" s="23">
        <v>8000</v>
      </c>
      <c r="H15" s="146"/>
      <c r="I15" s="136">
        <v>13</v>
      </c>
      <c r="J15" s="136" t="str">
        <f>VLOOKUP(I15,Excessões!$A$1:$B$50,2,FALSE)</f>
        <v>Art. 5º, Inc IV - Insuficiência dotação na função Saúde</v>
      </c>
      <c r="K15" s="136" t="e">
        <f>VLOOKUP(I15,Excessões!$A$1:$B$50,3,FALSE)</f>
        <v>#REF!</v>
      </c>
      <c r="L15" s="137" t="e">
        <f>VLOOKUP(I15,Excessões!$A$1:$B$50,4,FALSE)</f>
        <v>#REF!</v>
      </c>
    </row>
    <row r="16" spans="1:12" s="136" customFormat="1">
      <c r="A16" s="48" t="s">
        <v>963</v>
      </c>
      <c r="B16" s="22" t="s">
        <v>135</v>
      </c>
      <c r="C16" s="36" t="s">
        <v>136</v>
      </c>
      <c r="D16" s="21">
        <v>1442</v>
      </c>
      <c r="E16" s="21" t="s">
        <v>172</v>
      </c>
      <c r="F16" s="36" t="s">
        <v>134</v>
      </c>
      <c r="G16" s="23">
        <v>40000</v>
      </c>
      <c r="H16" s="146"/>
      <c r="I16" s="136">
        <v>12</v>
      </c>
      <c r="J16" s="136" t="str">
        <f>VLOOKUP(I16,Excessões!$A$1:$B$50,2,FALSE)</f>
        <v>Art. 5º, Inc IV - Insuficiência dotação na função Educação</v>
      </c>
      <c r="K16" s="136" t="e">
        <f>VLOOKUP(I16,Excessões!$A$1:$B$50,3,FALSE)</f>
        <v>#REF!</v>
      </c>
      <c r="L16" s="137" t="e">
        <f>VLOOKUP(I16,Excessões!$A$1:$B$50,4,FALSE)</f>
        <v>#REF!</v>
      </c>
    </row>
    <row r="17" spans="1:12" s="136" customFormat="1">
      <c r="A17" s="48" t="s">
        <v>963</v>
      </c>
      <c r="B17" s="22" t="s">
        <v>113</v>
      </c>
      <c r="C17" s="36" t="s">
        <v>75</v>
      </c>
      <c r="D17" s="21">
        <v>1444</v>
      </c>
      <c r="E17" s="21" t="s">
        <v>172</v>
      </c>
      <c r="F17" s="36" t="s">
        <v>134</v>
      </c>
      <c r="G17" s="23">
        <v>22000</v>
      </c>
      <c r="H17" s="146"/>
      <c r="I17" s="136">
        <v>12</v>
      </c>
      <c r="J17" s="136" t="str">
        <f>VLOOKUP(I17,Excessões!$A$1:$B$50,2,FALSE)</f>
        <v>Art. 5º, Inc IV - Insuficiência dotação na função Educação</v>
      </c>
      <c r="K17" s="136" t="e">
        <f>VLOOKUP(I17,Excessões!$A$1:$B$50,3,FALSE)</f>
        <v>#REF!</v>
      </c>
      <c r="L17" s="137" t="e">
        <f>VLOOKUP(I17,Excessões!$A$1:$B$50,4,FALSE)</f>
        <v>#REF!</v>
      </c>
    </row>
    <row r="18" spans="1:12" s="136" customFormat="1">
      <c r="A18" s="48" t="s">
        <v>259</v>
      </c>
      <c r="B18" s="22" t="s">
        <v>141</v>
      </c>
      <c r="C18" s="36" t="s">
        <v>142</v>
      </c>
      <c r="D18" s="21">
        <v>208</v>
      </c>
      <c r="E18" s="21">
        <v>0</v>
      </c>
      <c r="F18" s="36" t="s">
        <v>134</v>
      </c>
      <c r="G18" s="23">
        <v>1401000</v>
      </c>
      <c r="H18" s="146"/>
      <c r="I18" s="136">
        <v>8</v>
      </c>
      <c r="J18" s="136" t="str">
        <f>VLOOKUP(I18,Excessões!$A$1:$B$50,2,FALSE)</f>
        <v>Art. 5º, Inc II - Despesas com Amortizações, Juros e encargos da Dívida</v>
      </c>
      <c r="K18" s="136" t="e">
        <f>VLOOKUP(I18,Excessões!$A$1:$B$50,3,FALSE)</f>
        <v>#REF!</v>
      </c>
      <c r="L18" s="137" t="e">
        <f>VLOOKUP(I18,Excessões!$A$1:$B$50,4,FALSE)</f>
        <v>#REF!</v>
      </c>
    </row>
    <row r="19" spans="1:12" s="136" customFormat="1">
      <c r="A19" s="48" t="s">
        <v>272</v>
      </c>
      <c r="B19" s="22" t="s">
        <v>112</v>
      </c>
      <c r="C19" s="36" t="s">
        <v>72</v>
      </c>
      <c r="D19" s="21">
        <v>245</v>
      </c>
      <c r="E19" s="21">
        <v>806</v>
      </c>
      <c r="F19" s="36" t="s">
        <v>77</v>
      </c>
      <c r="G19" s="23">
        <v>2103325</v>
      </c>
      <c r="H19" s="146"/>
      <c r="L19" s="137"/>
    </row>
    <row r="20" spans="1:12" s="136" customFormat="1">
      <c r="A20" s="48" t="s">
        <v>314</v>
      </c>
      <c r="B20" s="22" t="s">
        <v>103</v>
      </c>
      <c r="C20" s="36" t="s">
        <v>73</v>
      </c>
      <c r="D20" s="21">
        <v>437</v>
      </c>
      <c r="E20" s="21" t="s">
        <v>138</v>
      </c>
      <c r="F20" s="36" t="s">
        <v>153</v>
      </c>
      <c r="G20" s="23">
        <v>1410000</v>
      </c>
      <c r="H20" s="146"/>
      <c r="I20" s="136">
        <v>12</v>
      </c>
      <c r="J20" s="136" t="str">
        <f>VLOOKUP(I20,Excessões!$A$1:$B$50,2,FALSE)</f>
        <v>Art. 5º, Inc IV - Insuficiência dotação na função Educação</v>
      </c>
      <c r="K20" s="136" t="e">
        <f>VLOOKUP(I20,Excessões!$A$1:$B$50,3,FALSE)</f>
        <v>#REF!</v>
      </c>
      <c r="L20" s="137" t="e">
        <f>VLOOKUP(I20,Excessões!$A$1:$B$50,4,FALSE)</f>
        <v>#REF!</v>
      </c>
    </row>
    <row r="21" spans="1:12" s="136" customFormat="1">
      <c r="A21" s="48" t="s">
        <v>314</v>
      </c>
      <c r="B21" s="22" t="s">
        <v>112</v>
      </c>
      <c r="C21" s="36" t="s">
        <v>72</v>
      </c>
      <c r="D21" s="21">
        <v>441</v>
      </c>
      <c r="E21" s="21" t="s">
        <v>138</v>
      </c>
      <c r="F21" s="36" t="s">
        <v>153</v>
      </c>
      <c r="G21" s="23">
        <v>1100000</v>
      </c>
      <c r="H21" s="146"/>
      <c r="I21" s="136">
        <v>12</v>
      </c>
      <c r="J21" s="136" t="str">
        <f>VLOOKUP(I21,Excessões!$A$1:$B$50,2,FALSE)</f>
        <v>Art. 5º, Inc IV - Insuficiência dotação na função Educação</v>
      </c>
      <c r="K21" s="136" t="e">
        <f>VLOOKUP(I21,Excessões!$A$1:$B$50,3,FALSE)</f>
        <v>#REF!</v>
      </c>
      <c r="L21" s="137" t="e">
        <f>VLOOKUP(I21,Excessões!$A$1:$B$50,4,FALSE)</f>
        <v>#REF!</v>
      </c>
    </row>
    <row r="22" spans="1:12" s="136" customFormat="1">
      <c r="A22" s="48" t="s">
        <v>314</v>
      </c>
      <c r="B22" s="22" t="s">
        <v>84</v>
      </c>
      <c r="C22" s="36" t="s">
        <v>79</v>
      </c>
      <c r="D22" s="21">
        <v>442</v>
      </c>
      <c r="E22" s="21">
        <v>200</v>
      </c>
      <c r="F22" s="36" t="s">
        <v>153</v>
      </c>
      <c r="G22" s="23">
        <v>1100000</v>
      </c>
      <c r="H22" s="146"/>
      <c r="I22" s="136">
        <v>12</v>
      </c>
      <c r="J22" s="136" t="str">
        <f>VLOOKUP(I22,Excessões!$A$1:$B$50,2,FALSE)</f>
        <v>Art. 5º, Inc IV - Insuficiência dotação na função Educação</v>
      </c>
      <c r="K22" s="136" t="e">
        <f>VLOOKUP(I22,Excessões!$A$1:$B$50,3,FALSE)</f>
        <v>#REF!</v>
      </c>
      <c r="L22" s="137" t="e">
        <f>VLOOKUP(I22,Excessões!$A$1:$B$50,4,FALSE)</f>
        <v>#REF!</v>
      </c>
    </row>
    <row r="23" spans="1:12" s="136" customFormat="1">
      <c r="A23" s="48" t="s">
        <v>332</v>
      </c>
      <c r="B23" s="22" t="s">
        <v>103</v>
      </c>
      <c r="C23" s="36" t="s">
        <v>73</v>
      </c>
      <c r="D23" s="21">
        <v>531</v>
      </c>
      <c r="E23" s="21" t="s">
        <v>138</v>
      </c>
      <c r="F23" s="36" t="s">
        <v>153</v>
      </c>
      <c r="G23" s="23">
        <v>300000</v>
      </c>
      <c r="H23" s="146"/>
      <c r="I23" s="136">
        <v>12</v>
      </c>
      <c r="J23" s="136" t="str">
        <f>VLOOKUP(I23,Excessões!$A$1:$B$50,2,FALSE)</f>
        <v>Art. 5º, Inc IV - Insuficiência dotação na função Educação</v>
      </c>
      <c r="K23" s="136" t="e">
        <f>VLOOKUP(I23,Excessões!$A$1:$B$50,3,FALSE)</f>
        <v>#REF!</v>
      </c>
      <c r="L23" s="137" t="e">
        <f>VLOOKUP(I23,Excessões!$A$1:$B$50,4,FALSE)</f>
        <v>#REF!</v>
      </c>
    </row>
    <row r="24" spans="1:12" s="136" customFormat="1">
      <c r="A24" s="48" t="s">
        <v>332</v>
      </c>
      <c r="B24" s="22" t="s">
        <v>112</v>
      </c>
      <c r="C24" s="36" t="s">
        <v>72</v>
      </c>
      <c r="D24" s="21">
        <v>535</v>
      </c>
      <c r="E24" s="21" t="s">
        <v>138</v>
      </c>
      <c r="F24" s="36" t="s">
        <v>153</v>
      </c>
      <c r="G24" s="23">
        <v>200000</v>
      </c>
      <c r="H24" s="146"/>
      <c r="I24" s="136">
        <v>12</v>
      </c>
      <c r="J24" s="136" t="str">
        <f>VLOOKUP(I24,Excessões!$A$1:$B$50,2,FALSE)</f>
        <v>Art. 5º, Inc IV - Insuficiência dotação na função Educação</v>
      </c>
      <c r="K24" s="136" t="e">
        <f>VLOOKUP(I24,Excessões!$A$1:$B$50,3,FALSE)</f>
        <v>#REF!</v>
      </c>
      <c r="L24" s="137" t="e">
        <f>VLOOKUP(I24,Excessões!$A$1:$B$50,4,FALSE)</f>
        <v>#REF!</v>
      </c>
    </row>
    <row r="25" spans="1:12" s="136" customFormat="1">
      <c r="A25" s="48" t="s">
        <v>332</v>
      </c>
      <c r="B25" s="22" t="s">
        <v>84</v>
      </c>
      <c r="C25" s="36" t="s">
        <v>79</v>
      </c>
      <c r="D25" s="21">
        <v>537</v>
      </c>
      <c r="E25" s="21" t="s">
        <v>138</v>
      </c>
      <c r="F25" s="36" t="s">
        <v>153</v>
      </c>
      <c r="G25" s="23">
        <v>200000</v>
      </c>
      <c r="H25" s="146"/>
      <c r="I25" s="136">
        <v>12</v>
      </c>
      <c r="J25" s="136" t="str">
        <f>VLOOKUP(I25,Excessões!$A$1:$B$50,2,FALSE)</f>
        <v>Art. 5º, Inc IV - Insuficiência dotação na função Educação</v>
      </c>
      <c r="K25" s="136" t="e">
        <f>VLOOKUP(I25,Excessões!$A$1:$B$50,3,FALSE)</f>
        <v>#REF!</v>
      </c>
      <c r="L25" s="137" t="e">
        <f>VLOOKUP(I25,Excessões!$A$1:$B$50,4,FALSE)</f>
        <v>#REF!</v>
      </c>
    </row>
    <row r="26" spans="1:12" s="136" customFormat="1">
      <c r="A26" s="48" t="s">
        <v>333</v>
      </c>
      <c r="B26" s="22" t="s">
        <v>103</v>
      </c>
      <c r="C26" s="36" t="s">
        <v>73</v>
      </c>
      <c r="D26" s="21">
        <v>539</v>
      </c>
      <c r="E26" s="21" t="s">
        <v>138</v>
      </c>
      <c r="F26" s="36" t="s">
        <v>153</v>
      </c>
      <c r="G26" s="23">
        <v>300000</v>
      </c>
      <c r="H26" s="146"/>
      <c r="I26" s="136">
        <v>12</v>
      </c>
      <c r="J26" s="136" t="str">
        <f>VLOOKUP(I26,Excessões!$A$1:$B$50,2,FALSE)</f>
        <v>Art. 5º, Inc IV - Insuficiência dotação na função Educação</v>
      </c>
      <c r="K26" s="136" t="e">
        <f>VLOOKUP(I26,Excessões!$A$1:$B$50,3,FALSE)</f>
        <v>#REF!</v>
      </c>
      <c r="L26" s="137" t="e">
        <f>VLOOKUP(I26,Excessões!$A$1:$B$50,4,FALSE)</f>
        <v>#REF!</v>
      </c>
    </row>
    <row r="27" spans="1:12" s="136" customFormat="1">
      <c r="A27" s="48" t="s">
        <v>333</v>
      </c>
      <c r="B27" s="22" t="s">
        <v>112</v>
      </c>
      <c r="C27" s="36" t="s">
        <v>72</v>
      </c>
      <c r="D27" s="24">
        <v>542</v>
      </c>
      <c r="E27" s="21" t="s">
        <v>138</v>
      </c>
      <c r="F27" s="36" t="s">
        <v>153</v>
      </c>
      <c r="G27" s="25">
        <v>200000</v>
      </c>
      <c r="H27" s="148"/>
      <c r="I27" s="136">
        <v>12</v>
      </c>
      <c r="J27" s="136" t="str">
        <f>VLOOKUP(I27,Excessões!$A$1:$B$50,2,FALSE)</f>
        <v>Art. 5º, Inc IV - Insuficiência dotação na função Educação</v>
      </c>
      <c r="K27" s="136" t="e">
        <f>VLOOKUP(I27,Excessões!$A$1:$B$50,3,FALSE)</f>
        <v>#REF!</v>
      </c>
      <c r="L27" s="137" t="e">
        <f>VLOOKUP(I27,Excessões!$A$1:$B$50,4,FALSE)</f>
        <v>#REF!</v>
      </c>
    </row>
    <row r="28" spans="1:12" s="136" customFormat="1">
      <c r="A28" s="48" t="s">
        <v>333</v>
      </c>
      <c r="B28" s="22" t="s">
        <v>84</v>
      </c>
      <c r="C28" s="36" t="s">
        <v>79</v>
      </c>
      <c r="D28" s="24">
        <v>544</v>
      </c>
      <c r="E28" s="21" t="s">
        <v>138</v>
      </c>
      <c r="F28" s="36" t="s">
        <v>153</v>
      </c>
      <c r="G28" s="25">
        <v>200000</v>
      </c>
      <c r="H28" s="148"/>
      <c r="I28" s="136">
        <v>12</v>
      </c>
      <c r="J28" s="136" t="str">
        <f>VLOOKUP(I28,Excessões!$A$1:$B$50,2,FALSE)</f>
        <v>Art. 5º, Inc IV - Insuficiência dotação na função Educação</v>
      </c>
      <c r="K28" s="136" t="e">
        <f>VLOOKUP(I28,Excessões!$A$1:$B$50,3,FALSE)</f>
        <v>#REF!</v>
      </c>
      <c r="L28" s="137" t="e">
        <f>VLOOKUP(I28,Excessões!$A$1:$B$50,4,FALSE)</f>
        <v>#REF!</v>
      </c>
    </row>
    <row r="29" spans="1:12" s="136" customFormat="1">
      <c r="A29" s="48" t="s">
        <v>360</v>
      </c>
      <c r="B29" s="22" t="s">
        <v>92</v>
      </c>
      <c r="C29" s="36" t="s">
        <v>75</v>
      </c>
      <c r="D29" s="21">
        <v>672</v>
      </c>
      <c r="E29" s="21" t="s">
        <v>603</v>
      </c>
      <c r="F29" s="36" t="s">
        <v>160</v>
      </c>
      <c r="G29" s="23">
        <v>72467.47</v>
      </c>
      <c r="H29" s="146"/>
      <c r="I29" s="136">
        <v>4</v>
      </c>
      <c r="J29" s="136" t="str">
        <f>VLOOKUP(I29,Excessões!$A$1:$B$50,2,FALSE)</f>
        <v>Art. 5º, Inc I - Insuficiência dotação Pessoal e Encargos Sociais</v>
      </c>
      <c r="K29" s="136" t="e">
        <f>VLOOKUP(I29,Excessões!$A$1:$B$50,3,FALSE)</f>
        <v>#REF!</v>
      </c>
      <c r="L29" s="137" t="e">
        <f>VLOOKUP(I29,Excessões!$A$1:$B$50,4,FALSE)</f>
        <v>#REF!</v>
      </c>
    </row>
    <row r="30" spans="1:12" s="136" customFormat="1" ht="22.5">
      <c r="A30" s="48" t="s">
        <v>361</v>
      </c>
      <c r="B30" s="22" t="s">
        <v>112</v>
      </c>
      <c r="C30" s="36" t="s">
        <v>72</v>
      </c>
      <c r="D30" s="21">
        <v>676</v>
      </c>
      <c r="E30" s="21" t="s">
        <v>603</v>
      </c>
      <c r="F30" s="36" t="s">
        <v>160</v>
      </c>
      <c r="G30" s="23">
        <v>413000</v>
      </c>
      <c r="H30" s="146"/>
      <c r="L30" s="137"/>
    </row>
    <row r="31" spans="1:12" s="136" customFormat="1">
      <c r="A31" s="48" t="s">
        <v>366</v>
      </c>
      <c r="B31" s="22" t="s">
        <v>82</v>
      </c>
      <c r="C31" s="36" t="s">
        <v>76</v>
      </c>
      <c r="D31" s="21">
        <v>691</v>
      </c>
      <c r="E31" s="21" t="s">
        <v>603</v>
      </c>
      <c r="F31" s="36" t="s">
        <v>160</v>
      </c>
      <c r="G31" s="23">
        <v>432.54</v>
      </c>
      <c r="H31" s="146"/>
      <c r="L31" s="137"/>
    </row>
    <row r="32" spans="1:12" s="136" customFormat="1">
      <c r="A32" s="48" t="s">
        <v>371</v>
      </c>
      <c r="B32" s="22" t="s">
        <v>82</v>
      </c>
      <c r="C32" s="36" t="s">
        <v>76</v>
      </c>
      <c r="D32" s="21">
        <v>706</v>
      </c>
      <c r="E32" s="21" t="s">
        <v>603</v>
      </c>
      <c r="F32" s="36" t="s">
        <v>160</v>
      </c>
      <c r="G32" s="23">
        <v>88000</v>
      </c>
      <c r="H32" s="146"/>
      <c r="L32" s="137"/>
    </row>
    <row r="33" spans="1:12" s="136" customFormat="1">
      <c r="A33" s="48" t="s">
        <v>372</v>
      </c>
      <c r="B33" s="22" t="s">
        <v>84</v>
      </c>
      <c r="C33" s="36" t="s">
        <v>79</v>
      </c>
      <c r="D33" s="21">
        <v>1421</v>
      </c>
      <c r="E33" s="21" t="s">
        <v>603</v>
      </c>
      <c r="F33" s="36" t="s">
        <v>160</v>
      </c>
      <c r="G33" s="23">
        <v>64584.75</v>
      </c>
      <c r="H33" s="146"/>
      <c r="L33" s="137"/>
    </row>
    <row r="34" spans="1:12" s="155" customFormat="1">
      <c r="A34" s="48" t="s">
        <v>373</v>
      </c>
      <c r="B34" s="22" t="s">
        <v>103</v>
      </c>
      <c r="C34" s="36" t="s">
        <v>73</v>
      </c>
      <c r="D34" s="125">
        <v>710</v>
      </c>
      <c r="E34" s="21" t="s">
        <v>167</v>
      </c>
      <c r="F34" s="36" t="s">
        <v>160</v>
      </c>
      <c r="G34" s="71">
        <v>600000</v>
      </c>
      <c r="H34" s="154"/>
      <c r="I34" s="136"/>
      <c r="J34" s="136"/>
      <c r="K34" s="136"/>
      <c r="L34" s="137"/>
    </row>
    <row r="35" spans="1:12" s="155" customFormat="1">
      <c r="A35" s="48" t="s">
        <v>375</v>
      </c>
      <c r="B35" s="22" t="s">
        <v>82</v>
      </c>
      <c r="C35" s="36" t="s">
        <v>76</v>
      </c>
      <c r="D35" s="125">
        <v>1538</v>
      </c>
      <c r="E35" s="21">
        <v>810</v>
      </c>
      <c r="F35" s="36" t="s">
        <v>160</v>
      </c>
      <c r="G35" s="71">
        <v>2665000</v>
      </c>
      <c r="H35" s="154"/>
      <c r="I35" s="136"/>
      <c r="J35" s="136"/>
      <c r="K35" s="136"/>
      <c r="L35" s="137"/>
    </row>
    <row r="36" spans="1:12" s="155" customFormat="1">
      <c r="A36" s="48" t="s">
        <v>383</v>
      </c>
      <c r="B36" s="22" t="s">
        <v>113</v>
      </c>
      <c r="C36" s="36" t="s">
        <v>75</v>
      </c>
      <c r="D36" s="125">
        <v>1422</v>
      </c>
      <c r="E36" s="21" t="s">
        <v>603</v>
      </c>
      <c r="F36" s="36" t="s">
        <v>81</v>
      </c>
      <c r="G36" s="71">
        <v>40883.33</v>
      </c>
      <c r="H36" s="154"/>
      <c r="I36" s="136">
        <v>14</v>
      </c>
      <c r="J36" s="136" t="str">
        <f>VLOOKUP(I36,Excessões!$A$1:$B$50,2,FALSE)</f>
        <v>Art. 5º, Inc IV - Insuficiência dotação na função Assistência Social</v>
      </c>
      <c r="K36" s="136" t="e">
        <f>VLOOKUP(I36,Excessões!$A$1:$B$50,3,FALSE)</f>
        <v>#REF!</v>
      </c>
      <c r="L36" s="137" t="e">
        <f>VLOOKUP(I36,Excessões!$A$1:$B$50,4,FALSE)</f>
        <v>#REF!</v>
      </c>
    </row>
    <row r="37" spans="1:12" s="136" customFormat="1" ht="22.5">
      <c r="A37" s="48" t="s">
        <v>388</v>
      </c>
      <c r="B37" s="22" t="s">
        <v>92</v>
      </c>
      <c r="C37" s="36" t="s">
        <v>75</v>
      </c>
      <c r="D37" s="24">
        <v>1439</v>
      </c>
      <c r="E37" s="21" t="s">
        <v>603</v>
      </c>
      <c r="F37" s="36" t="s">
        <v>164</v>
      </c>
      <c r="G37" s="25">
        <v>22000</v>
      </c>
      <c r="H37" s="148"/>
      <c r="I37" s="136">
        <v>4</v>
      </c>
      <c r="J37" s="136" t="str">
        <f>VLOOKUP(I37,Excessões!$A$1:$B$50,2,FALSE)</f>
        <v>Art. 5º, Inc I - Insuficiência dotação Pessoal e Encargos Sociais</v>
      </c>
      <c r="K37" s="136" t="e">
        <f>VLOOKUP(I37,Excessões!$A$1:$B$50,3,FALSE)</f>
        <v>#REF!</v>
      </c>
      <c r="L37" s="137" t="e">
        <f>VLOOKUP(I37,Excessões!$A$1:$B$50,4,FALSE)</f>
        <v>#REF!</v>
      </c>
    </row>
    <row r="38" spans="1:12" s="136" customFormat="1" ht="22.5">
      <c r="A38" s="48" t="s">
        <v>397</v>
      </c>
      <c r="B38" s="22" t="s">
        <v>113</v>
      </c>
      <c r="C38" s="36" t="s">
        <v>75</v>
      </c>
      <c r="D38" s="24">
        <v>797</v>
      </c>
      <c r="E38" s="21" t="s">
        <v>603</v>
      </c>
      <c r="F38" s="36" t="s">
        <v>165</v>
      </c>
      <c r="G38" s="25">
        <v>3250</v>
      </c>
      <c r="H38" s="148"/>
      <c r="L38" s="137"/>
    </row>
    <row r="39" spans="1:12" s="136" customFormat="1" ht="22.5">
      <c r="A39" s="48" t="s">
        <v>401</v>
      </c>
      <c r="B39" s="22" t="s">
        <v>112</v>
      </c>
      <c r="C39" s="36" t="s">
        <v>72</v>
      </c>
      <c r="D39" s="24">
        <v>817</v>
      </c>
      <c r="E39" s="21" t="s">
        <v>169</v>
      </c>
      <c r="F39" s="36" t="s">
        <v>165</v>
      </c>
      <c r="G39" s="25">
        <v>110000</v>
      </c>
      <c r="H39" s="148"/>
      <c r="L39" s="137"/>
    </row>
    <row r="40" spans="1:12" s="136" customFormat="1">
      <c r="A40" s="48" t="s">
        <v>542</v>
      </c>
      <c r="B40" s="22" t="s">
        <v>931</v>
      </c>
      <c r="C40" s="36" t="s">
        <v>72</v>
      </c>
      <c r="D40" s="24">
        <v>1433</v>
      </c>
      <c r="E40" s="21">
        <v>28</v>
      </c>
      <c r="F40" s="36" t="s">
        <v>185</v>
      </c>
      <c r="G40" s="25">
        <v>4450000</v>
      </c>
      <c r="H40" s="148"/>
      <c r="I40" s="136">
        <v>5</v>
      </c>
      <c r="J40" s="136" t="str">
        <f>VLOOKUP(I40,Excessões!$A$1:$B$50,2,FALSE)</f>
        <v>Art. 5º, Inc I - Insuficiência dotação Inativos e Pensionistas</v>
      </c>
      <c r="K40" s="136" t="e">
        <f>VLOOKUP(I40,Excessões!$A$1:$B$50,3,FALSE)</f>
        <v>#REF!</v>
      </c>
      <c r="L40" s="137" t="e">
        <f>VLOOKUP(I40,Excessões!$A$1:$B$50,4,FALSE)</f>
        <v>#REF!</v>
      </c>
    </row>
    <row r="41" spans="1:12" s="136" customFormat="1">
      <c r="A41" s="48" t="s">
        <v>544</v>
      </c>
      <c r="B41" s="22" t="s">
        <v>931</v>
      </c>
      <c r="C41" s="36" t="s">
        <v>72</v>
      </c>
      <c r="D41" s="24">
        <v>1434</v>
      </c>
      <c r="E41" s="21">
        <v>962</v>
      </c>
      <c r="F41" s="36" t="s">
        <v>185</v>
      </c>
      <c r="G41" s="25">
        <v>1420000</v>
      </c>
      <c r="H41" s="148"/>
      <c r="I41" s="136">
        <v>5</v>
      </c>
      <c r="J41" s="136" t="str">
        <f>VLOOKUP(I41,Excessões!$A$1:$B$50,2,FALSE)</f>
        <v>Art. 5º, Inc I - Insuficiência dotação Inativos e Pensionistas</v>
      </c>
      <c r="K41" s="136" t="e">
        <f>VLOOKUP(I41,Excessões!$A$1:$B$50,3,FALSE)</f>
        <v>#REF!</v>
      </c>
      <c r="L41" s="137" t="e">
        <f>VLOOKUP(I41,Excessões!$A$1:$B$50,4,FALSE)</f>
        <v>#REF!</v>
      </c>
    </row>
    <row r="42" spans="1:12" s="136" customFormat="1" ht="22.5">
      <c r="A42" s="48" t="s">
        <v>419</v>
      </c>
      <c r="B42" s="22" t="s">
        <v>110</v>
      </c>
      <c r="C42" s="36" t="s">
        <v>111</v>
      </c>
      <c r="D42" s="24">
        <v>1419</v>
      </c>
      <c r="E42" s="21" t="s">
        <v>612</v>
      </c>
      <c r="F42" s="36" t="s">
        <v>599</v>
      </c>
      <c r="G42" s="25">
        <v>46800</v>
      </c>
      <c r="H42" s="148"/>
      <c r="I42" s="136">
        <v>14</v>
      </c>
      <c r="J42" s="136" t="str">
        <f>VLOOKUP(I42,Excessões!$A$1:$B$50,2,FALSE)</f>
        <v>Art. 5º, Inc IV - Insuficiência dotação na função Assistência Social</v>
      </c>
      <c r="K42" s="136" t="e">
        <f>VLOOKUP(I42,Excessões!$A$1:$B$50,3,FALSE)</f>
        <v>#REF!</v>
      </c>
      <c r="L42" s="137" t="e">
        <f>VLOOKUP(I42,Excessões!$A$1:$B$50,4,FALSE)</f>
        <v>#REF!</v>
      </c>
    </row>
    <row r="43" spans="1:12" s="136" customFormat="1" ht="22.5">
      <c r="A43" s="48" t="s">
        <v>419</v>
      </c>
      <c r="B43" s="22" t="s">
        <v>112</v>
      </c>
      <c r="C43" s="36" t="s">
        <v>72</v>
      </c>
      <c r="D43" s="24">
        <v>1427</v>
      </c>
      <c r="E43" s="21">
        <v>808</v>
      </c>
      <c r="F43" s="36" t="s">
        <v>599</v>
      </c>
      <c r="G43" s="25">
        <v>200000</v>
      </c>
      <c r="H43" s="148"/>
      <c r="I43" s="136">
        <v>14</v>
      </c>
      <c r="J43" s="136" t="str">
        <f>VLOOKUP(I43,Excessões!$A$1:$B$50,2,FALSE)</f>
        <v>Art. 5º, Inc IV - Insuficiência dotação na função Assistência Social</v>
      </c>
      <c r="K43" s="136" t="e">
        <f>VLOOKUP(I43,Excessões!$A$1:$B$50,3,FALSE)</f>
        <v>#REF!</v>
      </c>
      <c r="L43" s="137" t="e">
        <f>VLOOKUP(I43,Excessões!$A$1:$B$50,4,FALSE)</f>
        <v>#REF!</v>
      </c>
    </row>
    <row r="44" spans="1:12" s="155" customFormat="1" ht="22.5">
      <c r="A44" s="48" t="s">
        <v>426</v>
      </c>
      <c r="B44" s="22" t="s">
        <v>110</v>
      </c>
      <c r="C44" s="36" t="s">
        <v>111</v>
      </c>
      <c r="D44" s="125">
        <v>1420</v>
      </c>
      <c r="E44" s="21" t="s">
        <v>610</v>
      </c>
      <c r="F44" s="36" t="s">
        <v>599</v>
      </c>
      <c r="G44" s="71">
        <v>54000</v>
      </c>
      <c r="H44" s="154"/>
      <c r="I44" s="155">
        <v>14</v>
      </c>
      <c r="J44" s="136" t="str">
        <f>VLOOKUP(I44,Excessões!$A$1:$B$50,2,FALSE)</f>
        <v>Art. 5º, Inc IV - Insuficiência dotação na função Assistência Social</v>
      </c>
      <c r="K44" s="136" t="e">
        <f>VLOOKUP(I44,Excessões!$A$1:$B$50,3,FALSE)</f>
        <v>#REF!</v>
      </c>
      <c r="L44" s="137" t="e">
        <f>VLOOKUP(I44,Excessões!$A$1:$B$50,4,FALSE)</f>
        <v>#REF!</v>
      </c>
    </row>
    <row r="45" spans="1:12" s="136" customFormat="1" ht="22.5">
      <c r="A45" s="48" t="s">
        <v>426</v>
      </c>
      <c r="B45" s="22" t="s">
        <v>112</v>
      </c>
      <c r="C45" s="36" t="s">
        <v>72</v>
      </c>
      <c r="D45" s="24">
        <v>1428</v>
      </c>
      <c r="E45" s="21">
        <v>910</v>
      </c>
      <c r="F45" s="36" t="s">
        <v>599</v>
      </c>
      <c r="G45" s="25">
        <v>46000</v>
      </c>
      <c r="H45" s="148"/>
      <c r="I45" s="136">
        <v>14</v>
      </c>
      <c r="J45" s="136" t="str">
        <f>VLOOKUP(I45,Excessões!$A$1:$B$50,2,FALSE)</f>
        <v>Art. 5º, Inc IV - Insuficiência dotação na função Assistência Social</v>
      </c>
      <c r="K45" s="136" t="e">
        <f>VLOOKUP(I45,Excessões!$A$1:$B$50,3,FALSE)</f>
        <v>#REF!</v>
      </c>
      <c r="L45" s="137" t="e">
        <f>VLOOKUP(I45,Excessões!$A$1:$B$50,4,FALSE)</f>
        <v>#REF!</v>
      </c>
    </row>
    <row r="46" spans="1:12" s="136" customFormat="1" ht="22.5">
      <c r="A46" s="48" t="s">
        <v>518</v>
      </c>
      <c r="B46" s="22" t="s">
        <v>110</v>
      </c>
      <c r="C46" s="36" t="s">
        <v>111</v>
      </c>
      <c r="D46" s="24">
        <v>1166</v>
      </c>
      <c r="E46" s="21" t="s">
        <v>603</v>
      </c>
      <c r="F46" s="36" t="s">
        <v>183</v>
      </c>
      <c r="G46" s="25">
        <v>83000</v>
      </c>
      <c r="H46" s="148"/>
      <c r="L46" s="137"/>
    </row>
    <row r="47" spans="1:12" s="136" customFormat="1" ht="22.5">
      <c r="A47" s="48" t="s">
        <v>518</v>
      </c>
      <c r="B47" s="22" t="s">
        <v>112</v>
      </c>
      <c r="C47" s="36" t="s">
        <v>72</v>
      </c>
      <c r="D47" s="24">
        <v>1167</v>
      </c>
      <c r="E47" s="21" t="s">
        <v>603</v>
      </c>
      <c r="F47" s="36" t="s">
        <v>183</v>
      </c>
      <c r="G47" s="25">
        <v>88000</v>
      </c>
      <c r="H47" s="148"/>
      <c r="L47" s="137"/>
    </row>
    <row r="48" spans="1:12" s="136" customFormat="1">
      <c r="A48" s="48" t="s">
        <v>600</v>
      </c>
      <c r="B48" s="22" t="s">
        <v>112</v>
      </c>
      <c r="C48" s="36" t="s">
        <v>72</v>
      </c>
      <c r="D48" s="24">
        <v>1423</v>
      </c>
      <c r="E48" s="21" t="s">
        <v>630</v>
      </c>
      <c r="F48" s="36" t="s">
        <v>196</v>
      </c>
      <c r="G48" s="25">
        <v>50000</v>
      </c>
      <c r="H48" s="148"/>
      <c r="I48" s="136">
        <v>13</v>
      </c>
      <c r="J48" s="136" t="str">
        <f>VLOOKUP(I48,Excessões!$A$1:$B$50,2,FALSE)</f>
        <v>Art. 5º, Inc IV - Insuficiência dotação na função Saúde</v>
      </c>
      <c r="K48" s="136" t="e">
        <f>VLOOKUP(I48,Excessões!$A$1:$B$50,3,FALSE)</f>
        <v>#REF!</v>
      </c>
      <c r="L48" s="137" t="e">
        <f>VLOOKUP(I48,Excessões!$A$1:$B$50,4,FALSE)</f>
        <v>#REF!</v>
      </c>
    </row>
    <row r="49" spans="1:12" s="136" customFormat="1">
      <c r="A49" s="48" t="s">
        <v>600</v>
      </c>
      <c r="B49" s="22" t="s">
        <v>82</v>
      </c>
      <c r="C49" s="36" t="s">
        <v>76</v>
      </c>
      <c r="D49" s="24">
        <v>1424</v>
      </c>
      <c r="E49" s="21" t="s">
        <v>630</v>
      </c>
      <c r="F49" s="36" t="s">
        <v>196</v>
      </c>
      <c r="G49" s="25">
        <v>100000</v>
      </c>
      <c r="H49" s="148"/>
      <c r="I49" s="136">
        <v>13</v>
      </c>
      <c r="J49" s="136" t="str">
        <f>VLOOKUP(I49,Excessões!$A$1:$B$50,2,FALSE)</f>
        <v>Art. 5º, Inc IV - Insuficiência dotação na função Saúde</v>
      </c>
      <c r="K49" s="136" t="e">
        <f>VLOOKUP(I49,Excessões!$A$1:$B$50,3,FALSE)</f>
        <v>#REF!</v>
      </c>
      <c r="L49" s="137" t="e">
        <f>VLOOKUP(I49,Excessões!$A$1:$B$50,4,FALSE)</f>
        <v>#REF!</v>
      </c>
    </row>
    <row r="50" spans="1:12" s="136" customFormat="1">
      <c r="A50" s="48" t="s">
        <v>551</v>
      </c>
      <c r="B50" s="22" t="s">
        <v>85</v>
      </c>
      <c r="C50" s="36" t="s">
        <v>86</v>
      </c>
      <c r="D50" s="24">
        <v>1253</v>
      </c>
      <c r="E50" s="21" t="s">
        <v>630</v>
      </c>
      <c r="F50" s="36" t="s">
        <v>196</v>
      </c>
      <c r="G50" s="25">
        <v>495000</v>
      </c>
      <c r="H50" s="148"/>
      <c r="I50" s="136">
        <v>4</v>
      </c>
      <c r="J50" s="136" t="str">
        <f>VLOOKUP(I50,Excessões!$A$1:$B$50,2,FALSE)</f>
        <v>Art. 5º, Inc I - Insuficiência dotação Pessoal e Encargos Sociais</v>
      </c>
      <c r="K50" s="136" t="e">
        <f>VLOOKUP(I50,Excessões!$A$1:$B$50,3,FALSE)</f>
        <v>#REF!</v>
      </c>
      <c r="L50" s="137" t="e">
        <f>VLOOKUP(I50,Excessões!$A$1:$B$50,4,FALSE)</f>
        <v>#REF!</v>
      </c>
    </row>
    <row r="51" spans="1:12" s="136" customFormat="1">
      <c r="A51" s="48" t="s">
        <v>551</v>
      </c>
      <c r="B51" s="22" t="s">
        <v>95</v>
      </c>
      <c r="C51" s="36" t="s">
        <v>96</v>
      </c>
      <c r="D51" s="24">
        <v>1254</v>
      </c>
      <c r="E51" s="21" t="s">
        <v>630</v>
      </c>
      <c r="F51" s="36" t="s">
        <v>196</v>
      </c>
      <c r="G51" s="25">
        <v>42500</v>
      </c>
      <c r="H51" s="148"/>
      <c r="I51" s="136">
        <v>4</v>
      </c>
      <c r="J51" s="136" t="str">
        <f>VLOOKUP(I51,Excessões!$A$1:$B$50,2,FALSE)</f>
        <v>Art. 5º, Inc I - Insuficiência dotação Pessoal e Encargos Sociais</v>
      </c>
      <c r="K51" s="136" t="e">
        <f>VLOOKUP(I51,Excessões!$A$1:$B$50,3,FALSE)</f>
        <v>#REF!</v>
      </c>
      <c r="L51" s="137" t="e">
        <f>VLOOKUP(I51,Excessões!$A$1:$B$50,4,FALSE)</f>
        <v>#REF!</v>
      </c>
    </row>
    <row r="52" spans="1:12" s="136" customFormat="1">
      <c r="A52" s="48" t="s">
        <v>551</v>
      </c>
      <c r="B52" s="22" t="s">
        <v>97</v>
      </c>
      <c r="C52" s="36" t="s">
        <v>98</v>
      </c>
      <c r="D52" s="24">
        <v>1255</v>
      </c>
      <c r="E52" s="21" t="s">
        <v>630</v>
      </c>
      <c r="F52" s="36" t="s">
        <v>196</v>
      </c>
      <c r="G52" s="25">
        <v>6500</v>
      </c>
      <c r="H52" s="148"/>
      <c r="I52" s="136">
        <v>4</v>
      </c>
      <c r="J52" s="136" t="str">
        <f>VLOOKUP(I52,Excessões!$A$1:$B$50,2,FALSE)</f>
        <v>Art. 5º, Inc I - Insuficiência dotação Pessoal e Encargos Sociais</v>
      </c>
      <c r="K52" s="136" t="e">
        <f>VLOOKUP(I52,Excessões!$A$1:$B$50,3,FALSE)</f>
        <v>#REF!</v>
      </c>
      <c r="L52" s="137" t="e">
        <f>VLOOKUP(I52,Excessões!$A$1:$B$50,4,FALSE)</f>
        <v>#REF!</v>
      </c>
    </row>
    <row r="53" spans="1:12" s="136" customFormat="1">
      <c r="A53" s="48" t="s">
        <v>601</v>
      </c>
      <c r="B53" s="22" t="s">
        <v>110</v>
      </c>
      <c r="C53" s="36" t="s">
        <v>111</v>
      </c>
      <c r="D53" s="24">
        <v>1425</v>
      </c>
      <c r="E53" s="21" t="s">
        <v>630</v>
      </c>
      <c r="F53" s="36" t="s">
        <v>196</v>
      </c>
      <c r="G53" s="25">
        <v>100000</v>
      </c>
      <c r="H53" s="148"/>
      <c r="I53" s="136">
        <v>13</v>
      </c>
      <c r="J53" s="136" t="str">
        <f>VLOOKUP(I53,Excessões!$A$1:$B$50,2,FALSE)</f>
        <v>Art. 5º, Inc IV - Insuficiência dotação na função Saúde</v>
      </c>
      <c r="K53" s="136" t="e">
        <f>VLOOKUP(I53,Excessões!$A$1:$B$50,3,FALSE)</f>
        <v>#REF!</v>
      </c>
      <c r="L53" s="137" t="e">
        <f>VLOOKUP(I53,Excessões!$A$1:$B$50,4,FALSE)</f>
        <v>#REF!</v>
      </c>
    </row>
    <row r="54" spans="1:12" s="136" customFormat="1">
      <c r="A54" s="48" t="s">
        <v>885</v>
      </c>
      <c r="B54" s="22" t="s">
        <v>112</v>
      </c>
      <c r="C54" s="36" t="s">
        <v>72</v>
      </c>
      <c r="D54" s="24">
        <v>1431</v>
      </c>
      <c r="E54" s="21">
        <v>912</v>
      </c>
      <c r="F54" s="36" t="s">
        <v>197</v>
      </c>
      <c r="G54" s="25">
        <v>9502.5</v>
      </c>
      <c r="H54" s="148"/>
      <c r="L54" s="137"/>
    </row>
    <row r="55" spans="1:12" s="136" customFormat="1">
      <c r="A55" s="48" t="s">
        <v>589</v>
      </c>
      <c r="B55" s="22" t="s">
        <v>112</v>
      </c>
      <c r="C55" s="36" t="s">
        <v>72</v>
      </c>
      <c r="D55" s="24">
        <v>1392</v>
      </c>
      <c r="E55" s="21" t="s">
        <v>167</v>
      </c>
      <c r="F55" s="36" t="s">
        <v>78</v>
      </c>
      <c r="G55" s="25">
        <v>17500000</v>
      </c>
      <c r="H55" s="148"/>
      <c r="L55" s="137"/>
    </row>
    <row r="56" spans="1:12" s="136" customFormat="1">
      <c r="A56" s="48" t="s">
        <v>602</v>
      </c>
      <c r="B56" s="22" t="s">
        <v>103</v>
      </c>
      <c r="C56" s="36" t="s">
        <v>73</v>
      </c>
      <c r="D56" s="24">
        <v>1417</v>
      </c>
      <c r="E56" s="21">
        <v>33</v>
      </c>
      <c r="F56" s="36" t="s">
        <v>78</v>
      </c>
      <c r="G56" s="25">
        <v>345000</v>
      </c>
      <c r="H56" s="148"/>
      <c r="I56" s="136">
        <v>16</v>
      </c>
      <c r="J56" s="136" t="str">
        <f>VLOOKUP(I56,Excessões!$A$1:$B$50,2,FALSE)</f>
        <v>Art. 5º, Inc IV - Insuficiência dotação na função Energia Elétrica</v>
      </c>
      <c r="K56" s="136" t="e">
        <f>VLOOKUP(I56,Excessões!$A$1:$B$50,3,FALSE)</f>
        <v>#REF!</v>
      </c>
      <c r="L56" s="137" t="e">
        <f>VLOOKUP(I56,Excessões!$A$1:$B$50,4,FALSE)</f>
        <v>#REF!</v>
      </c>
    </row>
    <row r="57" spans="1:12" s="136" customFormat="1">
      <c r="A57" s="48" t="s">
        <v>602</v>
      </c>
      <c r="B57" s="22" t="s">
        <v>112</v>
      </c>
      <c r="C57" s="36" t="s">
        <v>72</v>
      </c>
      <c r="D57" s="24">
        <v>1418</v>
      </c>
      <c r="E57" s="21">
        <v>33</v>
      </c>
      <c r="F57" s="36" t="s">
        <v>78</v>
      </c>
      <c r="G57" s="25">
        <v>12000000</v>
      </c>
      <c r="H57" s="148"/>
      <c r="I57" s="136">
        <v>16</v>
      </c>
      <c r="J57" s="136" t="str">
        <f>VLOOKUP(I57,Excessões!$A$1:$B$50,2,FALSE)</f>
        <v>Art. 5º, Inc IV - Insuficiência dotação na função Energia Elétrica</v>
      </c>
      <c r="K57" s="136" t="e">
        <f>VLOOKUP(I57,Excessões!$A$1:$B$50,3,FALSE)</f>
        <v>#REF!</v>
      </c>
      <c r="L57" s="137" t="e">
        <f>VLOOKUP(I57,Excessões!$A$1:$B$50,4,FALSE)</f>
        <v>#REF!</v>
      </c>
    </row>
    <row r="58" spans="1:12" s="136" customFormat="1">
      <c r="A58" s="48" t="s">
        <v>589</v>
      </c>
      <c r="B58" s="22" t="s">
        <v>112</v>
      </c>
      <c r="C58" s="36" t="s">
        <v>72</v>
      </c>
      <c r="D58" s="24">
        <v>1426</v>
      </c>
      <c r="E58" s="21">
        <v>806</v>
      </c>
      <c r="F58" s="36" t="s">
        <v>78</v>
      </c>
      <c r="G58" s="25">
        <v>7000000</v>
      </c>
      <c r="H58" s="148"/>
      <c r="L58" s="137"/>
    </row>
    <row r="59" spans="1:12" s="136" customFormat="1">
      <c r="A59" s="48" t="s">
        <v>593</v>
      </c>
      <c r="B59" s="22" t="s">
        <v>84</v>
      </c>
      <c r="C59" s="36" t="s">
        <v>79</v>
      </c>
      <c r="D59" s="24">
        <v>1429</v>
      </c>
      <c r="E59" s="21">
        <v>19</v>
      </c>
      <c r="F59" s="36" t="s">
        <v>202</v>
      </c>
      <c r="G59" s="25">
        <v>16746</v>
      </c>
      <c r="H59" s="148"/>
      <c r="L59" s="137"/>
    </row>
    <row r="60" spans="1:12" s="136" customFormat="1">
      <c r="A60" s="48" t="str">
        <f>VLOOKUP(D60,Fichas!$A$1:$B$2000,2,FALSE)</f>
        <v>02.006.04.122.0002.2003</v>
      </c>
      <c r="B60" s="22" t="str">
        <f>VLOOKUP(D60,Fichas!$A$1:$C$2000,3,FALSE)</f>
        <v>3.1.90.11.00.00</v>
      </c>
      <c r="C60" s="36" t="str">
        <f>VLOOKUP(D60,Fichas!$A$1:$D$2000,4,FALSE)</f>
        <v>Vencimentos e Vantagens Fixas - Pessoal Civil</v>
      </c>
      <c r="D60" s="24">
        <v>150</v>
      </c>
      <c r="E60" s="21">
        <f>VLOOKUP(D60,Fichas!$A$1:$E$2000,5,FALSE)</f>
        <v>0</v>
      </c>
      <c r="F60" s="36" t="str">
        <f>VLOOKUP(D60,Fichas!$A$1:$F$2000,6,FALSE)</f>
        <v>Secr. Fazenda</v>
      </c>
      <c r="G60" s="25"/>
      <c r="H60" s="25">
        <v>1483000</v>
      </c>
      <c r="L60" s="137"/>
    </row>
    <row r="61" spans="1:12" s="136" customFormat="1" ht="22.5">
      <c r="A61" s="48" t="str">
        <f>VLOOKUP(D61,Fichas!$A$1:$B$2000,2,FALSE)</f>
        <v>02.006.04.122.0002.2004.0001</v>
      </c>
      <c r="B61" s="22" t="str">
        <f>VLOOKUP(D61,Fichas!$A$1:$C$2000,3,FALSE)</f>
        <v>3.3.90.36.00.00</v>
      </c>
      <c r="C61" s="36" t="str">
        <f>VLOOKUP(D61,Fichas!$A$1:$D$2000,4,FALSE)</f>
        <v>Outros Serviços de Terceiros - Pessoa Física</v>
      </c>
      <c r="D61" s="24">
        <v>157</v>
      </c>
      <c r="E61" s="21">
        <f>VLOOKUP(D61,Fichas!$A$1:$E$2000,5,FALSE)</f>
        <v>806</v>
      </c>
      <c r="F61" s="36" t="str">
        <f>VLOOKUP(D61,Fichas!$A$1:$F$2000,6,FALSE)</f>
        <v>Secr. Fazenda</v>
      </c>
      <c r="G61" s="25"/>
      <c r="H61" s="25">
        <v>17333.330000000002</v>
      </c>
      <c r="L61" s="137"/>
    </row>
    <row r="62" spans="1:12" s="136" customFormat="1">
      <c r="A62" s="48" t="str">
        <f>VLOOKUP(D62,Fichas!$A$1:$B$2000,2,FALSE)</f>
        <v>02.007.26.782.0009.2027</v>
      </c>
      <c r="B62" s="22" t="str">
        <f>VLOOKUP(D62,Fichas!$A$1:$C$2000,3,FALSE)</f>
        <v>3.3.90.30.00.00</v>
      </c>
      <c r="C62" s="36" t="str">
        <f>VLOOKUP(D62,Fichas!$A$1:$D$2000,4,FALSE)</f>
        <v>Material de Consumo</v>
      </c>
      <c r="D62" s="24">
        <v>244</v>
      </c>
      <c r="E62" s="21">
        <f>VLOOKUP(D62,Fichas!$A$1:$E$2000,5,FALSE)</f>
        <v>806</v>
      </c>
      <c r="F62" s="36" t="str">
        <f>VLOOKUP(D62,Fichas!$A$1:$F$2000,6,FALSE)</f>
        <v>Secr. Mobilidade</v>
      </c>
      <c r="G62" s="25"/>
      <c r="H62" s="25">
        <v>3325</v>
      </c>
      <c r="L62" s="137"/>
    </row>
    <row r="63" spans="1:12" s="136" customFormat="1">
      <c r="A63" s="48" t="str">
        <f>VLOOKUP(D63,Fichas!$A$1:$B$2000,2,FALSE)</f>
        <v>02.012.12.361.0015.2003</v>
      </c>
      <c r="B63" s="22" t="str">
        <f>VLOOKUP(D63,Fichas!$A$1:$C$2000,3,FALSE)</f>
        <v>3.1.90.04.00.00</v>
      </c>
      <c r="C63" s="36" t="str">
        <f>VLOOKUP(D63,Fichas!$A$1:$D$2000,4,FALSE)</f>
        <v>Contratação por Tempo Determinado</v>
      </c>
      <c r="D63" s="24">
        <v>403</v>
      </c>
      <c r="E63" s="21" t="str">
        <f>VLOOKUP(D63,Fichas!$A$1:$E$2000,5,FALSE)</f>
        <v>200</v>
      </c>
      <c r="F63" s="36" t="str">
        <f>VLOOKUP(D63,Fichas!$A$1:$F$2000,6,FALSE)</f>
        <v>Secr. Educação</v>
      </c>
      <c r="G63" s="25"/>
      <c r="H63" s="25">
        <v>500000</v>
      </c>
      <c r="L63" s="137"/>
    </row>
    <row r="64" spans="1:12" s="136" customFormat="1">
      <c r="A64" s="48" t="str">
        <f>VLOOKUP(D64,Fichas!$A$1:$B$2000,2,FALSE)</f>
        <v>02.012.12.361.0015.2003</v>
      </c>
      <c r="B64" s="22" t="str">
        <f>VLOOKUP(D64,Fichas!$A$1:$C$2000,3,FALSE)</f>
        <v>3.1.90.11.00.00</v>
      </c>
      <c r="C64" s="36" t="str">
        <f>VLOOKUP(D64,Fichas!$A$1:$D$2000,4,FALSE)</f>
        <v>Vencimentos e Vantagens Fixas - Pessoal Civil</v>
      </c>
      <c r="D64" s="24">
        <v>404</v>
      </c>
      <c r="E64" s="21" t="str">
        <f>VLOOKUP(D64,Fichas!$A$1:$E$2000,5,FALSE)</f>
        <v>200</v>
      </c>
      <c r="F64" s="36" t="str">
        <f>VLOOKUP(D64,Fichas!$A$1:$F$2000,6,FALSE)</f>
        <v>Secr. Educação</v>
      </c>
      <c r="G64" s="25"/>
      <c r="H64" s="25">
        <v>1500000</v>
      </c>
      <c r="L64" s="137"/>
    </row>
    <row r="65" spans="1:12" s="136" customFormat="1">
      <c r="A65" s="48" t="str">
        <f>VLOOKUP(D65,Fichas!$A$1:$B$2000,2,FALSE)</f>
        <v>02.012.12.361.0015.2052</v>
      </c>
      <c r="B65" s="22" t="str">
        <f>VLOOKUP(D65,Fichas!$A$1:$C$2000,3,FALSE)</f>
        <v>3.1.90.11.00.00</v>
      </c>
      <c r="C65" s="36" t="str">
        <f>VLOOKUP(D65,Fichas!$A$1:$D$2000,4,FALSE)</f>
        <v>Vencimentos e Vantagens Fixas - Pessoal Civil</v>
      </c>
      <c r="D65" s="24">
        <v>415</v>
      </c>
      <c r="E65" s="21">
        <f>VLOOKUP(D65,Fichas!$A$1:$E$2000,5,FALSE)</f>
        <v>200</v>
      </c>
      <c r="F65" s="36" t="str">
        <f>VLOOKUP(D65,Fichas!$A$1:$F$2000,6,FALSE)</f>
        <v>Secr. Educação</v>
      </c>
      <c r="G65" s="25"/>
      <c r="H65" s="25">
        <v>2000000</v>
      </c>
      <c r="L65" s="137"/>
    </row>
    <row r="66" spans="1:12" s="136" customFormat="1">
      <c r="A66" s="48" t="str">
        <f>VLOOKUP(D66,Fichas!$A$1:$B$2000,2,FALSE)</f>
        <v>02.012.12.361.0015.2052</v>
      </c>
      <c r="B66" s="22" t="str">
        <f>VLOOKUP(D66,Fichas!$A$1:$C$2000,3,FALSE)</f>
        <v>3.1.90.13.00.00</v>
      </c>
      <c r="C66" s="36" t="str">
        <f>VLOOKUP(D66,Fichas!$A$1:$D$2000,4,FALSE)</f>
        <v>Obrigações Patronais</v>
      </c>
      <c r="D66" s="24">
        <v>417</v>
      </c>
      <c r="E66" s="21" t="str">
        <f>VLOOKUP(D66,Fichas!$A$1:$E$2000,5,FALSE)</f>
        <v>200</v>
      </c>
      <c r="F66" s="36" t="str">
        <f>VLOOKUP(D66,Fichas!$A$1:$F$2000,6,FALSE)</f>
        <v>Secr. Educação</v>
      </c>
      <c r="G66" s="25"/>
      <c r="H66" s="25">
        <v>600000</v>
      </c>
      <c r="L66" s="137"/>
    </row>
    <row r="67" spans="1:12" s="136" customFormat="1">
      <c r="A67" s="48" t="str">
        <f>VLOOKUP(D67,Fichas!$A$1:$B$2000,2,FALSE)</f>
        <v>02.012.12.365.0015.2055</v>
      </c>
      <c r="B67" s="22" t="str">
        <f>VLOOKUP(D67,Fichas!$A$1:$C$2000,3,FALSE)</f>
        <v>3.1.90.11.00.00</v>
      </c>
      <c r="C67" s="36" t="str">
        <f>VLOOKUP(D67,Fichas!$A$1:$D$2000,4,FALSE)</f>
        <v>Vencimentos e Vantagens Fixas - Pessoal Civil</v>
      </c>
      <c r="D67" s="24">
        <v>495</v>
      </c>
      <c r="E67" s="21" t="str">
        <f>VLOOKUP(D67,Fichas!$A$1:$E$2000,5,FALSE)</f>
        <v>200</v>
      </c>
      <c r="F67" s="36" t="str">
        <f>VLOOKUP(D67,Fichas!$A$1:$F$2000,6,FALSE)</f>
        <v>Secr. Educação</v>
      </c>
      <c r="G67" s="25"/>
      <c r="H67" s="25">
        <v>410000</v>
      </c>
      <c r="L67" s="137"/>
    </row>
    <row r="68" spans="1:12" s="136" customFormat="1">
      <c r="A68" s="48" t="str">
        <f>VLOOKUP(D68,Fichas!$A$1:$B$2000,2,FALSE)</f>
        <v>02.012.12.365.0021.1007</v>
      </c>
      <c r="B68" s="22" t="str">
        <f>VLOOKUP(D68,Fichas!$A$1:$C$2000,3,FALSE)</f>
        <v>4.4.90.51.00.00</v>
      </c>
      <c r="C68" s="36" t="str">
        <f>VLOOKUP(D68,Fichas!$A$1:$D$2000,4,FALSE)</f>
        <v>Obras e Instalações</v>
      </c>
      <c r="D68" s="24">
        <v>562</v>
      </c>
      <c r="E68" s="21">
        <f>VLOOKUP(D68,Fichas!$A$1:$E$2000,5,FALSE)</f>
        <v>835</v>
      </c>
      <c r="F68" s="36" t="str">
        <f>VLOOKUP(D68,Fichas!$A$1:$F$2000,6,FALSE)</f>
        <v>Secr. Educação</v>
      </c>
      <c r="G68" s="25"/>
      <c r="H68" s="25">
        <v>62000</v>
      </c>
      <c r="L68" s="137"/>
    </row>
    <row r="69" spans="1:12" s="136" customFormat="1">
      <c r="A69" s="48" t="str">
        <f>VLOOKUP(D69,Fichas!$A$1:$B$2000,2,FALSE)</f>
        <v>02.016.15.122.0002.2003</v>
      </c>
      <c r="B69" s="22" t="str">
        <f>VLOOKUP(D69,Fichas!$A$1:$C$2000,3,FALSE)</f>
        <v>3.1.90.94.00.00</v>
      </c>
      <c r="C69" s="36" t="str">
        <f>VLOOKUP(D69,Fichas!$A$1:$D$2000,4,FALSE)</f>
        <v>Indenizações e Restituições Trabalhistas</v>
      </c>
      <c r="D69" s="24">
        <v>673</v>
      </c>
      <c r="E69" s="21" t="str">
        <f>VLOOKUP(D69,Fichas!$A$1:$E$2000,5,FALSE)</f>
        <v>0</v>
      </c>
      <c r="F69" s="36" t="str">
        <f>VLOOKUP(D69,Fichas!$A$1:$F$2000,6,FALSE)</f>
        <v>Secr. Obras</v>
      </c>
      <c r="G69" s="25"/>
      <c r="H69" s="25">
        <v>467.47</v>
      </c>
      <c r="L69" s="137"/>
    </row>
    <row r="70" spans="1:12" s="136" customFormat="1" ht="22.5">
      <c r="A70" s="48" t="str">
        <f>VLOOKUP(D70,Fichas!$A$1:$B$2000,2,FALSE)</f>
        <v>02.016.15.122.0002.2004.0001</v>
      </c>
      <c r="B70" s="22" t="str">
        <f>VLOOKUP(D70,Fichas!$A$1:$C$2000,3,FALSE)</f>
        <v>4.4.90.52.00.00</v>
      </c>
      <c r="C70" s="36" t="str">
        <f>VLOOKUP(D70,Fichas!$A$1:$D$2000,4,FALSE)</f>
        <v>Equipamentos e Material Permanente</v>
      </c>
      <c r="D70" s="24">
        <v>678</v>
      </c>
      <c r="E70" s="21" t="str">
        <f>VLOOKUP(D70,Fichas!$A$1:$E$2000,5,FALSE)</f>
        <v>0</v>
      </c>
      <c r="F70" s="36" t="str">
        <f>VLOOKUP(D70,Fichas!$A$1:$F$2000,6,FALSE)</f>
        <v>Secr. Obras</v>
      </c>
      <c r="G70" s="25"/>
      <c r="H70" s="25">
        <v>23000</v>
      </c>
      <c r="L70" s="137"/>
    </row>
    <row r="71" spans="1:12" s="136" customFormat="1">
      <c r="A71" s="48" t="str">
        <f>VLOOKUP(D71,Fichas!$A$1:$B$2000,2,FALSE)</f>
        <v>02.016.15.451.0026.1008</v>
      </c>
      <c r="B71" s="22" t="str">
        <f>VLOOKUP(D71,Fichas!$A$1:$C$2000,3,FALSE)</f>
        <v>3.3.90.30.00.00</v>
      </c>
      <c r="C71" s="36" t="str">
        <f>VLOOKUP(D71,Fichas!$A$1:$D$2000,4,FALSE)</f>
        <v>Material de Consumo</v>
      </c>
      <c r="D71" s="24">
        <v>689</v>
      </c>
      <c r="E71" s="21" t="str">
        <f>VLOOKUP(D71,Fichas!$A$1:$E$2000,5,FALSE)</f>
        <v>0</v>
      </c>
      <c r="F71" s="36" t="str">
        <f>VLOOKUP(D71,Fichas!$A$1:$F$2000,6,FALSE)</f>
        <v>Secr. Obras</v>
      </c>
      <c r="G71" s="25"/>
      <c r="H71" s="25">
        <v>432.54</v>
      </c>
      <c r="L71" s="137"/>
    </row>
    <row r="72" spans="1:12" s="136" customFormat="1">
      <c r="A72" s="48" t="str">
        <f>VLOOKUP(D72,Fichas!$A$1:$B$2000,2,FALSE)</f>
        <v>02.016.15.451.0026.1008</v>
      </c>
      <c r="B72" s="22" t="str">
        <f>VLOOKUP(D72,Fichas!$A$1:$C$2000,3,FALSE)</f>
        <v>3.3.90.39.00.00</v>
      </c>
      <c r="C72" s="36" t="str">
        <f>VLOOKUP(D72,Fichas!$A$1:$D$2000,4,FALSE)</f>
        <v>Outros Serviços de Terceiros - Pessoa Jurídica</v>
      </c>
      <c r="D72" s="24">
        <v>690</v>
      </c>
      <c r="E72" s="21" t="str">
        <f>VLOOKUP(D72,Fichas!$A$1:$E$2000,5,FALSE)</f>
        <v>0</v>
      </c>
      <c r="F72" s="36" t="str">
        <f>VLOOKUP(D72,Fichas!$A$1:$F$2000,6,FALSE)</f>
        <v>Secr. Obras</v>
      </c>
      <c r="G72" s="25"/>
      <c r="H72" s="25">
        <v>72000</v>
      </c>
      <c r="L72" s="137"/>
    </row>
    <row r="73" spans="1:12" s="136" customFormat="1">
      <c r="A73" s="48" t="str">
        <f>VLOOKUP(D73,Fichas!$A$1:$B$2000,2,FALSE)</f>
        <v>02.016.15.451.0026.1013</v>
      </c>
      <c r="B73" s="22" t="str">
        <f>VLOOKUP(D73,Fichas!$A$1:$C$2000,3,FALSE)</f>
        <v>3.3.90.39.00.00</v>
      </c>
      <c r="C73" s="36" t="str">
        <f>VLOOKUP(D73,Fichas!$A$1:$D$2000,4,FALSE)</f>
        <v>Outros Serviços de Terceiros - Pessoa Jurídica</v>
      </c>
      <c r="D73" s="24">
        <v>699</v>
      </c>
      <c r="E73" s="21" t="str">
        <f>VLOOKUP(D73,Fichas!$A$1:$E$2000,5,FALSE)</f>
        <v>0</v>
      </c>
      <c r="F73" s="36" t="str">
        <f>VLOOKUP(D73,Fichas!$A$1:$F$2000,6,FALSE)</f>
        <v>Secr. Obras</v>
      </c>
      <c r="G73" s="25"/>
      <c r="H73" s="25">
        <v>130000</v>
      </c>
      <c r="L73" s="137"/>
    </row>
    <row r="74" spans="1:12" s="136" customFormat="1">
      <c r="A74" s="48" t="str">
        <f>VLOOKUP(D74,Fichas!$A$1:$B$2000,2,FALSE)</f>
        <v>02.016.15.452.0003.1002</v>
      </c>
      <c r="B74" s="22" t="str">
        <f>VLOOKUP(D74,Fichas!$A$1:$C$2000,3,FALSE)</f>
        <v>3.3.90.39.00.00</v>
      </c>
      <c r="C74" s="36" t="str">
        <f>VLOOKUP(D74,Fichas!$A$1:$D$2000,4,FALSE)</f>
        <v>Outros Serviços de Terceiros - Pessoa Jurídica</v>
      </c>
      <c r="D74" s="24">
        <v>705</v>
      </c>
      <c r="E74" s="21" t="str">
        <f>VLOOKUP(D74,Fichas!$A$1:$E$2000,5,FALSE)</f>
        <v>0</v>
      </c>
      <c r="F74" s="36" t="str">
        <f>VLOOKUP(D74,Fichas!$A$1:$F$2000,6,FALSE)</f>
        <v>Secr. Obras</v>
      </c>
      <c r="G74" s="25"/>
      <c r="H74" s="25">
        <v>88000</v>
      </c>
      <c r="L74" s="137"/>
    </row>
    <row r="75" spans="1:12" s="136" customFormat="1">
      <c r="A75" s="48" t="str">
        <f>VLOOKUP(D75,Fichas!$A$1:$B$2000,2,FALSE)</f>
        <v>02.016.15.452.0024.2087</v>
      </c>
      <c r="B75" s="22" t="str">
        <f>VLOOKUP(D75,Fichas!$A$1:$C$2000,3,FALSE)</f>
        <v>3.3.90.39.00.00</v>
      </c>
      <c r="C75" s="36" t="str">
        <f>VLOOKUP(D75,Fichas!$A$1:$D$2000,4,FALSE)</f>
        <v>Outros Serviços de Terceiros - Pessoa Jurídica</v>
      </c>
      <c r="D75" s="24">
        <v>709</v>
      </c>
      <c r="E75" s="21" t="str">
        <f>VLOOKUP(D75,Fichas!$A$1:$E$2000,5,FALSE)</f>
        <v>0</v>
      </c>
      <c r="F75" s="36" t="str">
        <f>VLOOKUP(D75,Fichas!$A$1:$F$2000,6,FALSE)</f>
        <v>Secr. Obras</v>
      </c>
      <c r="G75" s="25"/>
      <c r="H75" s="25">
        <v>311584.75</v>
      </c>
      <c r="L75" s="137"/>
    </row>
    <row r="76" spans="1:12" s="136" customFormat="1">
      <c r="A76" s="48" t="str">
        <f>VLOOKUP(D76,Fichas!$A$1:$B$2000,2,FALSE)</f>
        <v>02.016.15.452.0025.2091</v>
      </c>
      <c r="B76" s="22" t="str">
        <f>VLOOKUP(D76,Fichas!$A$1:$C$2000,3,FALSE)</f>
        <v>3.3.90.39.00.00</v>
      </c>
      <c r="C76" s="36" t="str">
        <f>VLOOKUP(D76,Fichas!$A$1:$D$2000,4,FALSE)</f>
        <v>Outros Serviços de Terceiros - Pessoa Jurídica</v>
      </c>
      <c r="D76" s="24">
        <v>712</v>
      </c>
      <c r="E76" s="21" t="str">
        <f>VLOOKUP(D76,Fichas!$A$1:$E$2000,5,FALSE)</f>
        <v>807</v>
      </c>
      <c r="F76" s="36" t="str">
        <f>VLOOKUP(D76,Fichas!$A$1:$F$2000,6,FALSE)</f>
        <v>Secr. Obras</v>
      </c>
      <c r="G76" s="25"/>
      <c r="H76" s="25">
        <v>600000</v>
      </c>
      <c r="L76" s="137"/>
    </row>
    <row r="77" spans="1:12" s="136" customFormat="1">
      <c r="A77" s="48" t="str">
        <f>VLOOKUP(D77,Fichas!$A$1:$B$2000,2,FALSE)</f>
        <v>02.016.15.452.0026.2088</v>
      </c>
      <c r="B77" s="22" t="str">
        <f>VLOOKUP(D77,Fichas!$A$1:$C$2000,3,FALSE)</f>
        <v>3.3.90.39.00.00</v>
      </c>
      <c r="C77" s="36" t="str">
        <f>VLOOKUP(D77,Fichas!$A$1:$D$2000,4,FALSE)</f>
        <v>Outros Serviços de Terceiros - Pessoa Jurídica</v>
      </c>
      <c r="D77" s="24">
        <v>719</v>
      </c>
      <c r="E77" s="21" t="str">
        <f>VLOOKUP(D77,Fichas!$A$1:$E$2000,5,FALSE)</f>
        <v>0</v>
      </c>
      <c r="F77" s="36" t="str">
        <f>VLOOKUP(D77,Fichas!$A$1:$F$2000,6,FALSE)</f>
        <v>Secr. Obras</v>
      </c>
      <c r="G77" s="25"/>
      <c r="H77" s="25">
        <v>13000</v>
      </c>
      <c r="L77" s="137"/>
    </row>
    <row r="78" spans="1:12" s="136" customFormat="1">
      <c r="A78" s="48" t="str">
        <f>VLOOKUP(D78,Fichas!$A$1:$B$2000,2,FALSE)</f>
        <v>02.016.15.452.0026.2090</v>
      </c>
      <c r="B78" s="22" t="str">
        <f>VLOOKUP(D78,Fichas!$A$1:$C$2000,3,FALSE)</f>
        <v>3.3.90.39.00.00</v>
      </c>
      <c r="C78" s="36" t="str">
        <f>VLOOKUP(D78,Fichas!$A$1:$D$2000,4,FALSE)</f>
        <v>Outros Serviços de Terceiros - Pessoa Jurídica</v>
      </c>
      <c r="D78" s="24">
        <v>722</v>
      </c>
      <c r="E78" s="21" t="str">
        <f>VLOOKUP(D78,Fichas!$A$1:$E$2000,5,FALSE)</f>
        <v>807</v>
      </c>
      <c r="F78" s="36" t="str">
        <f>VLOOKUP(D78,Fichas!$A$1:$F$2000,6,FALSE)</f>
        <v>Secr. Obras</v>
      </c>
      <c r="G78" s="25"/>
      <c r="H78" s="25">
        <v>8000500</v>
      </c>
      <c r="L78" s="137"/>
    </row>
    <row r="79" spans="1:12" s="136" customFormat="1">
      <c r="A79" s="48" t="str">
        <f>VLOOKUP(D79,Fichas!$A$1:$B$2000,2,FALSE)</f>
        <v>02.016.25.752.0023.2089</v>
      </c>
      <c r="B79" s="22" t="str">
        <f>VLOOKUP(D79,Fichas!$A$1:$C$2000,3,FALSE)</f>
        <v>3.3.90.30.00.00</v>
      </c>
      <c r="C79" s="36" t="str">
        <f>VLOOKUP(D79,Fichas!$A$1:$D$2000,4,FALSE)</f>
        <v>Material de Consumo</v>
      </c>
      <c r="D79" s="24">
        <v>728</v>
      </c>
      <c r="E79" s="21" t="str">
        <f>VLOOKUP(D79,Fichas!$A$1:$E$2000,5,FALSE)</f>
        <v>33</v>
      </c>
      <c r="F79" s="36" t="str">
        <f>VLOOKUP(D79,Fichas!$A$1:$F$2000,6,FALSE)</f>
        <v>Secr. Obras</v>
      </c>
      <c r="G79" s="25"/>
      <c r="H79" s="25">
        <v>4995000</v>
      </c>
      <c r="L79" s="137"/>
    </row>
    <row r="80" spans="1:12" s="136" customFormat="1">
      <c r="A80" s="48" t="str">
        <f>VLOOKUP(D80,Fichas!$A$1:$B$2000,2,FALSE)</f>
        <v>02.016.25.752.0023.2089</v>
      </c>
      <c r="B80" s="22" t="str">
        <f>VLOOKUP(D80,Fichas!$A$1:$C$2000,3,FALSE)</f>
        <v>3.3.90.39.00.00</v>
      </c>
      <c r="C80" s="36" t="str">
        <f>VLOOKUP(D80,Fichas!$A$1:$D$2000,4,FALSE)</f>
        <v>Outros Serviços de Terceiros - Pessoa Jurídica</v>
      </c>
      <c r="D80" s="24">
        <v>729</v>
      </c>
      <c r="E80" s="21" t="str">
        <f>VLOOKUP(D80,Fichas!$A$1:$E$2000,5,FALSE)</f>
        <v>33</v>
      </c>
      <c r="F80" s="36" t="str">
        <f>VLOOKUP(D80,Fichas!$A$1:$F$2000,6,FALSE)</f>
        <v>Secr. Obras</v>
      </c>
      <c r="G80" s="25"/>
      <c r="H80" s="25">
        <v>4000000</v>
      </c>
      <c r="L80" s="137"/>
    </row>
    <row r="81" spans="1:12" s="136" customFormat="1">
      <c r="A81" s="48" t="str">
        <f>VLOOKUP(D81,Fichas!$A$1:$B$2000,2,FALSE)</f>
        <v>02.017.08.122.0008.2003</v>
      </c>
      <c r="B81" s="22" t="str">
        <f>VLOOKUP(D81,Fichas!$A$1:$C$2000,3,FALSE)</f>
        <v>3.1.90.04.00.00</v>
      </c>
      <c r="C81" s="36" t="str">
        <f>VLOOKUP(D81,Fichas!$A$1:$D$2000,4,FALSE)</f>
        <v>Contratação por Tempo Determinado</v>
      </c>
      <c r="D81" s="24">
        <v>730</v>
      </c>
      <c r="E81" s="21" t="str">
        <f>VLOOKUP(D81,Fichas!$A$1:$E$2000,5,FALSE)</f>
        <v>0</v>
      </c>
      <c r="F81" s="36" t="str">
        <f>VLOOKUP(D81,Fichas!$A$1:$F$2000,6,FALSE)</f>
        <v>Secr. Criança</v>
      </c>
      <c r="G81" s="25"/>
      <c r="H81" s="25">
        <v>40883.33</v>
      </c>
      <c r="L81" s="137"/>
    </row>
    <row r="82" spans="1:12" s="136" customFormat="1" ht="22.5">
      <c r="A82" s="48" t="str">
        <f>VLOOKUP(D82,Fichas!$A$1:$B$2000,2,FALSE)</f>
        <v>02.021.18.122.0002.2003</v>
      </c>
      <c r="B82" s="22" t="str">
        <f>VLOOKUP(D82,Fichas!$A$1:$C$2000,3,FALSE)</f>
        <v>3.1.90.11.00.00</v>
      </c>
      <c r="C82" s="36" t="str">
        <f>VLOOKUP(D82,Fichas!$A$1:$D$2000,4,FALSE)</f>
        <v>Vencimentos e Vantagens Fixas - Pessoal Civil</v>
      </c>
      <c r="D82" s="24">
        <v>759</v>
      </c>
      <c r="E82" s="21" t="str">
        <f>VLOOKUP(D82,Fichas!$A$1:$E$2000,5,FALSE)</f>
        <v>0</v>
      </c>
      <c r="F82" s="36" t="str">
        <f>VLOOKUP(D82,Fichas!$A$1:$F$2000,6,FALSE)</f>
        <v>Secr. M. Ambiente</v>
      </c>
      <c r="G82" s="25"/>
      <c r="H82" s="25">
        <v>22000</v>
      </c>
      <c r="L82" s="137"/>
    </row>
    <row r="83" spans="1:12" s="136" customFormat="1" ht="22.5">
      <c r="A83" s="48" t="str">
        <f>VLOOKUP(D83,Fichas!$A$1:$B$2000,2,FALSE)</f>
        <v>02.022.06.122.0002.2004.0001</v>
      </c>
      <c r="B83" s="22" t="str">
        <f>VLOOKUP(D83,Fichas!$A$1:$C$2000,3,FALSE)</f>
        <v>4.4.90.52.00.00</v>
      </c>
      <c r="C83" s="36" t="str">
        <f>VLOOKUP(D83,Fichas!$A$1:$D$2000,4,FALSE)</f>
        <v>Equipamentos e Material Permanente</v>
      </c>
      <c r="D83" s="24">
        <v>799</v>
      </c>
      <c r="E83" s="21" t="str">
        <f>VLOOKUP(D83,Fichas!$A$1:$E$2000,5,FALSE)</f>
        <v>0</v>
      </c>
      <c r="F83" s="36" t="str">
        <f>VLOOKUP(D83,Fichas!$A$1:$F$2000,6,FALSE)</f>
        <v>Secr. Dir. Humanos</v>
      </c>
      <c r="G83" s="25"/>
      <c r="H83" s="25">
        <v>3250</v>
      </c>
      <c r="L83" s="137"/>
    </row>
    <row r="84" spans="1:12" s="136" customFormat="1" ht="22.5">
      <c r="A84" s="48" t="str">
        <f>VLOOKUP(D84,Fichas!$A$1:$B$2000,2,FALSE)</f>
        <v>02.022.06.181.0028.2120</v>
      </c>
      <c r="B84" s="22" t="str">
        <f>VLOOKUP(D84,Fichas!$A$1:$C$2000,3,FALSE)</f>
        <v>3.3.90.39.00.00</v>
      </c>
      <c r="C84" s="36" t="str">
        <f>VLOOKUP(D84,Fichas!$A$1:$D$2000,4,FALSE)</f>
        <v>Outros Serviços de Terceiros - Pessoa Jurídica</v>
      </c>
      <c r="D84" s="24">
        <v>821</v>
      </c>
      <c r="E84" s="21" t="str">
        <f>VLOOKUP(D84,Fichas!$A$1:$E$2000,5,FALSE)</f>
        <v>809</v>
      </c>
      <c r="F84" s="36" t="str">
        <f>VLOOKUP(D84,Fichas!$A$1:$F$2000,6,FALSE)</f>
        <v>Secr. Dir. Humanos</v>
      </c>
      <c r="G84" s="25"/>
      <c r="H84" s="25">
        <v>110000</v>
      </c>
      <c r="L84" s="137"/>
    </row>
    <row r="85" spans="1:12" s="136" customFormat="1">
      <c r="A85" s="48" t="str">
        <f>VLOOKUP(D85,Fichas!$A$1:$B$2000,2,FALSE)</f>
        <v>08.001.09.122.0038.2184</v>
      </c>
      <c r="B85" s="22" t="str">
        <f>VLOOKUP(D85,Fichas!$A$1:$C$2000,3,FALSE)</f>
        <v>3.3.90.39.00.00</v>
      </c>
      <c r="C85" s="36" t="str">
        <f>VLOOKUP(D85,Fichas!$A$1:$D$2000,4,FALSE)</f>
        <v>Outros Serviços de Terceiros - Pessoa Jurídica</v>
      </c>
      <c r="D85" s="24">
        <v>1234</v>
      </c>
      <c r="E85" s="21" t="str">
        <f>VLOOKUP(D85,Fichas!$A$1:$E$2000,5,FALSE)</f>
        <v>28</v>
      </c>
      <c r="F85" s="36" t="str">
        <f>VLOOKUP(D85,Fichas!$A$1:$F$2000,6,FALSE)</f>
        <v>IBASCAF</v>
      </c>
      <c r="G85" s="25"/>
      <c r="H85" s="25">
        <v>4450000</v>
      </c>
      <c r="L85" s="137"/>
    </row>
    <row r="86" spans="1:12" s="136" customFormat="1">
      <c r="A86" s="48" t="str">
        <f>VLOOKUP(D86,Fichas!$A$1:$B$2000,2,FALSE)</f>
        <v>08.001.09.122.0039.2187</v>
      </c>
      <c r="B86" s="22" t="str">
        <f>VLOOKUP(D86,Fichas!$A$1:$C$2000,3,FALSE)</f>
        <v>3.3.90.39.00.00</v>
      </c>
      <c r="C86" s="36" t="str">
        <f>VLOOKUP(D86,Fichas!$A$1:$D$2000,4,FALSE)</f>
        <v>Outros Serviços de Terceiros - Pessoa Jurídica</v>
      </c>
      <c r="D86" s="24">
        <v>1238</v>
      </c>
      <c r="E86" s="21" t="str">
        <f>VLOOKUP(D86,Fichas!$A$1:$E$2000,5,FALSE)</f>
        <v>962</v>
      </c>
      <c r="F86" s="36" t="str">
        <f>VLOOKUP(D86,Fichas!$A$1:$F$2000,6,FALSE)</f>
        <v>IBASCAF</v>
      </c>
      <c r="G86" s="25"/>
      <c r="H86" s="25">
        <v>1420000</v>
      </c>
      <c r="L86" s="137"/>
    </row>
    <row r="87" spans="1:12" s="136" customFormat="1">
      <c r="A87" s="48" t="str">
        <f>VLOOKUP(D87,Fichas!$A$1:$B$2000,2,FALSE)</f>
        <v>03.001.08.244.0045.2220</v>
      </c>
      <c r="B87" s="22" t="str">
        <f>VLOOKUP(D87,Fichas!$A$1:$C$2000,3,FALSE)</f>
        <v>3.3.90.30.00.00</v>
      </c>
      <c r="C87" s="36" t="str">
        <f>VLOOKUP(D87,Fichas!$A$1:$D$2000,4,FALSE)</f>
        <v>Material de Consumo</v>
      </c>
      <c r="D87" s="24">
        <v>880</v>
      </c>
      <c r="E87" s="21" t="str">
        <f>VLOOKUP(D87,Fichas!$A$1:$E$2000,5,FALSE)</f>
        <v>808</v>
      </c>
      <c r="F87" s="36" t="str">
        <f>VLOOKUP(D87,Fichas!$A$1:$F$2000,6,FALSE)</f>
        <v>F.M. Assist. Social</v>
      </c>
      <c r="G87" s="25"/>
      <c r="H87" s="25">
        <v>200000</v>
      </c>
      <c r="L87" s="137"/>
    </row>
    <row r="88" spans="1:12" s="136" customFormat="1">
      <c r="A88" s="48" t="str">
        <f>VLOOKUP(D88,Fichas!$A$1:$B$2000,2,FALSE)</f>
        <v>03.001.08.244.0045.2220</v>
      </c>
      <c r="B88" s="22" t="str">
        <f>VLOOKUP(D88,Fichas!$A$1:$C$2000,3,FALSE)</f>
        <v>3.3.90.30.00.00</v>
      </c>
      <c r="C88" s="36" t="str">
        <f>VLOOKUP(D88,Fichas!$A$1:$D$2000,4,FALSE)</f>
        <v>Material de Consumo</v>
      </c>
      <c r="D88" s="24">
        <v>881</v>
      </c>
      <c r="E88" s="21" t="str">
        <f>VLOOKUP(D88,Fichas!$A$1:$E$2000,5,FALSE)</f>
        <v>865</v>
      </c>
      <c r="F88" s="36" t="str">
        <f>VLOOKUP(D88,Fichas!$A$1:$F$2000,6,FALSE)</f>
        <v>F.M. Assist. Social</v>
      </c>
      <c r="G88" s="25"/>
      <c r="H88" s="25">
        <v>46800</v>
      </c>
      <c r="L88" s="137"/>
    </row>
    <row r="89" spans="1:12" s="136" customFormat="1">
      <c r="A89" s="48" t="str">
        <f>VLOOKUP(D89,Fichas!$A$1:$B$2000,2,FALSE)</f>
        <v>03.001.08.244.0045.2227</v>
      </c>
      <c r="B89" s="22" t="str">
        <f>VLOOKUP(D89,Fichas!$A$1:$C$2000,3,FALSE)</f>
        <v>3.3.90.30.00.00</v>
      </c>
      <c r="C89" s="36" t="str">
        <f>VLOOKUP(D89,Fichas!$A$1:$D$2000,4,FALSE)</f>
        <v>Material de Consumo</v>
      </c>
      <c r="D89" s="24">
        <v>899</v>
      </c>
      <c r="E89" s="21" t="str">
        <f>VLOOKUP(D89,Fichas!$A$1:$E$2000,5,FALSE)</f>
        <v>910</v>
      </c>
      <c r="F89" s="36" t="str">
        <f>VLOOKUP(D89,Fichas!$A$1:$F$2000,6,FALSE)</f>
        <v>F.M. Assist. Social</v>
      </c>
      <c r="G89" s="25"/>
      <c r="H89" s="25">
        <v>100000</v>
      </c>
      <c r="L89" s="137"/>
    </row>
    <row r="90" spans="1:12" s="136" customFormat="1">
      <c r="A90" s="48" t="str">
        <f>VLOOKUP(D90,Fichas!$A$1:$B$2000,2,FALSE)</f>
        <v>05.001.10.301.0031.1026</v>
      </c>
      <c r="B90" s="22" t="str">
        <f>VLOOKUP(D90,Fichas!$A$1:$C$2000,3,FALSE)</f>
        <v>4.4.90.51.00.00</v>
      </c>
      <c r="C90" s="36" t="str">
        <f>VLOOKUP(D90,Fichas!$A$1:$D$2000,4,FALSE)</f>
        <v>Obras e Instalações</v>
      </c>
      <c r="D90" s="24">
        <v>1006</v>
      </c>
      <c r="E90" s="21" t="str">
        <f>VLOOKUP(D90,Fichas!$A$1:$E$2000,5,FALSE)</f>
        <v>836</v>
      </c>
      <c r="F90" s="36" t="str">
        <f>VLOOKUP(D90,Fichas!$A$1:$F$2000,6,FALSE)</f>
        <v>F.M. Saúde</v>
      </c>
      <c r="G90" s="25"/>
      <c r="H90" s="25">
        <v>17000</v>
      </c>
      <c r="L90" s="137"/>
    </row>
    <row r="91" spans="1:12" s="136" customFormat="1">
      <c r="A91" s="48" t="str">
        <f>VLOOKUP(D91,Fichas!$A$1:$B$2000,2,FALSE)</f>
        <v>05.001.10.302.0032.2145</v>
      </c>
      <c r="B91" s="22" t="str">
        <f>VLOOKUP(D91,Fichas!$A$1:$C$2000,3,FALSE)</f>
        <v>3.1.90.04.00.00</v>
      </c>
      <c r="C91" s="36" t="str">
        <f>VLOOKUP(D91,Fichas!$A$1:$D$2000,4,FALSE)</f>
        <v>Contratação por Tempo Determinado</v>
      </c>
      <c r="D91" s="24">
        <v>1086</v>
      </c>
      <c r="E91" s="21">
        <f>VLOOKUP(D91,Fichas!$A$1:$E$2000,5,FALSE)</f>
        <v>810</v>
      </c>
      <c r="F91" s="36" t="str">
        <f>VLOOKUP(D91,Fichas!$A$1:$F$2000,6,FALSE)</f>
        <v>F.M. Saúde</v>
      </c>
      <c r="G91" s="25"/>
      <c r="H91" s="25">
        <v>2665500</v>
      </c>
      <c r="L91" s="137"/>
    </row>
    <row r="92" spans="1:12" s="136" customFormat="1" ht="22.5">
      <c r="A92" s="48" t="str">
        <f>VLOOKUP(D92,Fichas!$A$1:$B$2000,2,FALSE)</f>
        <v>06.001.26.122.0002.2004.0001</v>
      </c>
      <c r="B92" s="22" t="str">
        <f>VLOOKUP(D92,Fichas!$A$1:$C$2000,3,FALSE)</f>
        <v>3.3.90.30.00.00</v>
      </c>
      <c r="C92" s="36" t="str">
        <f>VLOOKUP(D92,Fichas!$A$1:$D$2000,4,FALSE)</f>
        <v>Material de Consumo</v>
      </c>
      <c r="D92" s="24">
        <v>1165</v>
      </c>
      <c r="E92" s="21" t="str">
        <f>VLOOKUP(D92,Fichas!$A$1:$E$2000,5,FALSE)</f>
        <v>0</v>
      </c>
      <c r="F92" s="36" t="str">
        <f>VLOOKUP(D92,Fichas!$A$1:$F$2000,6,FALSE)</f>
        <v>F.M. Transporte</v>
      </c>
      <c r="G92" s="25"/>
      <c r="H92" s="25">
        <v>10000</v>
      </c>
      <c r="L92" s="137"/>
    </row>
    <row r="93" spans="1:12" s="136" customFormat="1">
      <c r="A93" s="48" t="str">
        <f>VLOOKUP(D93,Fichas!$A$1:$B$2000,2,FALSE)</f>
        <v>06.001.26.125.0035.2173</v>
      </c>
      <c r="B93" s="22" t="str">
        <f>VLOOKUP(D93,Fichas!$A$1:$C$2000,3,FALSE)</f>
        <v>3.3.90.30.00.00</v>
      </c>
      <c r="C93" s="36" t="str">
        <f>VLOOKUP(D93,Fichas!$A$1:$D$2000,4,FALSE)</f>
        <v>Material de Consumo</v>
      </c>
      <c r="D93" s="24">
        <v>1187</v>
      </c>
      <c r="E93" s="21" t="str">
        <f>VLOOKUP(D93,Fichas!$A$1:$E$2000,5,FALSE)</f>
        <v>0</v>
      </c>
      <c r="F93" s="36" t="str">
        <f>VLOOKUP(D93,Fichas!$A$1:$F$2000,6,FALSE)</f>
        <v>F.M. Transporte</v>
      </c>
      <c r="G93" s="25"/>
      <c r="H93" s="25">
        <v>40000</v>
      </c>
      <c r="L93" s="137"/>
    </row>
    <row r="94" spans="1:12" s="136" customFormat="1">
      <c r="A94" s="48" t="str">
        <f>VLOOKUP(D94,Fichas!$A$1:$B$2000,2,FALSE)</f>
        <v>06.001.26.125.0035.2174</v>
      </c>
      <c r="B94" s="22" t="str">
        <f>VLOOKUP(D94,Fichas!$A$1:$C$2000,3,FALSE)</f>
        <v>3.3.90.30.00.00</v>
      </c>
      <c r="C94" s="36" t="str">
        <f>VLOOKUP(D94,Fichas!$A$1:$D$2000,4,FALSE)</f>
        <v>Material de Consumo</v>
      </c>
      <c r="D94" s="24">
        <v>1189</v>
      </c>
      <c r="E94" s="21" t="str">
        <f>VLOOKUP(D94,Fichas!$A$1:$E$2000,5,FALSE)</f>
        <v>0</v>
      </c>
      <c r="F94" s="36" t="str">
        <f>VLOOKUP(D94,Fichas!$A$1:$F$2000,6,FALSE)</f>
        <v>F.M. Transporte</v>
      </c>
      <c r="G94" s="25"/>
      <c r="H94" s="25">
        <v>33000</v>
      </c>
      <c r="L94" s="137"/>
    </row>
    <row r="95" spans="1:12" s="136" customFormat="1">
      <c r="A95" s="48" t="str">
        <f>VLOOKUP(D95,Fichas!$A$1:$B$2000,2,FALSE)</f>
        <v>06.001.26.125.0035.2176</v>
      </c>
      <c r="B95" s="22" t="str">
        <f>VLOOKUP(D95,Fichas!$A$1:$C$2000,3,FALSE)</f>
        <v>3.3.90.30.00.00</v>
      </c>
      <c r="C95" s="36" t="str">
        <f>VLOOKUP(D95,Fichas!$A$1:$D$2000,4,FALSE)</f>
        <v>Material de Consumo</v>
      </c>
      <c r="D95" s="24">
        <v>1194</v>
      </c>
      <c r="E95" s="21" t="str">
        <f>VLOOKUP(D95,Fichas!$A$1:$E$2000,5,FALSE)</f>
        <v>0</v>
      </c>
      <c r="F95" s="36" t="str">
        <f>VLOOKUP(D95,Fichas!$A$1:$F$2000,6,FALSE)</f>
        <v>F.M. Transporte</v>
      </c>
      <c r="G95" s="25"/>
      <c r="H95" s="25">
        <v>50000</v>
      </c>
      <c r="L95" s="137"/>
    </row>
    <row r="96" spans="1:12" s="136" customFormat="1">
      <c r="A96" s="48" t="str">
        <f>VLOOKUP(D96,Fichas!$A$1:$B$2000,2,FALSE)</f>
        <v>06.001.26.125.0035.2176</v>
      </c>
      <c r="B96" s="22" t="str">
        <f>VLOOKUP(D96,Fichas!$A$1:$C$2000,3,FALSE)</f>
        <v>4.4.90.52.00.00</v>
      </c>
      <c r="C96" s="36" t="str">
        <f>VLOOKUP(D96,Fichas!$A$1:$D$2000,4,FALSE)</f>
        <v>Equipamentos e Material Permanente</v>
      </c>
      <c r="D96" s="24">
        <v>1196</v>
      </c>
      <c r="E96" s="21" t="str">
        <f>VLOOKUP(D96,Fichas!$A$1:$E$2000,5,FALSE)</f>
        <v>0</v>
      </c>
      <c r="F96" s="36" t="str">
        <f>VLOOKUP(D96,Fichas!$A$1:$F$2000,6,FALSE)</f>
        <v>F.M. Transporte</v>
      </c>
      <c r="G96" s="25"/>
      <c r="H96" s="25">
        <v>38000</v>
      </c>
      <c r="L96" s="137"/>
    </row>
    <row r="97" spans="1:12" s="136" customFormat="1">
      <c r="A97" s="48" t="str">
        <f>VLOOKUP(D97,Fichas!$A$1:$B$2000,2,FALSE)</f>
        <v>10.001.09.122.0003.1002</v>
      </c>
      <c r="B97" s="22" t="str">
        <f>VLOOKUP(D97,Fichas!$A$1:$C$2000,3,FALSE)</f>
        <v>3.3.90.39.00.00</v>
      </c>
      <c r="C97" s="36" t="str">
        <f>VLOOKUP(D97,Fichas!$A$1:$D$2000,4,FALSE)</f>
        <v>Outros Serviços de Terceiros - Pessoa Jurídica</v>
      </c>
      <c r="D97" s="24">
        <v>1251</v>
      </c>
      <c r="E97" s="21" t="str">
        <f>VLOOKUP(D97,Fichas!$A$1:$E$2000,5,FALSE)</f>
        <v>29</v>
      </c>
      <c r="F97" s="36" t="str">
        <f>VLOOKUP(D97,Fichas!$A$1:$F$2000,6,FALSE)</f>
        <v>FAMES</v>
      </c>
      <c r="G97" s="25"/>
      <c r="H97" s="25">
        <v>50000</v>
      </c>
      <c r="L97" s="137"/>
    </row>
    <row r="98" spans="1:12" s="136" customFormat="1">
      <c r="A98" s="48" t="str">
        <f>VLOOKUP(D98,Fichas!$A$1:$B$2000,2,FALSE)</f>
        <v>10.001.09.122.0003.1002</v>
      </c>
      <c r="B98" s="22" t="str">
        <f>VLOOKUP(D98,Fichas!$A$1:$C$2000,3,FALSE)</f>
        <v>4.4.90.51.00.00</v>
      </c>
      <c r="C98" s="36" t="str">
        <f>VLOOKUP(D98,Fichas!$A$1:$D$2000,4,FALSE)</f>
        <v>Obras e Instalações</v>
      </c>
      <c r="D98" s="24">
        <v>1252</v>
      </c>
      <c r="E98" s="21" t="str">
        <f>VLOOKUP(D98,Fichas!$A$1:$E$2000,5,FALSE)</f>
        <v>29</v>
      </c>
      <c r="F98" s="36" t="str">
        <f>VLOOKUP(D98,Fichas!$A$1:$F$2000,6,FALSE)</f>
        <v>FAMES</v>
      </c>
      <c r="G98" s="25"/>
      <c r="H98" s="25">
        <v>100000</v>
      </c>
      <c r="L98" s="137"/>
    </row>
    <row r="99" spans="1:12" s="136" customFormat="1" ht="22.5">
      <c r="A99" s="48" t="str">
        <f>VLOOKUP(D99,Fichas!$A$1:$B$2000,2,FALSE)</f>
        <v>10.001.10.122.0040.2004.0001</v>
      </c>
      <c r="B99" s="22" t="str">
        <f>VLOOKUP(D99,Fichas!$A$1:$C$2000,3,FALSE)</f>
        <v>3.3.90.30.00.00</v>
      </c>
      <c r="C99" s="36" t="str">
        <f>VLOOKUP(D99,Fichas!$A$1:$D$2000,4,FALSE)</f>
        <v>Material de Consumo</v>
      </c>
      <c r="D99" s="24">
        <v>1256</v>
      </c>
      <c r="E99" s="21" t="str">
        <f>VLOOKUP(D99,Fichas!$A$1:$E$2000,5,FALSE)</f>
        <v>29</v>
      </c>
      <c r="F99" s="36" t="str">
        <f>VLOOKUP(D99,Fichas!$A$1:$F$2000,6,FALSE)</f>
        <v>FAMES</v>
      </c>
      <c r="G99" s="25"/>
      <c r="H99" s="25">
        <v>644000</v>
      </c>
      <c r="L99" s="137"/>
    </row>
    <row r="100" spans="1:12" s="136" customFormat="1">
      <c r="A100" s="48" t="str">
        <f>VLOOKUP(D100,Fichas!$A$1:$B$2000,2,FALSE)</f>
        <v>11.001.18.541.0027.2111</v>
      </c>
      <c r="B100" s="22" t="str">
        <f>VLOOKUP(D100,Fichas!$A$1:$C$2000,3,FALSE)</f>
        <v>3.3.90.39.00.00</v>
      </c>
      <c r="C100" s="36" t="str">
        <f>VLOOKUP(D100,Fichas!$A$1:$D$2000,4,FALSE)</f>
        <v>Outros Serviços de Terceiros - Pessoa Jurídica</v>
      </c>
      <c r="D100" s="24">
        <v>1273</v>
      </c>
      <c r="E100" s="21" t="str">
        <f>VLOOKUP(D100,Fichas!$A$1:$E$2000,5,FALSE)</f>
        <v>912</v>
      </c>
      <c r="F100" s="36" t="str">
        <f>VLOOKUP(D100,Fichas!$A$1:$F$2000,6,FALSE)</f>
        <v>F.M. M. Ambiente</v>
      </c>
      <c r="G100" s="25"/>
      <c r="H100" s="25">
        <v>9502.5</v>
      </c>
      <c r="L100" s="137"/>
    </row>
    <row r="101" spans="1:12" s="136" customFormat="1">
      <c r="A101" s="48" t="str">
        <f>VLOOKUP(D101,Fichas!$A$1:$B$2000,2,FALSE)</f>
        <v>23.001.15.452.0043.2211</v>
      </c>
      <c r="B101" s="22" t="str">
        <f>VLOOKUP(D101,Fichas!$A$1:$C$2000,3,FALSE)</f>
        <v>3.3.90.30.00.00</v>
      </c>
      <c r="C101" s="36" t="str">
        <f>VLOOKUP(D101,Fichas!$A$1:$D$2000,4,FALSE)</f>
        <v>Material de Consumo</v>
      </c>
      <c r="D101" s="24">
        <v>1385</v>
      </c>
      <c r="E101" s="21">
        <f>VLOOKUP(D101,Fichas!$A$1:$E$2000,5,FALSE)</f>
        <v>33</v>
      </c>
      <c r="F101" s="36" t="str">
        <f>VLOOKUP(D101,Fichas!$A$1:$F$2000,6,FALSE)</f>
        <v>CONSERCAF</v>
      </c>
      <c r="G101" s="25"/>
      <c r="H101" s="25">
        <v>250000</v>
      </c>
      <c r="L101" s="137"/>
    </row>
    <row r="102" spans="1:12" s="136" customFormat="1">
      <c r="A102" s="48" t="str">
        <f>VLOOKUP(D102,Fichas!$A$1:$B$2000,2,FALSE)</f>
        <v>23.001.15.452.0043.2211</v>
      </c>
      <c r="B102" s="22" t="str">
        <f>VLOOKUP(D102,Fichas!$A$1:$C$2000,3,FALSE)</f>
        <v>3.3.90.39.00.00</v>
      </c>
      <c r="C102" s="36" t="str">
        <f>VLOOKUP(D102,Fichas!$A$1:$D$2000,4,FALSE)</f>
        <v>Outros Serviços de Terceiros - Pessoa Jurídica</v>
      </c>
      <c r="D102" s="24">
        <v>1388</v>
      </c>
      <c r="E102" s="21">
        <f>VLOOKUP(D102,Fichas!$A$1:$E$2000,5,FALSE)</f>
        <v>33</v>
      </c>
      <c r="F102" s="36" t="str">
        <f>VLOOKUP(D102,Fichas!$A$1:$F$2000,6,FALSE)</f>
        <v>CONSERCAF</v>
      </c>
      <c r="G102" s="25"/>
      <c r="H102" s="25">
        <v>3100000</v>
      </c>
      <c r="L102" s="137"/>
    </row>
    <row r="103" spans="1:12" s="136" customFormat="1">
      <c r="A103" s="48" t="str">
        <f>VLOOKUP(D103,Fichas!$A$1:$B$2000,2,FALSE)</f>
        <v>23.001.18.452.0044.2212</v>
      </c>
      <c r="B103" s="22" t="str">
        <f>VLOOKUP(D103,Fichas!$A$1:$C$2000,3,FALSE)</f>
        <v>3.3.90.36.00.00</v>
      </c>
      <c r="C103" s="36" t="str">
        <f>VLOOKUP(D103,Fichas!$A$1:$D$2000,4,FALSE)</f>
        <v>Outros Serviços de Terceiros - Pessoa Física</v>
      </c>
      <c r="D103" s="24">
        <v>1391</v>
      </c>
      <c r="E103" s="21" t="str">
        <f>VLOOKUP(D103,Fichas!$A$1:$E$2000,5,FALSE)</f>
        <v>807</v>
      </c>
      <c r="F103" s="36" t="str">
        <f>VLOOKUP(D103,Fichas!$A$1:$F$2000,6,FALSE)</f>
        <v>CONSERCAF</v>
      </c>
      <c r="G103" s="25"/>
      <c r="H103" s="25">
        <v>9500000</v>
      </c>
      <c r="L103" s="137"/>
    </row>
    <row r="104" spans="1:12" s="136" customFormat="1">
      <c r="A104" s="48" t="str">
        <f>VLOOKUP(D104,Fichas!$A$1:$B$2000,2,FALSE)</f>
        <v>24.001.03.122.0003.1002</v>
      </c>
      <c r="B104" s="22" t="str">
        <f>VLOOKUP(D104,Fichas!$A$1:$C$2000,3,FALSE)</f>
        <v>3.3.90.30.00.00</v>
      </c>
      <c r="C104" s="36" t="str">
        <f>VLOOKUP(D104,Fichas!$A$1:$D$2000,4,FALSE)</f>
        <v>Material de Consumo</v>
      </c>
      <c r="D104" s="24">
        <v>1402</v>
      </c>
      <c r="E104" s="21" t="str">
        <f>VLOOKUP(D104,Fichas!$A$1:$E$2000,5,FALSE)</f>
        <v>19</v>
      </c>
      <c r="F104" s="36" t="str">
        <f>VLOOKUP(D104,Fichas!$A$1:$F$2000,6,FALSE)</f>
        <v>FMDDC</v>
      </c>
      <c r="G104" s="25"/>
      <c r="H104" s="25">
        <v>8000</v>
      </c>
      <c r="L104" s="137"/>
    </row>
    <row r="105" spans="1:12" s="136" customFormat="1">
      <c r="A105" s="48" t="str">
        <f>VLOOKUP(D105,Fichas!$A$1:$B$2000,2,FALSE)</f>
        <v>24.001.03.122.0003.1002</v>
      </c>
      <c r="B105" s="22" t="str">
        <f>VLOOKUP(D105,Fichas!$A$1:$C$2000,3,FALSE)</f>
        <v>3.3.90.39.00.00</v>
      </c>
      <c r="C105" s="36" t="str">
        <f>VLOOKUP(D105,Fichas!$A$1:$D$2000,4,FALSE)</f>
        <v>Outros Serviços de Terceiros - Pessoa Jurídica</v>
      </c>
      <c r="D105" s="24">
        <v>1403</v>
      </c>
      <c r="E105" s="21" t="str">
        <f>VLOOKUP(D105,Fichas!$A$1:$E$2000,5,FALSE)</f>
        <v>19</v>
      </c>
      <c r="F105" s="36" t="str">
        <f>VLOOKUP(D105,Fichas!$A$1:$F$2000,6,FALSE)</f>
        <v>FMDDC</v>
      </c>
      <c r="G105" s="25"/>
      <c r="H105" s="25">
        <v>8746</v>
      </c>
      <c r="L105" s="137"/>
    </row>
    <row r="106" spans="1:12" s="136" customFormat="1">
      <c r="A106" s="48" t="str">
        <f>VLOOKUP(D106,Fichas!$A$1:$B$2000,2,FALSE)</f>
        <v>26.001.03.091.0005.2014</v>
      </c>
      <c r="B106" s="22" t="str">
        <f>VLOOKUP(D106,Fichas!$A$1:$C$2000,3,FALSE)</f>
        <v>4.6.90.91.00.00</v>
      </c>
      <c r="C106" s="36" t="str">
        <f>VLOOKUP(D106,Fichas!$A$1:$D$2000,4,FALSE)</f>
        <v>Sentenças Judiciais</v>
      </c>
      <c r="D106" s="24">
        <v>1413</v>
      </c>
      <c r="E106" s="21" t="str">
        <f>VLOOKUP(D106,Fichas!$A$1:$E$2000,5,FALSE)</f>
        <v>806</v>
      </c>
      <c r="F106" s="36" t="str">
        <f>VLOOKUP(D106,Fichas!$A$1:$F$2000,6,FALSE)</f>
        <v>F.M. Liquidação</v>
      </c>
      <c r="G106" s="25"/>
      <c r="H106" s="25">
        <v>9585842.5999999996</v>
      </c>
      <c r="L106" s="137"/>
    </row>
    <row r="107" spans="1:12" s="136" customFormat="1">
      <c r="A107" s="370" t="s">
        <v>62</v>
      </c>
      <c r="B107" s="371"/>
      <c r="C107" s="371"/>
      <c r="D107" s="371"/>
      <c r="E107" s="371"/>
      <c r="F107" s="372"/>
      <c r="G107" s="30">
        <f>SUM(G5:G106)</f>
        <v>57312167.519999996</v>
      </c>
      <c r="H107" s="30">
        <f>SUM(H5:H106)</f>
        <v>57312167.520000003</v>
      </c>
      <c r="L107" s="137"/>
    </row>
    <row r="109" spans="1:12" hidden="1">
      <c r="F109" s="37" t="s">
        <v>935</v>
      </c>
      <c r="G109" s="26" t="s">
        <v>936</v>
      </c>
    </row>
    <row r="110" spans="1:12" hidden="1">
      <c r="A110" s="19" t="s">
        <v>74</v>
      </c>
      <c r="B110" s="19">
        <v>0</v>
      </c>
      <c r="C110" s="341" t="str">
        <f>VLOOKUP(B110,Fontes!$A$1:$B$324,2,FALSE)</f>
        <v>ORDINÁRIO</v>
      </c>
      <c r="D110" s="341"/>
      <c r="E110" s="341"/>
      <c r="F110" s="26">
        <f>G47+G46+G38+G37+G36+G35+G33+G32+G31+G30+G29+G18+G10</f>
        <v>5023618.09</v>
      </c>
      <c r="G110" s="26">
        <f>H60+H69+H70+H71+H72+H73+H74+H75+H76+H78+H80+H83+H84+H85+H94+H95+H96+H97+H98</f>
        <v>19543234.759999998</v>
      </c>
      <c r="H110" s="134">
        <f t="shared" ref="H110:H119" si="0">F110-G110</f>
        <v>-14519616.669999998</v>
      </c>
    </row>
    <row r="111" spans="1:12" hidden="1">
      <c r="A111" s="35"/>
      <c r="B111" s="19">
        <v>19</v>
      </c>
      <c r="C111" s="341" t="str">
        <f>VLOOKUP(B111,Fontes!$A$1:$B$324,2,FALSE)</f>
        <v>RECURSO PROCON</v>
      </c>
      <c r="D111" s="341"/>
      <c r="E111" s="341"/>
      <c r="F111" s="26">
        <f>G59</f>
        <v>16746</v>
      </c>
      <c r="G111" s="26" t="e">
        <f>H106+#REF!</f>
        <v>#REF!</v>
      </c>
      <c r="H111" s="134" t="e">
        <f>F111-G111</f>
        <v>#REF!</v>
      </c>
    </row>
    <row r="112" spans="1:12" hidden="1">
      <c r="A112" s="35"/>
      <c r="B112" s="19">
        <v>28</v>
      </c>
      <c r="C112" s="341" t="str">
        <f>VLOOKUP(B112,Fontes!$A$1:$B$324,2,FALSE)</f>
        <v>RECURSOS DO RPPS</v>
      </c>
      <c r="D112" s="341"/>
      <c r="E112" s="341"/>
      <c r="F112" s="26">
        <f>G40</f>
        <v>4450000</v>
      </c>
      <c r="G112" s="26">
        <f>H87</f>
        <v>200000</v>
      </c>
      <c r="H112" s="134">
        <f>F112-G112</f>
        <v>4250000</v>
      </c>
    </row>
    <row r="113" spans="1:8" hidden="1">
      <c r="A113" s="35"/>
      <c r="B113" s="19">
        <v>29</v>
      </c>
      <c r="C113" s="341" t="str">
        <f>VLOOKUP(B113,Fontes!$A$1:$B$324,2,FALSE)</f>
        <v>RECURSOS DO PASMH</v>
      </c>
      <c r="D113" s="341"/>
      <c r="E113" s="341"/>
      <c r="F113" s="26">
        <f>G53+G52+G51+G50+G49+G48</f>
        <v>794000</v>
      </c>
      <c r="G113" s="26">
        <f>H99+H100+H101</f>
        <v>903502.5</v>
      </c>
      <c r="H113" s="134">
        <f t="shared" si="0"/>
        <v>-109502.5</v>
      </c>
    </row>
    <row r="114" spans="1:8" hidden="1">
      <c r="A114" s="35"/>
      <c r="B114" s="19">
        <v>33</v>
      </c>
      <c r="C114" s="341" t="str">
        <f>VLOOKUP(B114,Fontes!$A$1:$B$324,2,FALSE)</f>
        <v>CONTRIBUIÇÃO DE ILUMINAÇÃO PÚBLICA</v>
      </c>
      <c r="D114" s="341"/>
      <c r="E114" s="341"/>
      <c r="F114" s="26">
        <f>G57+G56</f>
        <v>12345000</v>
      </c>
      <c r="G114" s="26">
        <f>H81+H82+H103+H104</f>
        <v>9570883.3300000001</v>
      </c>
      <c r="H114" s="134">
        <f t="shared" si="0"/>
        <v>2774116.67</v>
      </c>
    </row>
    <row r="115" spans="1:8" hidden="1">
      <c r="A115" s="35"/>
      <c r="B115" s="19">
        <v>200</v>
      </c>
      <c r="C115" s="341" t="str">
        <f>VLOOKUP(B115,Fontes!$A$1:$B$324,2,FALSE)</f>
        <v>ORDINÁRIO - EDUCAÇÃO</v>
      </c>
      <c r="D115" s="341"/>
      <c r="E115" s="341"/>
      <c r="F115" s="26">
        <f>G20+G21+G22+G23+G24+G25+G26+G27+G28</f>
        <v>5010000</v>
      </c>
      <c r="G115" s="26">
        <f>H63+H64+H65+H66+H67</f>
        <v>5010000</v>
      </c>
      <c r="H115" s="134">
        <f>F115-G115</f>
        <v>0</v>
      </c>
    </row>
    <row r="116" spans="1:8" hidden="1">
      <c r="A116" s="35"/>
      <c r="B116" s="19">
        <v>806</v>
      </c>
      <c r="C116" s="341" t="str">
        <f>VLOOKUP(B116,Fontes!$A$1:$B$324,2,FALSE)</f>
        <v>COM. FIN.DOS ROYALTIES PELA PRODUÇAO</v>
      </c>
      <c r="D116" s="341"/>
      <c r="E116" s="341"/>
      <c r="F116" s="26">
        <f>G58+G19+G11+G9+G8+G7+G6+G5</f>
        <v>9606500.9299999997</v>
      </c>
      <c r="G116" s="26" t="e">
        <f>H61+H62+#REF!</f>
        <v>#REF!</v>
      </c>
      <c r="H116" s="134" t="e">
        <f t="shared" si="0"/>
        <v>#REF!</v>
      </c>
    </row>
    <row r="117" spans="1:8" hidden="1">
      <c r="A117" s="35"/>
      <c r="B117" s="19">
        <v>807</v>
      </c>
      <c r="C117" s="341" t="str">
        <f>VLOOKUP(B117,Fontes!$A$1:$B$324,2,FALSE)</f>
        <v>ROYALTIES PELO EXCEDENTE DA PRODUÇÃO</v>
      </c>
      <c r="D117" s="341"/>
      <c r="E117" s="341"/>
      <c r="F117" s="26">
        <f>G55+G12+G34</f>
        <v>18100500</v>
      </c>
      <c r="G117" s="26">
        <f>H77+H79+H105</f>
        <v>5016746</v>
      </c>
      <c r="H117" s="134">
        <f>F117-G117</f>
        <v>13083754</v>
      </c>
    </row>
    <row r="118" spans="1:8" hidden="1">
      <c r="A118" s="35"/>
      <c r="B118" s="19">
        <v>808</v>
      </c>
      <c r="C118" s="341" t="str">
        <f>VLOOKUP(B118,Fontes!$A$1:$B$324,2,FALSE)</f>
        <v>ROYALTIES PELA PARTICIPAÇÃO ESPECIAL</v>
      </c>
      <c r="D118" s="341"/>
      <c r="E118" s="341"/>
      <c r="F118" s="26">
        <f>G43</f>
        <v>200000</v>
      </c>
      <c r="G118" s="26">
        <f>H89</f>
        <v>100000</v>
      </c>
      <c r="H118" s="134">
        <f>F118-G118</f>
        <v>100000</v>
      </c>
    </row>
    <row r="119" spans="1:8" hidden="1">
      <c r="A119" s="35"/>
      <c r="B119" s="19">
        <v>809</v>
      </c>
      <c r="C119" s="341" t="str">
        <f>VLOOKUP(B119,Fontes!$A$1:$B$324,2,FALSE)</f>
        <v>FUNDO ESPECIAL DE PETROLEO</v>
      </c>
      <c r="D119" s="341"/>
      <c r="E119" s="341"/>
      <c r="F119" s="26">
        <f>G39</f>
        <v>110000</v>
      </c>
      <c r="G119" s="26">
        <f>H86</f>
        <v>1420000</v>
      </c>
      <c r="H119" s="134">
        <f t="shared" si="0"/>
        <v>-1310000</v>
      </c>
    </row>
    <row r="120" spans="1:8" hidden="1">
      <c r="A120" s="35"/>
      <c r="B120" s="19">
        <v>810</v>
      </c>
      <c r="C120" s="341" t="str">
        <f>VLOOKUP(B120,Fontes!$A$1:$B$324,2,FALSE)</f>
        <v>ROYALTIES DO ESTADO</v>
      </c>
      <c r="D120" s="341"/>
      <c r="E120" s="341"/>
      <c r="F120" s="26">
        <f>G13</f>
        <v>500</v>
      </c>
      <c r="G120" s="26">
        <f>H93</f>
        <v>40000</v>
      </c>
      <c r="H120" s="134">
        <f>F120-G120</f>
        <v>-39500</v>
      </c>
    </row>
    <row r="121" spans="1:8" hidden="1">
      <c r="B121" s="19">
        <v>835</v>
      </c>
      <c r="C121" s="341" t="str">
        <f>VLOOKUP(B121,Fontes!$A$1:$B$324,2,FALSE)</f>
        <v>ROYALTIES - EDUCAÇÃO (LEI 12.858/13)</v>
      </c>
      <c r="D121" s="341"/>
      <c r="E121" s="341"/>
      <c r="F121" s="41">
        <f>G16+G17</f>
        <v>62000</v>
      </c>
      <c r="G121" s="41">
        <f>H68</f>
        <v>62000</v>
      </c>
      <c r="H121" s="134">
        <f t="shared" ref="H121:H126" si="1">F121-G121</f>
        <v>0</v>
      </c>
    </row>
    <row r="122" spans="1:8" hidden="1">
      <c r="B122" s="19">
        <v>836</v>
      </c>
      <c r="C122" s="341" t="str">
        <f>VLOOKUP(B122,Fontes!$A$1:$B$324,2,FALSE)</f>
        <v>ROYALTIES - SAÚDE (LEI 12.858/13)</v>
      </c>
      <c r="D122" s="341"/>
      <c r="E122" s="341"/>
      <c r="F122" s="26">
        <f>G14+G15</f>
        <v>17000</v>
      </c>
      <c r="G122" s="26">
        <f>H92</f>
        <v>10000</v>
      </c>
      <c r="H122" s="134">
        <f t="shared" si="1"/>
        <v>7000</v>
      </c>
    </row>
    <row r="123" spans="1:8" hidden="1">
      <c r="B123" s="19">
        <v>865</v>
      </c>
      <c r="C123" s="341" t="str">
        <f>VLOOKUP(B123,Fontes!$A$1:$B$324,2,FALSE)</f>
        <v>BL PSB FNAS 691607</v>
      </c>
      <c r="D123" s="341"/>
      <c r="E123" s="341"/>
      <c r="F123" s="41">
        <f>G42</f>
        <v>46800</v>
      </c>
      <c r="G123" s="41">
        <f>H90</f>
        <v>17000</v>
      </c>
      <c r="H123" s="134">
        <f t="shared" si="1"/>
        <v>29800</v>
      </c>
    </row>
    <row r="124" spans="1:8" hidden="1">
      <c r="B124" s="19">
        <v>910</v>
      </c>
      <c r="C124" s="341" t="str">
        <f>VLOOKUP(B124,Fontes!$A$1:$B$324,2,FALSE)</f>
        <v>BL PSE ESTADUAL 67.802-3</v>
      </c>
      <c r="D124" s="341"/>
      <c r="E124" s="341"/>
      <c r="F124" s="26">
        <f>G45+G44</f>
        <v>100000</v>
      </c>
      <c r="G124" s="26">
        <f>H91</f>
        <v>2665500</v>
      </c>
      <c r="H124" s="134">
        <f t="shared" si="1"/>
        <v>-2565500</v>
      </c>
    </row>
    <row r="125" spans="1:8" hidden="1">
      <c r="B125" s="19">
        <v>912</v>
      </c>
      <c r="C125" s="341" t="str">
        <f>VLOOKUP(B125,Fontes!$A$1:$B$324,2,FALSE)</f>
        <v>ESTACIONAMENTO ROTATIVO (FMMA)</v>
      </c>
      <c r="D125" s="341"/>
      <c r="E125" s="341"/>
      <c r="F125" s="26">
        <f>G54</f>
        <v>9502.5</v>
      </c>
      <c r="G125" s="26">
        <f>H102</f>
        <v>3100000</v>
      </c>
      <c r="H125" s="134">
        <f t="shared" si="1"/>
        <v>-3090497.5</v>
      </c>
    </row>
    <row r="126" spans="1:8" hidden="1">
      <c r="B126" s="19">
        <v>962</v>
      </c>
      <c r="C126" s="341" t="str">
        <f>VLOOKUP(B126,Fontes!$A$1:$B$324,2,FALSE)</f>
        <v>RECURSOS RPPS - PLANO PREVIDENCIÁRIO</v>
      </c>
      <c r="D126" s="341"/>
      <c r="E126" s="341"/>
      <c r="F126" s="26">
        <f>G41</f>
        <v>1420000</v>
      </c>
      <c r="G126" s="26">
        <f>H88</f>
        <v>46800</v>
      </c>
      <c r="H126" s="134">
        <f t="shared" si="1"/>
        <v>1373200</v>
      </c>
    </row>
    <row r="127" spans="1:8" hidden="1">
      <c r="C127" s="131"/>
      <c r="D127" s="131"/>
      <c r="E127" s="131"/>
      <c r="F127" s="41"/>
      <c r="G127" s="41"/>
      <c r="H127" s="134"/>
    </row>
    <row r="128" spans="1:8" hidden="1">
      <c r="C128" s="342" t="s">
        <v>883</v>
      </c>
      <c r="D128" s="342"/>
      <c r="E128" s="342"/>
      <c r="F128" s="26">
        <f>SUM(F110:F126)</f>
        <v>57312167.519999996</v>
      </c>
      <c r="G128" s="26" t="e">
        <f>SUM(G110:G126)</f>
        <v>#REF!</v>
      </c>
      <c r="H128" s="135"/>
    </row>
    <row r="129" spans="3:8" hidden="1">
      <c r="C129" s="361" t="s">
        <v>884</v>
      </c>
      <c r="D129" s="361"/>
      <c r="E129" s="361"/>
      <c r="F129" s="26">
        <f>F128-G107</f>
        <v>0</v>
      </c>
      <c r="G129" s="26" t="e">
        <f>G128-H107</f>
        <v>#REF!</v>
      </c>
    </row>
    <row r="130" spans="3:8">
      <c r="H130" s="26" t="s">
        <v>80</v>
      </c>
    </row>
  </sheetData>
  <mergeCells count="23">
    <mergeCell ref="G3:H3"/>
    <mergeCell ref="A107:F107"/>
    <mergeCell ref="C126:E126"/>
    <mergeCell ref="C120:E120"/>
    <mergeCell ref="C111:E111"/>
    <mergeCell ref="C112:E112"/>
    <mergeCell ref="C117:E117"/>
    <mergeCell ref="A1:G1"/>
    <mergeCell ref="A3:F3"/>
    <mergeCell ref="C129:E129"/>
    <mergeCell ref="C128:E128"/>
    <mergeCell ref="C110:E110"/>
    <mergeCell ref="C113:E113"/>
    <mergeCell ref="C114:E114"/>
    <mergeCell ref="C121:E121"/>
    <mergeCell ref="C125:E125"/>
    <mergeCell ref="C116:E116"/>
    <mergeCell ref="C115:E115"/>
    <mergeCell ref="C118:E118"/>
    <mergeCell ref="C124:E124"/>
    <mergeCell ref="C119:E119"/>
    <mergeCell ref="C122:E122"/>
    <mergeCell ref="C123:E123"/>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5.xml><?xml version="1.0" encoding="utf-8"?>
<worksheet xmlns="http://schemas.openxmlformats.org/spreadsheetml/2006/main" xmlns:r="http://schemas.openxmlformats.org/officeDocument/2006/relationships">
  <dimension ref="A1:L190"/>
  <sheetViews>
    <sheetView topLeftCell="A58" workbookViewId="0">
      <selection activeCell="G157" sqref="G157"/>
    </sheetView>
  </sheetViews>
  <sheetFormatPr defaultRowHeight="11.25"/>
  <cols>
    <col min="1" max="1" width="22.85546875" style="37" customWidth="1"/>
    <col min="2" max="2" width="11.7109375" style="19" customWidth="1"/>
    <col min="3" max="3" width="32.42578125" style="35" customWidth="1"/>
    <col min="4" max="4" width="5.42578125" style="19" customWidth="1"/>
    <col min="5" max="5" width="6" style="19" customWidth="1"/>
    <col min="6" max="6" width="17" style="37" customWidth="1"/>
    <col min="7" max="7" width="13" style="26" customWidth="1"/>
    <col min="8" max="8" width="12.5703125" style="26" customWidth="1"/>
    <col min="9" max="9" width="7.28515625" style="19" customWidth="1"/>
    <col min="10" max="10" width="6.140625" style="19" customWidth="1"/>
    <col min="11" max="11" width="4.7109375" style="19" customWidth="1"/>
    <col min="12" max="12" width="40.28515625" style="37" customWidth="1"/>
    <col min="13" max="16384" width="9.140625" style="19"/>
  </cols>
  <sheetData>
    <row r="1" spans="1:12" ht="12.75">
      <c r="A1" s="336" t="s">
        <v>889</v>
      </c>
      <c r="B1" s="336"/>
      <c r="C1" s="336"/>
      <c r="D1" s="336"/>
      <c r="E1" s="336"/>
      <c r="F1" s="336"/>
      <c r="G1" s="336"/>
      <c r="H1" s="19"/>
    </row>
    <row r="2" spans="1:12" ht="12.75">
      <c r="A2" s="133"/>
      <c r="B2" s="68"/>
      <c r="C2" s="68"/>
      <c r="D2" s="68"/>
      <c r="E2" s="68"/>
      <c r="F2" s="68"/>
      <c r="G2" s="68"/>
      <c r="H2" s="19"/>
    </row>
    <row r="3" spans="1:12" ht="12.75">
      <c r="A3" s="337" t="s">
        <v>59</v>
      </c>
      <c r="B3" s="338"/>
      <c r="C3" s="338"/>
      <c r="D3" s="338"/>
      <c r="E3" s="338"/>
      <c r="F3" s="339"/>
      <c r="G3" s="31" t="s">
        <v>58</v>
      </c>
      <c r="H3" s="32"/>
      <c r="I3" s="19" t="s">
        <v>899</v>
      </c>
    </row>
    <row r="4" spans="1:12" ht="22.5">
      <c r="A4" s="28" t="s">
        <v>63</v>
      </c>
      <c r="B4" s="29" t="s">
        <v>64</v>
      </c>
      <c r="C4" s="33" t="s">
        <v>65</v>
      </c>
      <c r="D4" s="28" t="s">
        <v>66</v>
      </c>
      <c r="E4" s="28" t="s">
        <v>70</v>
      </c>
      <c r="F4" s="29" t="s">
        <v>67</v>
      </c>
      <c r="G4" s="30" t="s">
        <v>56</v>
      </c>
      <c r="H4" s="30" t="s">
        <v>57</v>
      </c>
    </row>
    <row r="5" spans="1:12" ht="22.5">
      <c r="A5" s="48" t="str">
        <f>VLOOKUP(D5,Fichas!$A$1:$B$2000,2,FALSE)</f>
        <v>02.004.04.124.0002.2016</v>
      </c>
      <c r="B5" s="22" t="str">
        <f>VLOOKUP(D5,Fichas!$A$1:$C$2000,3,FALSE)</f>
        <v>3.3.90.40.00.00</v>
      </c>
      <c r="C5" s="36" t="str">
        <f>VLOOKUP(D5,Fichas!$A$1:$D$2000,4,FALSE)</f>
        <v>Serviços de Tecnologia da Informação e Comunicação - Pessoa Jurídica</v>
      </c>
      <c r="D5" s="21">
        <v>1464</v>
      </c>
      <c r="E5" s="21" t="str">
        <f>VLOOKUP(D5,Fichas!$A$1:$E$2000,5,FALSE)</f>
        <v>806</v>
      </c>
      <c r="F5" s="36" t="str">
        <f>VLOOKUP(D5,Fichas!$A$1:$F$2000,6,FALSE)</f>
        <v>Secr. Administração</v>
      </c>
      <c r="G5" s="23">
        <v>127443.9</v>
      </c>
      <c r="H5" s="23"/>
    </row>
    <row r="6" spans="1:12">
      <c r="A6" s="48" t="str">
        <f>VLOOKUP(D6,Fichas!$A$1:$B$2000,2,FALSE)</f>
        <v>02.005.04.122.0002.2017</v>
      </c>
      <c r="B6" s="22" t="str">
        <f>VLOOKUP(D6,Fichas!$A$1:$C$2000,3,FALSE)</f>
        <v>3.3.90.39.00.00</v>
      </c>
      <c r="C6" s="36" t="str">
        <f>VLOOKUP(D6,Fichas!$A$1:$D$2000,4,FALSE)</f>
        <v>Outros Serviços de Terceiros - Pessoa Jurídica</v>
      </c>
      <c r="D6" s="21">
        <v>1486</v>
      </c>
      <c r="E6" s="21" t="str">
        <f>VLOOKUP(D6,Fichas!$A$1:$E$2000,5,FALSE)</f>
        <v>806</v>
      </c>
      <c r="F6" s="36" t="str">
        <f>VLOOKUP(D6,Fichas!$A$1:$F$2000,6,FALSE)</f>
        <v>Secr. Governo</v>
      </c>
      <c r="G6" s="23">
        <v>115000</v>
      </c>
      <c r="H6" s="23"/>
    </row>
    <row r="7" spans="1:12">
      <c r="A7" s="48" t="str">
        <f>VLOOKUP(D7,Fichas!$A$1:$B$2000,2,FALSE)</f>
        <v>02.006.04.122.0002.2004.0001</v>
      </c>
      <c r="B7" s="22" t="str">
        <f>VLOOKUP(D7,Fichas!$A$1:$C$2000,3,FALSE)</f>
        <v>3.3.90.39.00.00</v>
      </c>
      <c r="C7" s="36" t="str">
        <f>VLOOKUP(D7,Fichas!$A$1:$D$2000,4,FALSE)</f>
        <v>Outros Serviços de Terceiros - Pessoa Jurídica</v>
      </c>
      <c r="D7" s="21">
        <v>158</v>
      </c>
      <c r="E7" s="21">
        <f>VLOOKUP(D7,Fichas!$A$1:$E$2000,5,FALSE)</f>
        <v>806</v>
      </c>
      <c r="F7" s="36" t="str">
        <f>VLOOKUP(D7,Fichas!$A$1:$F$2000,6,FALSE)</f>
        <v>Secr. Fazenda</v>
      </c>
      <c r="G7" s="23">
        <v>42666.66</v>
      </c>
      <c r="H7" s="23"/>
    </row>
    <row r="8" spans="1:12">
      <c r="A8" s="48" t="str">
        <f>VLOOKUP(D8,Fichas!$A$1:$B$2000,2,FALSE)</f>
        <v>02.006.04.122.0002.2016</v>
      </c>
      <c r="B8" s="22" t="str">
        <f>VLOOKUP(D8,Fichas!$A$1:$C$2000,3,FALSE)</f>
        <v>3.3.90.39.00.00</v>
      </c>
      <c r="C8" s="36" t="str">
        <f>VLOOKUP(D8,Fichas!$A$1:$D$2000,4,FALSE)</f>
        <v>Outros Serviços de Terceiros - Pessoa Jurídica</v>
      </c>
      <c r="D8" s="21">
        <v>161</v>
      </c>
      <c r="E8" s="21">
        <f>VLOOKUP(D8,Fichas!$A$1:$E$2000,5,FALSE)</f>
        <v>806</v>
      </c>
      <c r="F8" s="36" t="str">
        <f>VLOOKUP(D8,Fichas!$A$1:$F$2000,6,FALSE)</f>
        <v>Secr. Fazenda</v>
      </c>
      <c r="G8" s="23">
        <v>57960</v>
      </c>
      <c r="H8" s="23"/>
    </row>
    <row r="9" spans="1:12" ht="22.5">
      <c r="A9" s="48" t="str">
        <f>VLOOKUP(D9,Fichas!$A$1:$B$2000,2,FALSE)</f>
        <v>02.006.04.122.0002.2016</v>
      </c>
      <c r="B9" s="22" t="str">
        <f>VLOOKUP(D9,Fichas!$A$1:$C$2000,3,FALSE)</f>
        <v>3.3.90.40.00.00</v>
      </c>
      <c r="C9" s="36" t="str">
        <f>VLOOKUP(D9,Fichas!$A$1:$D$2000,4,FALSE)</f>
        <v>Serviços de Tecnologia da Informação e Comunicação - Pessoa Jurídica</v>
      </c>
      <c r="D9" s="21">
        <v>1463</v>
      </c>
      <c r="E9" s="21" t="str">
        <f>VLOOKUP(D9,Fichas!$A$1:$E$2000,5,FALSE)</f>
        <v>806</v>
      </c>
      <c r="F9" s="36" t="str">
        <f>VLOOKUP(D9,Fichas!$A$1:$F$2000,6,FALSE)</f>
        <v>Secr. Fazenda</v>
      </c>
      <c r="G9" s="23">
        <v>159605.37</v>
      </c>
      <c r="H9" s="23"/>
    </row>
    <row r="10" spans="1:12">
      <c r="A10" s="48" t="str">
        <f>VLOOKUP(D10,Fichas!$A$1:$B$2000,2,FALSE)</f>
        <v>02.006.04.123.0002.2026</v>
      </c>
      <c r="B10" s="22" t="str">
        <f>VLOOKUP(D10,Fichas!$A$1:$C$2000,3,FALSE)</f>
        <v>3.3.90.92.00.00</v>
      </c>
      <c r="C10" s="36" t="str">
        <f>VLOOKUP(D10,Fichas!$A$1:$D$2000,4,FALSE)</f>
        <v>Despesas de Exercícios Anteriores</v>
      </c>
      <c r="D10" s="21">
        <v>199</v>
      </c>
      <c r="E10" s="21">
        <f>VLOOKUP(D10,Fichas!$A$1:$E$2000,5,FALSE)</f>
        <v>0</v>
      </c>
      <c r="F10" s="36" t="str">
        <f>VLOOKUP(D10,Fichas!$A$1:$F$2000,6,FALSE)</f>
        <v>Secr. Fazenda</v>
      </c>
      <c r="G10" s="23">
        <v>82000</v>
      </c>
      <c r="H10" s="23"/>
    </row>
    <row r="11" spans="1:12">
      <c r="A11" s="48" t="str">
        <f>VLOOKUP(D11,Fichas!$A$1:$B$2000,2,FALSE)</f>
        <v>02.006.04.123.0002.2026</v>
      </c>
      <c r="B11" s="22" t="str">
        <f>VLOOKUP(D11,Fichas!$A$1:$C$2000,3,FALSE)</f>
        <v>3.3.90.92.00.00</v>
      </c>
      <c r="C11" s="36" t="str">
        <f>VLOOKUP(D11,Fichas!$A$1:$D$2000,4,FALSE)</f>
        <v>Despesas de Exercícios Anteriores</v>
      </c>
      <c r="D11" s="21">
        <v>1446</v>
      </c>
      <c r="E11" s="21" t="str">
        <f>VLOOKUP(D11,Fichas!$A$1:$E$2000,5,FALSE)</f>
        <v>806</v>
      </c>
      <c r="F11" s="36" t="str">
        <f>VLOOKUP(D11,Fichas!$A$1:$F$2000,6,FALSE)</f>
        <v>Secr. Fazenda</v>
      </c>
      <c r="G11" s="23">
        <v>500</v>
      </c>
      <c r="H11" s="23"/>
    </row>
    <row r="12" spans="1:12">
      <c r="A12" s="48" t="str">
        <f>VLOOKUP(D12,Fichas!$A$1:$B$2000,2,FALSE)</f>
        <v>02.006.04.123.0002.2026</v>
      </c>
      <c r="B12" s="22" t="str">
        <f>VLOOKUP(D12,Fichas!$A$1:$C$2000,3,FALSE)</f>
        <v>3.3.90.92.00.00</v>
      </c>
      <c r="C12" s="36" t="str">
        <f>VLOOKUP(D12,Fichas!$A$1:$D$2000,4,FALSE)</f>
        <v>Despesas de Exercícios Anteriores</v>
      </c>
      <c r="D12" s="21">
        <v>1447</v>
      </c>
      <c r="E12" s="21" t="str">
        <f>VLOOKUP(D12,Fichas!$A$1:$E$2000,5,FALSE)</f>
        <v>807</v>
      </c>
      <c r="F12" s="36" t="str">
        <f>VLOOKUP(D12,Fichas!$A$1:$F$2000,6,FALSE)</f>
        <v>Secr. Fazenda</v>
      </c>
      <c r="G12" s="23">
        <v>500</v>
      </c>
      <c r="H12" s="23"/>
    </row>
    <row r="13" spans="1:12" ht="9.75" customHeight="1">
      <c r="A13" s="48" t="str">
        <f>VLOOKUP(D13,Fichas!$A$1:$B$2000,2,FALSE)</f>
        <v>02.006.04.123.0002.2026</v>
      </c>
      <c r="B13" s="22" t="str">
        <f>VLOOKUP(D13,Fichas!$A$1:$C$2000,3,FALSE)</f>
        <v>3.3.90.92.00.00</v>
      </c>
      <c r="C13" s="36" t="str">
        <f>VLOOKUP(D13,Fichas!$A$1:$D$2000,4,FALSE)</f>
        <v>Despesas de Exercícios Anteriores</v>
      </c>
      <c r="D13" s="21">
        <v>1448</v>
      </c>
      <c r="E13" s="21" t="str">
        <f>VLOOKUP(D13,Fichas!$A$1:$E$2000,5,FALSE)</f>
        <v>810</v>
      </c>
      <c r="F13" s="36" t="str">
        <f>VLOOKUP(D13,Fichas!$A$1:$F$2000,6,FALSE)</f>
        <v>Secr. Fazenda</v>
      </c>
      <c r="G13" s="23">
        <v>500</v>
      </c>
      <c r="H13" s="23"/>
    </row>
    <row r="14" spans="1:12">
      <c r="A14" s="48" t="str">
        <f>VLOOKUP(D14,Fichas!$A$1:$B$2000,2,FALSE)</f>
        <v>02.006.10.123.0002.0002</v>
      </c>
      <c r="B14" s="22" t="str">
        <f>VLOOKUP(D14,Fichas!$A$1:$C$2000,3,FALSE)</f>
        <v>3.3.90.47.00.00</v>
      </c>
      <c r="C14" s="36" t="str">
        <f>VLOOKUP(D14,Fichas!$A$1:$D$2000,4,FALSE)</f>
        <v>Obrigações Tributárias e Contributivas</v>
      </c>
      <c r="D14" s="21">
        <v>1443</v>
      </c>
      <c r="E14" s="21" t="str">
        <f>VLOOKUP(D14,Fichas!$A$1:$E$2000,5,FALSE)</f>
        <v>836</v>
      </c>
      <c r="F14" s="36" t="str">
        <f>VLOOKUP(D14,Fichas!$A$1:$F$2000,6,FALSE)</f>
        <v>Secr. Fazenda</v>
      </c>
      <c r="G14" s="23">
        <v>9000</v>
      </c>
      <c r="H14" s="23"/>
      <c r="I14" s="19">
        <v>13</v>
      </c>
      <c r="J14" s="19" t="str">
        <f>VLOOKUP(I14,[1]Excessões!$A$1:$B$50,2,FALSE)</f>
        <v>Art. 5º</v>
      </c>
      <c r="K14" s="19" t="str">
        <f>VLOOKUP(I14,[1]Excessões!$A$1:$C$50,3,FALSE)</f>
        <v xml:space="preserve">Inc. IV </v>
      </c>
      <c r="L14" s="37" t="str">
        <f>VLOOKUP(I14,[1]Excessões!$A$1:$D$50,4,FALSE)</f>
        <v>Insuficiência dotação na função Saúde</v>
      </c>
    </row>
    <row r="15" spans="1:12">
      <c r="A15" s="48" t="str">
        <f>VLOOKUP(D15,Fichas!$A$1:$B$2000,2,FALSE)</f>
        <v>02.006.10.123.0002.0002</v>
      </c>
      <c r="B15" s="22" t="str">
        <f>VLOOKUP(D15,Fichas!$A$1:$C$2000,3,FALSE)</f>
        <v>3.3.90.92.00.00</v>
      </c>
      <c r="C15" s="36" t="str">
        <f>VLOOKUP(D15,Fichas!$A$1:$D$2000,4,FALSE)</f>
        <v>Despesas de Exercícios Anteriores</v>
      </c>
      <c r="D15" s="21">
        <v>1445</v>
      </c>
      <c r="E15" s="21" t="str">
        <f>VLOOKUP(D15,Fichas!$A$1:$E$2000,5,FALSE)</f>
        <v>836</v>
      </c>
      <c r="F15" s="36" t="str">
        <f>VLOOKUP(D15,Fichas!$A$1:$F$2000,6,FALSE)</f>
        <v>Secr. Fazenda</v>
      </c>
      <c r="G15" s="23">
        <v>8000</v>
      </c>
      <c r="H15" s="23"/>
      <c r="I15" s="19">
        <v>13</v>
      </c>
      <c r="J15" s="19" t="str">
        <f>VLOOKUP(I15,[1]Excessões!$A$1:$B$50,2,FALSE)</f>
        <v>Art. 5º</v>
      </c>
      <c r="K15" s="19" t="str">
        <f>VLOOKUP(I15,[1]Excessões!$A$1:$C$50,3,FALSE)</f>
        <v xml:space="preserve">Inc. IV </v>
      </c>
      <c r="L15" s="37" t="str">
        <f>VLOOKUP(I15,[1]Excessões!$A$1:$D$50,4,FALSE)</f>
        <v>Insuficiência dotação na função Saúde</v>
      </c>
    </row>
    <row r="16" spans="1:12">
      <c r="A16" s="48" t="str">
        <f>VLOOKUP(D16,Fichas!$A$1:$B$2000,2,FALSE)</f>
        <v>02.006.12.123.0002.0002</v>
      </c>
      <c r="B16" s="22" t="str">
        <f>VLOOKUP(D16,Fichas!$A$1:$C$2000,3,FALSE)</f>
        <v>3.3.90.47.00.00</v>
      </c>
      <c r="C16" s="36" t="str">
        <f>VLOOKUP(D16,Fichas!$A$1:$D$2000,4,FALSE)</f>
        <v>Obrigações Tributárias e Contributivas</v>
      </c>
      <c r="D16" s="21">
        <v>1442</v>
      </c>
      <c r="E16" s="21" t="str">
        <f>VLOOKUP(D16,Fichas!$A$1:$E$2000,5,FALSE)</f>
        <v>835</v>
      </c>
      <c r="F16" s="36" t="str">
        <f>VLOOKUP(D16,Fichas!$A$1:$F$2000,6,FALSE)</f>
        <v>Secr. Fazenda</v>
      </c>
      <c r="G16" s="23">
        <v>40000</v>
      </c>
      <c r="H16" s="23"/>
      <c r="I16" s="19">
        <v>12</v>
      </c>
      <c r="J16" s="19" t="str">
        <f>VLOOKUP(I16,[1]Excessões!$A$1:$B$50,2,FALSE)</f>
        <v>Art. 5º</v>
      </c>
      <c r="K16" s="19" t="str">
        <f>VLOOKUP(I16,[1]Excessões!$A$1:$C$50,3,FALSE)</f>
        <v xml:space="preserve">Inc. IV </v>
      </c>
      <c r="L16" s="37" t="str">
        <f>VLOOKUP(I16,[1]Excessões!$A$1:$D$50,4,FALSE)</f>
        <v>Insuficiência dotação na função Educação</v>
      </c>
    </row>
    <row r="17" spans="1:12">
      <c r="A17" s="48" t="str">
        <f>VLOOKUP(D17,Fichas!$A$1:$B$2000,2,FALSE)</f>
        <v>02.006.12.123.0002.0002</v>
      </c>
      <c r="B17" s="22" t="str">
        <f>VLOOKUP(D17,Fichas!$A$1:$C$2000,3,FALSE)</f>
        <v>3.3.90.92.00.00</v>
      </c>
      <c r="C17" s="36" t="str">
        <f>VLOOKUP(D17,Fichas!$A$1:$D$2000,4,FALSE)</f>
        <v>Despesas de Exercícios Anteriores</v>
      </c>
      <c r="D17" s="21">
        <v>1444</v>
      </c>
      <c r="E17" s="21" t="str">
        <f>VLOOKUP(D17,Fichas!$A$1:$E$2000,5,FALSE)</f>
        <v>835</v>
      </c>
      <c r="F17" s="36" t="str">
        <f>VLOOKUP(D17,Fichas!$A$1:$F$2000,6,FALSE)</f>
        <v>Secr. Fazenda</v>
      </c>
      <c r="G17" s="23">
        <v>22000</v>
      </c>
      <c r="H17" s="23"/>
      <c r="I17" s="19">
        <v>12</v>
      </c>
      <c r="J17" s="19" t="str">
        <f>VLOOKUP(I17,[1]Excessões!$A$1:$B$50,2,FALSE)</f>
        <v>Art. 5º</v>
      </c>
      <c r="K17" s="19" t="str">
        <f>VLOOKUP(I17,[1]Excessões!$A$1:$C$50,3,FALSE)</f>
        <v xml:space="preserve">Inc. IV </v>
      </c>
      <c r="L17" s="37" t="str">
        <f>VLOOKUP(I17,[1]Excessões!$A$1:$D$50,4,FALSE)</f>
        <v>Insuficiência dotação na função Educação</v>
      </c>
    </row>
    <row r="18" spans="1:12">
      <c r="A18" s="48" t="str">
        <f>VLOOKUP(D18,Fichas!$A$1:$B$2000,2,FALSE)</f>
        <v>02.006.28.843.0000.0005</v>
      </c>
      <c r="B18" s="22" t="str">
        <f>VLOOKUP(D18,Fichas!$A$1:$C$2000,3,FALSE)</f>
        <v>4.6.90.71.00.00</v>
      </c>
      <c r="C18" s="36" t="str">
        <f>VLOOKUP(D18,Fichas!$A$1:$D$2000,4,FALSE)</f>
        <v>Principal da Dívida Contratual Resgatado</v>
      </c>
      <c r="D18" s="21">
        <v>208</v>
      </c>
      <c r="E18" s="21">
        <f>VLOOKUP(D18,Fichas!$A$1:$E$2000,5,FALSE)</f>
        <v>0</v>
      </c>
      <c r="F18" s="36" t="str">
        <f>VLOOKUP(D18,Fichas!$A$1:$F$2000,6,FALSE)</f>
        <v>Secr. Fazenda</v>
      </c>
      <c r="G18" s="23">
        <v>1401000</v>
      </c>
      <c r="H18" s="23"/>
      <c r="I18" s="19">
        <v>8</v>
      </c>
      <c r="J18" s="19" t="str">
        <f>VLOOKUP(I18,[1]Excessões!$A$1:$B$50,2,FALSE)</f>
        <v>Art. 5º</v>
      </c>
      <c r="K18" s="19" t="str">
        <f>VLOOKUP(I18,[1]Excessões!$A$1:$C$50,3,FALSE)</f>
        <v>Inc. II</v>
      </c>
      <c r="L18" s="37" t="str">
        <f>VLOOKUP(I18,[1]Excessões!$A$1:$D$50,4,FALSE)</f>
        <v>Despesas com Amortizações, Juros e encargos da Dívida</v>
      </c>
    </row>
    <row r="19" spans="1:12">
      <c r="A19" s="48" t="str">
        <f>VLOOKUP(D19,Fichas!$A$1:$B$2000,2,FALSE)</f>
        <v>02.007.26.782.0009.2027</v>
      </c>
      <c r="B19" s="22" t="str">
        <f>VLOOKUP(D19,Fichas!$A$1:$C$2000,3,FALSE)</f>
        <v>3.3.90.39.00.00</v>
      </c>
      <c r="C19" s="36" t="str">
        <f>VLOOKUP(D19,Fichas!$A$1:$D$2000,4,FALSE)</f>
        <v>Outros Serviços de Terceiros - Pessoa Jurídica</v>
      </c>
      <c r="D19" s="21">
        <v>245</v>
      </c>
      <c r="E19" s="21">
        <f>VLOOKUP(D19,Fichas!$A$1:$E$2000,5,FALSE)</f>
        <v>806</v>
      </c>
      <c r="F19" s="36" t="str">
        <f>VLOOKUP(D19,Fichas!$A$1:$F$2000,6,FALSE)</f>
        <v>Secr. Mobilidade</v>
      </c>
      <c r="G19" s="23">
        <v>2103325</v>
      </c>
      <c r="H19" s="23"/>
    </row>
    <row r="20" spans="1:12">
      <c r="A20" s="48" t="str">
        <f>VLOOKUP(D20,Fichas!$A$1:$B$2000,2,FALSE)</f>
        <v>02.012.12.361.0018.2068</v>
      </c>
      <c r="B20" s="22" t="str">
        <f>VLOOKUP(D20,Fichas!$A$1:$C$2000,3,FALSE)</f>
        <v>3.3.90.30.00.00</v>
      </c>
      <c r="C20" s="36" t="str">
        <f>VLOOKUP(D20,Fichas!$A$1:$D$2000,4,FALSE)</f>
        <v>Material de Consumo</v>
      </c>
      <c r="D20" s="21">
        <v>437</v>
      </c>
      <c r="E20" s="21" t="str">
        <f>VLOOKUP(D20,Fichas!$A$1:$E$2000,5,FALSE)</f>
        <v>200</v>
      </c>
      <c r="F20" s="36" t="str">
        <f>VLOOKUP(D20,Fichas!$A$1:$F$2000,6,FALSE)</f>
        <v>Secr. Educação</v>
      </c>
      <c r="G20" s="23">
        <v>1410000</v>
      </c>
      <c r="H20" s="23"/>
      <c r="I20" s="19">
        <v>12</v>
      </c>
      <c r="J20" s="19" t="str">
        <f>VLOOKUP(I20,[1]Excessões!$A$1:$B$50,2,FALSE)</f>
        <v>Art. 5º</v>
      </c>
      <c r="K20" s="19" t="str">
        <f>VLOOKUP(I20,[1]Excessões!$A$1:$C$50,3,FALSE)</f>
        <v xml:space="preserve">Inc. IV </v>
      </c>
      <c r="L20" s="37" t="str">
        <f>VLOOKUP(I20,[1]Excessões!$A$1:$D$50,4,FALSE)</f>
        <v>Insuficiência dotação na função Educação</v>
      </c>
    </row>
    <row r="21" spans="1:12">
      <c r="A21" s="48" t="str">
        <f>VLOOKUP(D21,Fichas!$A$1:$B$2000,2,FALSE)</f>
        <v>02.012.12.361.0018.2068</v>
      </c>
      <c r="B21" s="22" t="str">
        <f>VLOOKUP(D21,Fichas!$A$1:$C$2000,3,FALSE)</f>
        <v>3.3.90.39.00.00</v>
      </c>
      <c r="C21" s="36" t="str">
        <f>VLOOKUP(D21,Fichas!$A$1:$D$2000,4,FALSE)</f>
        <v>Outros Serviços de Terceiros - Pessoa Jurídica</v>
      </c>
      <c r="D21" s="21">
        <v>441</v>
      </c>
      <c r="E21" s="21" t="str">
        <f>VLOOKUP(D21,Fichas!$A$1:$E$2000,5,FALSE)</f>
        <v>200</v>
      </c>
      <c r="F21" s="36" t="str">
        <f>VLOOKUP(D21,Fichas!$A$1:$F$2000,6,FALSE)</f>
        <v>Secr. Educação</v>
      </c>
      <c r="G21" s="23">
        <v>1100000</v>
      </c>
      <c r="H21" s="23"/>
      <c r="I21" s="19">
        <v>12</v>
      </c>
      <c r="J21" s="19" t="str">
        <f>VLOOKUP(I21,[1]Excessões!$A$1:$B$50,2,FALSE)</f>
        <v>Art. 5º</v>
      </c>
      <c r="K21" s="19" t="str">
        <f>VLOOKUP(I21,[1]Excessões!$A$1:$C$50,3,FALSE)</f>
        <v xml:space="preserve">Inc. IV </v>
      </c>
      <c r="L21" s="37" t="str">
        <f>VLOOKUP(I21,[1]Excessões!$A$1:$D$50,4,FALSE)</f>
        <v>Insuficiência dotação na função Educação</v>
      </c>
    </row>
    <row r="22" spans="1:12">
      <c r="A22" s="48" t="str">
        <f>VLOOKUP(D22,Fichas!$A$1:$B$2000,2,FALSE)</f>
        <v>02.012.12.361.0018.2068</v>
      </c>
      <c r="B22" s="22" t="str">
        <f>VLOOKUP(D22,Fichas!$A$1:$C$2000,3,FALSE)</f>
        <v>4.4.90.52.00.00</v>
      </c>
      <c r="C22" s="36" t="str">
        <f>VLOOKUP(D22,Fichas!$A$1:$D$2000,4,FALSE)</f>
        <v>Equipamentos e Material Permanente</v>
      </c>
      <c r="D22" s="21">
        <v>442</v>
      </c>
      <c r="E22" s="21">
        <f>VLOOKUP(D22,Fichas!$A$1:$E$2000,5,FALSE)</f>
        <v>200</v>
      </c>
      <c r="F22" s="36" t="str">
        <f>VLOOKUP(D22,Fichas!$A$1:$F$2000,6,FALSE)</f>
        <v>Secr. Educação</v>
      </c>
      <c r="G22" s="23">
        <v>1100000</v>
      </c>
      <c r="H22" s="23"/>
      <c r="I22" s="19">
        <v>12</v>
      </c>
      <c r="J22" s="19" t="str">
        <f>VLOOKUP(I22,[1]Excessões!$A$1:$B$50,2,FALSE)</f>
        <v>Art. 5º</v>
      </c>
      <c r="K22" s="19" t="str">
        <f>VLOOKUP(I22,[1]Excessões!$A$1:$C$50,3,FALSE)</f>
        <v xml:space="preserve">Inc. IV </v>
      </c>
      <c r="L22" s="37" t="str">
        <f>VLOOKUP(I22,[1]Excessões!$A$1:$D$50,4,FALSE)</f>
        <v>Insuficiência dotação na função Educação</v>
      </c>
    </row>
    <row r="23" spans="1:12">
      <c r="A23" s="48" t="str">
        <f>VLOOKUP(D23,Fichas!$A$1:$B$2000,2,FALSE)</f>
        <v>02.012.12.361.0021.1004</v>
      </c>
      <c r="B23" s="22" t="str">
        <f>VLOOKUP(D23,Fichas!$A$1:$C$2000,3,FALSE)</f>
        <v>4.4.90.51.00.00</v>
      </c>
      <c r="C23" s="36" t="str">
        <f>VLOOKUP(D23,Fichas!$A$1:$D$2000,4,FALSE)</f>
        <v>Obras e Instalações</v>
      </c>
      <c r="D23" s="21">
        <v>1435</v>
      </c>
      <c r="E23" s="21" t="str">
        <f>VLOOKUP(D23,Fichas!$A$1:$E$2000,5,FALSE)</f>
        <v>3835</v>
      </c>
      <c r="F23" s="36" t="str">
        <f>VLOOKUP(D23,Fichas!$A$1:$F$2000,6,FALSE)</f>
        <v>Secr. Educação</v>
      </c>
      <c r="G23" s="23">
        <v>4877924.82</v>
      </c>
      <c r="H23" s="23"/>
      <c r="I23" s="19">
        <v>18</v>
      </c>
      <c r="J23" s="19" t="str">
        <f>VLOOKUP(I23,[1]Excessões!$A$1:$B$50,2,FALSE)</f>
        <v>Art. 5º</v>
      </c>
      <c r="K23" s="19" t="str">
        <f>VLOOKUP(I23,[1]Excessões!$A$1:$C$50,3,FALSE)</f>
        <v>Inc. V</v>
      </c>
      <c r="L23" s="37" t="str">
        <f>VLOOKUP(I23,[1]Excessões!$A$1:$D$50,4,FALSE)</f>
        <v>Incorporação Saldo Financeiro - Superávit</v>
      </c>
    </row>
    <row r="24" spans="1:12">
      <c r="A24" s="48" t="str">
        <f>VLOOKUP(D24,Fichas!$A$1:$B$2000,2,FALSE)</f>
        <v>02.012.12.361.0021.1004</v>
      </c>
      <c r="B24" s="22" t="str">
        <f>VLOOKUP(D24,Fichas!$A$1:$C$2000,3,FALSE)</f>
        <v>4.4.90.52.00.00</v>
      </c>
      <c r="C24" s="36" t="str">
        <f>VLOOKUP(D24,Fichas!$A$1:$D$2000,4,FALSE)</f>
        <v>Equipamentos e Material Permanente</v>
      </c>
      <c r="D24" s="21">
        <v>1436</v>
      </c>
      <c r="E24" s="21" t="str">
        <f>VLOOKUP(D24,Fichas!$A$1:$E$2000,5,FALSE)</f>
        <v>3835</v>
      </c>
      <c r="F24" s="36" t="str">
        <f>VLOOKUP(D24,Fichas!$A$1:$F$2000,6,FALSE)</f>
        <v>Secr. Educação</v>
      </c>
      <c r="G24" s="23">
        <v>3000000</v>
      </c>
      <c r="H24" s="23"/>
      <c r="I24" s="19">
        <v>18</v>
      </c>
      <c r="J24" s="19" t="str">
        <f>VLOOKUP(I24,[1]Excessões!$A$1:$B$50,2,FALSE)</f>
        <v>Art. 5º</v>
      </c>
      <c r="K24" s="19" t="str">
        <f>VLOOKUP(I24,[1]Excessões!$A$1:$C$50,3,FALSE)</f>
        <v>Inc. V</v>
      </c>
      <c r="L24" s="37" t="str">
        <f>VLOOKUP(I24,[1]Excessões!$A$1:$D$50,4,FALSE)</f>
        <v>Incorporação Saldo Financeiro - Superávit</v>
      </c>
    </row>
    <row r="25" spans="1:12">
      <c r="A25" s="48" t="str">
        <f>VLOOKUP(D25,Fichas!$A$1:$B$2000,2,FALSE)</f>
        <v>02.012.12.365.0018.2070</v>
      </c>
      <c r="B25" s="22" t="str">
        <f>VLOOKUP(D25,Fichas!$A$1:$C$2000,3,FALSE)</f>
        <v>3.3.90.30.00.00</v>
      </c>
      <c r="C25" s="36" t="str">
        <f>VLOOKUP(D25,Fichas!$A$1:$D$2000,4,FALSE)</f>
        <v>Material de Consumo</v>
      </c>
      <c r="D25" s="21">
        <v>531</v>
      </c>
      <c r="E25" s="21" t="str">
        <f>VLOOKUP(D25,Fichas!$A$1:$E$2000,5,FALSE)</f>
        <v>200</v>
      </c>
      <c r="F25" s="36" t="str">
        <f>VLOOKUP(D25,Fichas!$A$1:$F$2000,6,FALSE)</f>
        <v>Secr. Educação</v>
      </c>
      <c r="G25" s="23">
        <v>300000</v>
      </c>
      <c r="H25" s="23"/>
      <c r="I25" s="19">
        <v>12</v>
      </c>
      <c r="J25" s="19" t="str">
        <f>VLOOKUP(I25,[1]Excessões!$A$1:$B$50,2,FALSE)</f>
        <v>Art. 5º</v>
      </c>
      <c r="K25" s="19" t="str">
        <f>VLOOKUP(I25,[1]Excessões!$A$1:$C$50,3,FALSE)</f>
        <v xml:space="preserve">Inc. IV </v>
      </c>
      <c r="L25" s="37" t="str">
        <f>VLOOKUP(I25,[1]Excessões!$A$1:$D$50,4,FALSE)</f>
        <v>Insuficiência dotação na função Educação</v>
      </c>
    </row>
    <row r="26" spans="1:12">
      <c r="A26" s="48" t="str">
        <f>VLOOKUP(D26,Fichas!$A$1:$B$2000,2,FALSE)</f>
        <v>02.012.12.365.0018.2070</v>
      </c>
      <c r="B26" s="22" t="str">
        <f>VLOOKUP(D26,Fichas!$A$1:$C$2000,3,FALSE)</f>
        <v>3.3.90.39.00.00</v>
      </c>
      <c r="C26" s="36" t="str">
        <f>VLOOKUP(D26,Fichas!$A$1:$D$2000,4,FALSE)</f>
        <v>Outros Serviços de Terceiros - Pessoa Jurídica</v>
      </c>
      <c r="D26" s="21">
        <v>535</v>
      </c>
      <c r="E26" s="21" t="str">
        <f>VLOOKUP(D26,Fichas!$A$1:$E$2000,5,FALSE)</f>
        <v>200</v>
      </c>
      <c r="F26" s="36" t="str">
        <f>VLOOKUP(D26,Fichas!$A$1:$F$2000,6,FALSE)</f>
        <v>Secr. Educação</v>
      </c>
      <c r="G26" s="23">
        <v>200000</v>
      </c>
      <c r="H26" s="23"/>
      <c r="I26" s="19">
        <v>12</v>
      </c>
      <c r="J26" s="19" t="str">
        <f>VLOOKUP(I26,[1]Excessões!$A$1:$B$50,2,FALSE)</f>
        <v>Art. 5º</v>
      </c>
      <c r="K26" s="19" t="str">
        <f>VLOOKUP(I26,[1]Excessões!$A$1:$C$50,3,FALSE)</f>
        <v xml:space="preserve">Inc. IV </v>
      </c>
      <c r="L26" s="37" t="str">
        <f>VLOOKUP(I26,[1]Excessões!$A$1:$D$50,4,FALSE)</f>
        <v>Insuficiência dotação na função Educação</v>
      </c>
    </row>
    <row r="27" spans="1:12">
      <c r="A27" s="48" t="str">
        <f>VLOOKUP(D27,Fichas!$A$1:$B$2000,2,FALSE)</f>
        <v>02.012.12.365.0018.2070</v>
      </c>
      <c r="B27" s="22" t="str">
        <f>VLOOKUP(D27,Fichas!$A$1:$C$2000,3,FALSE)</f>
        <v>4.4.90.52.00.00</v>
      </c>
      <c r="C27" s="36" t="str">
        <f>VLOOKUP(D27,Fichas!$A$1:$D$2000,4,FALSE)</f>
        <v>Equipamentos e Material Permanente</v>
      </c>
      <c r="D27" s="21">
        <v>537</v>
      </c>
      <c r="E27" s="21" t="str">
        <f>VLOOKUP(D27,Fichas!$A$1:$E$2000,5,FALSE)</f>
        <v>200</v>
      </c>
      <c r="F27" s="36" t="str">
        <f>VLOOKUP(D27,Fichas!$A$1:$F$2000,6,FALSE)</f>
        <v>Secr. Educação</v>
      </c>
      <c r="G27" s="23">
        <v>200000</v>
      </c>
      <c r="H27" s="23"/>
      <c r="I27" s="19">
        <v>12</v>
      </c>
      <c r="J27" s="19" t="str">
        <f>VLOOKUP(I27,[1]Excessões!$A$1:$B$50,2,FALSE)</f>
        <v>Art. 5º</v>
      </c>
      <c r="K27" s="19" t="str">
        <f>VLOOKUP(I27,[1]Excessões!$A$1:$C$50,3,FALSE)</f>
        <v xml:space="preserve">Inc. IV </v>
      </c>
      <c r="L27" s="37" t="str">
        <f>VLOOKUP(I27,[1]Excessões!$A$1:$D$50,4,FALSE)</f>
        <v>Insuficiência dotação na função Educação</v>
      </c>
    </row>
    <row r="28" spans="1:12">
      <c r="A28" s="48" t="str">
        <f>VLOOKUP(D28,Fichas!$A$1:$B$2000,2,FALSE)</f>
        <v>02.012.12.365.0018.2071</v>
      </c>
      <c r="B28" s="22" t="str">
        <f>VLOOKUP(D28,Fichas!$A$1:$C$2000,3,FALSE)</f>
        <v>3.3.90.30.00.00</v>
      </c>
      <c r="C28" s="36" t="str">
        <f>VLOOKUP(D28,Fichas!$A$1:$D$2000,4,FALSE)</f>
        <v>Material de Consumo</v>
      </c>
      <c r="D28" s="21">
        <v>539</v>
      </c>
      <c r="E28" s="21" t="str">
        <f>VLOOKUP(D28,Fichas!$A$1:$E$2000,5,FALSE)</f>
        <v>200</v>
      </c>
      <c r="F28" s="36" t="str">
        <f>VLOOKUP(D28,Fichas!$A$1:$F$2000,6,FALSE)</f>
        <v>Secr. Educação</v>
      </c>
      <c r="G28" s="23">
        <v>300000</v>
      </c>
      <c r="H28" s="23"/>
      <c r="I28" s="19">
        <v>12</v>
      </c>
      <c r="J28" s="19" t="str">
        <f>VLOOKUP(I28,[1]Excessões!$A$1:$B$50,2,FALSE)</f>
        <v>Art. 5º</v>
      </c>
      <c r="K28" s="19" t="str">
        <f>VLOOKUP(I28,[1]Excessões!$A$1:$C$50,3,FALSE)</f>
        <v xml:space="preserve">Inc. IV </v>
      </c>
      <c r="L28" s="37" t="str">
        <f>VLOOKUP(I28,[1]Excessões!$A$1:$D$50,4,FALSE)</f>
        <v>Insuficiência dotação na função Educação</v>
      </c>
    </row>
    <row r="29" spans="1:12">
      <c r="A29" s="48" t="str">
        <f>VLOOKUP(D29,Fichas!$A$1:$B$2000,2,FALSE)</f>
        <v>02.012.12.365.0018.2071</v>
      </c>
      <c r="B29" s="22" t="str">
        <f>VLOOKUP(D29,Fichas!$A$1:$C$2000,3,FALSE)</f>
        <v>3.3.90.39.00.00</v>
      </c>
      <c r="C29" s="36" t="str">
        <f>VLOOKUP(D29,Fichas!$A$1:$D$2000,4,FALSE)</f>
        <v>Outros Serviços de Terceiros - Pessoa Jurídica</v>
      </c>
      <c r="D29" s="24">
        <v>542</v>
      </c>
      <c r="E29" s="21" t="str">
        <f>VLOOKUP(D29,Fichas!$A$1:$E$2000,5,FALSE)</f>
        <v>200</v>
      </c>
      <c r="F29" s="36" t="str">
        <f>VLOOKUP(D29,Fichas!$A$1:$F$2000,6,FALSE)</f>
        <v>Secr. Educação</v>
      </c>
      <c r="G29" s="25">
        <v>200000</v>
      </c>
      <c r="H29" s="25"/>
      <c r="I29" s="19">
        <v>12</v>
      </c>
      <c r="J29" s="19" t="str">
        <f>VLOOKUP(I29,[1]Excessões!$A$1:$B$50,2,FALSE)</f>
        <v>Art. 5º</v>
      </c>
      <c r="K29" s="19" t="str">
        <f>VLOOKUP(I29,[1]Excessões!$A$1:$C$50,3,FALSE)</f>
        <v xml:space="preserve">Inc. IV </v>
      </c>
      <c r="L29" s="37" t="str">
        <f>VLOOKUP(I29,[1]Excessões!$A$1:$D$50,4,FALSE)</f>
        <v>Insuficiência dotação na função Educação</v>
      </c>
    </row>
    <row r="30" spans="1:12">
      <c r="A30" s="48" t="str">
        <f>VLOOKUP(D30,Fichas!$A$1:$B$2000,2,FALSE)</f>
        <v>02.012.12.365.0018.2071</v>
      </c>
      <c r="B30" s="22" t="str">
        <f>VLOOKUP(D30,Fichas!$A$1:$C$2000,3,FALSE)</f>
        <v>4.4.90.52.00.00</v>
      </c>
      <c r="C30" s="36" t="str">
        <f>VLOOKUP(D30,Fichas!$A$1:$D$2000,4,FALSE)</f>
        <v>Equipamentos e Material Permanente</v>
      </c>
      <c r="D30" s="24">
        <v>544</v>
      </c>
      <c r="E30" s="21" t="str">
        <f>VLOOKUP(D30,Fichas!$A$1:$E$2000,5,FALSE)</f>
        <v>200</v>
      </c>
      <c r="F30" s="36" t="str">
        <f>VLOOKUP(D30,Fichas!$A$1:$F$2000,6,FALSE)</f>
        <v>Secr. Educação</v>
      </c>
      <c r="G30" s="25">
        <v>200000</v>
      </c>
      <c r="H30" s="25"/>
      <c r="I30" s="19">
        <v>12</v>
      </c>
      <c r="J30" s="19" t="str">
        <f>VLOOKUP(I30,[1]Excessões!$A$1:$B$50,2,FALSE)</f>
        <v>Art. 5º</v>
      </c>
      <c r="K30" s="19" t="str">
        <f>VLOOKUP(I30,[1]Excessões!$A$1:$C$50,3,FALSE)</f>
        <v xml:space="preserve">Inc. IV </v>
      </c>
      <c r="L30" s="37" t="str">
        <f>VLOOKUP(I30,[1]Excessões!$A$1:$D$50,4,FALSE)</f>
        <v>Insuficiência dotação na função Educação</v>
      </c>
    </row>
    <row r="31" spans="1:12">
      <c r="A31" s="48" t="str">
        <f>VLOOKUP(D31,Fichas!$A$1:$B$2000,2,FALSE)</f>
        <v>02.012.12.365.0021.1006</v>
      </c>
      <c r="B31" s="22" t="str">
        <f>VLOOKUP(D31,Fichas!$A$1:$C$2000,3,FALSE)</f>
        <v>4.4.90.52.00.00</v>
      </c>
      <c r="C31" s="36" t="str">
        <f>VLOOKUP(D31,Fichas!$A$1:$D$2000,4,FALSE)</f>
        <v>Equipamentos e Material Permanente</v>
      </c>
      <c r="D31" s="21">
        <v>1437</v>
      </c>
      <c r="E31" s="21" t="str">
        <f>VLOOKUP(D31,Fichas!$A$1:$E$2000,5,FALSE)</f>
        <v>3835</v>
      </c>
      <c r="F31" s="36" t="str">
        <f>VLOOKUP(D31,Fichas!$A$1:$F$2000,6,FALSE)</f>
        <v>Secr. Educação</v>
      </c>
      <c r="G31" s="23">
        <v>1000000</v>
      </c>
      <c r="H31" s="23"/>
      <c r="I31" s="19">
        <v>18</v>
      </c>
      <c r="J31" s="19" t="str">
        <f>VLOOKUP(I31,[1]Excessões!$A$1:$B$50,2,FALSE)</f>
        <v>Art. 5º</v>
      </c>
      <c r="K31" s="19" t="str">
        <f>VLOOKUP(I31,[1]Excessões!$A$1:$C$50,3,FALSE)</f>
        <v>Inc. V</v>
      </c>
      <c r="L31" s="37" t="str">
        <f>VLOOKUP(I31,[1]Excessões!$A$1:$D$50,4,FALSE)</f>
        <v>Incorporação Saldo Financeiro - Superávit</v>
      </c>
    </row>
    <row r="32" spans="1:12">
      <c r="A32" s="48" t="str">
        <f>VLOOKUP(D32,Fichas!$A$1:$B$2000,2,FALSE)</f>
        <v>02.012.12.365.0021.1007</v>
      </c>
      <c r="B32" s="22" t="str">
        <f>VLOOKUP(D32,Fichas!$A$1:$C$2000,3,FALSE)</f>
        <v>4.4.90.52.00.00</v>
      </c>
      <c r="C32" s="36" t="str">
        <f>VLOOKUP(D32,Fichas!$A$1:$D$2000,4,FALSE)</f>
        <v>Equipamentos e Material Permanente</v>
      </c>
      <c r="D32" s="21">
        <v>1438</v>
      </c>
      <c r="E32" s="21" t="str">
        <f>VLOOKUP(D32,Fichas!$A$1:$E$2000,5,FALSE)</f>
        <v>3835</v>
      </c>
      <c r="F32" s="36" t="str">
        <f>VLOOKUP(D32,Fichas!$A$1:$F$2000,6,FALSE)</f>
        <v>Secr. Educação</v>
      </c>
      <c r="G32" s="23">
        <v>1000000</v>
      </c>
      <c r="H32" s="23"/>
      <c r="I32" s="19">
        <v>18</v>
      </c>
      <c r="J32" s="19" t="str">
        <f>VLOOKUP(I32,[1]Excessões!$A$1:$B$50,2,FALSE)</f>
        <v>Art. 5º</v>
      </c>
      <c r="K32" s="19" t="str">
        <f>VLOOKUP(I32,[1]Excessões!$A$1:$C$50,3,FALSE)</f>
        <v>Inc. V</v>
      </c>
      <c r="L32" s="37" t="str">
        <f>VLOOKUP(I32,[1]Excessões!$A$1:$D$50,4,FALSE)</f>
        <v>Incorporação Saldo Financeiro - Superávit</v>
      </c>
    </row>
    <row r="33" spans="1:12">
      <c r="A33" s="48" t="str">
        <f>VLOOKUP(D33,Fichas!$A$1:$B$2000,2,FALSE)</f>
        <v>02.016.15.122.0002.2003</v>
      </c>
      <c r="B33" s="22" t="str">
        <f>VLOOKUP(D33,Fichas!$A$1:$C$2000,3,FALSE)</f>
        <v>3.1.90.92.00.00</v>
      </c>
      <c r="C33" s="36" t="str">
        <f>VLOOKUP(D33,Fichas!$A$1:$D$2000,4,FALSE)</f>
        <v>Despesas de Exercícios Anteriores</v>
      </c>
      <c r="D33" s="21">
        <v>672</v>
      </c>
      <c r="E33" s="21" t="str">
        <f>VLOOKUP(D33,Fichas!$A$1:$E$2000,5,FALSE)</f>
        <v>0</v>
      </c>
      <c r="F33" s="36" t="str">
        <f>VLOOKUP(D33,Fichas!$A$1:$F$2000,6,FALSE)</f>
        <v>Secr. Obras</v>
      </c>
      <c r="G33" s="23">
        <v>72467.47</v>
      </c>
      <c r="H33" s="23"/>
      <c r="I33" s="19">
        <v>4</v>
      </c>
      <c r="J33" s="19" t="str">
        <f>VLOOKUP(I33,[1]Excessões!$A$1:$B$50,2,FALSE)</f>
        <v>Art. 5º</v>
      </c>
      <c r="K33" s="19" t="str">
        <f>VLOOKUP(I33,[1]Excessões!$A$1:$C$50,3,FALSE)</f>
        <v>Inc. I</v>
      </c>
      <c r="L33" s="37" t="str">
        <f>VLOOKUP(I33,[1]Excessões!$A$1:$D$50,4,FALSE)</f>
        <v>Insuficiência dotação Pessoal e Encargos Sociais</v>
      </c>
    </row>
    <row r="34" spans="1:12">
      <c r="A34" s="48" t="str">
        <f>VLOOKUP(D34,Fichas!$A$1:$B$2000,2,FALSE)</f>
        <v>02.016.15.122.0002.2004.0001</v>
      </c>
      <c r="B34" s="22" t="str">
        <f>VLOOKUP(D34,Fichas!$A$1:$C$2000,3,FALSE)</f>
        <v>3.3.90.39.00.00</v>
      </c>
      <c r="C34" s="36" t="str">
        <f>VLOOKUP(D34,Fichas!$A$1:$D$2000,4,FALSE)</f>
        <v>Outros Serviços de Terceiros - Pessoa Jurídica</v>
      </c>
      <c r="D34" s="21">
        <v>676</v>
      </c>
      <c r="E34" s="21" t="str">
        <f>VLOOKUP(D34,Fichas!$A$1:$E$2000,5,FALSE)</f>
        <v>0</v>
      </c>
      <c r="F34" s="36" t="str">
        <f>VLOOKUP(D34,Fichas!$A$1:$F$2000,6,FALSE)</f>
        <v>Secr. Obras</v>
      </c>
      <c r="G34" s="23">
        <v>413000</v>
      </c>
      <c r="H34" s="23"/>
    </row>
    <row r="35" spans="1:12">
      <c r="A35" s="48" t="str">
        <f>VLOOKUP(D35,Fichas!$A$1:$B$2000,2,FALSE)</f>
        <v>02.016.15.451.0026.1008</v>
      </c>
      <c r="B35" s="22" t="str">
        <f>VLOOKUP(D35,Fichas!$A$1:$C$2000,3,FALSE)</f>
        <v>4.4.90.51.00.00</v>
      </c>
      <c r="C35" s="36" t="str">
        <f>VLOOKUP(D35,Fichas!$A$1:$D$2000,4,FALSE)</f>
        <v>Obras e Instalações</v>
      </c>
      <c r="D35" s="21">
        <v>691</v>
      </c>
      <c r="E35" s="21" t="str">
        <f>VLOOKUP(D35,Fichas!$A$1:$E$2000,5,FALSE)</f>
        <v>0</v>
      </c>
      <c r="F35" s="36" t="str">
        <f>VLOOKUP(D35,Fichas!$A$1:$F$2000,6,FALSE)</f>
        <v>Secr. Obras</v>
      </c>
      <c r="G35" s="23">
        <v>432.54</v>
      </c>
      <c r="H35" s="23"/>
    </row>
    <row r="36" spans="1:12">
      <c r="A36" s="48" t="str">
        <f>VLOOKUP(D36,Fichas!$A$1:$B$2000,2,FALSE)</f>
        <v>02.016.15.452.0003.1002</v>
      </c>
      <c r="B36" s="22" t="str">
        <f>VLOOKUP(D36,Fichas!$A$1:$C$2000,3,FALSE)</f>
        <v>4.4.90.51.00.00</v>
      </c>
      <c r="C36" s="36" t="str">
        <f>VLOOKUP(D36,Fichas!$A$1:$D$2000,4,FALSE)</f>
        <v>Obras e Instalações</v>
      </c>
      <c r="D36" s="21">
        <v>706</v>
      </c>
      <c r="E36" s="21" t="str">
        <f>VLOOKUP(D36,Fichas!$A$1:$E$2000,5,FALSE)</f>
        <v>0</v>
      </c>
      <c r="F36" s="36" t="str">
        <f>VLOOKUP(D36,Fichas!$A$1:$F$2000,6,FALSE)</f>
        <v>Secr. Obras</v>
      </c>
      <c r="G36" s="23">
        <v>88000</v>
      </c>
      <c r="H36" s="23"/>
    </row>
    <row r="37" spans="1:12">
      <c r="A37" s="48" t="str">
        <f>VLOOKUP(D37,Fichas!$A$1:$B$2000,2,FALSE)</f>
        <v>02.016.15.452.0024.2087</v>
      </c>
      <c r="B37" s="22" t="str">
        <f>VLOOKUP(D37,Fichas!$A$1:$C$2000,3,FALSE)</f>
        <v>4.4.90.52.00.00</v>
      </c>
      <c r="C37" s="36" t="str">
        <f>VLOOKUP(D37,Fichas!$A$1:$D$2000,4,FALSE)</f>
        <v>Equipamentos e Material Permanente</v>
      </c>
      <c r="D37" s="21">
        <v>1421</v>
      </c>
      <c r="E37" s="21" t="str">
        <f>VLOOKUP(D37,Fichas!$A$1:$E$2000,5,FALSE)</f>
        <v>0</v>
      </c>
      <c r="F37" s="36" t="str">
        <f>VLOOKUP(D37,Fichas!$A$1:$F$2000,6,FALSE)</f>
        <v>Secr. Obras</v>
      </c>
      <c r="G37" s="23">
        <v>64584.75</v>
      </c>
      <c r="H37" s="23"/>
    </row>
    <row r="38" spans="1:12" s="124" customFormat="1">
      <c r="A38" s="48" t="str">
        <f>VLOOKUP(D38,Fichas!$A$1:$B$2000,2,FALSE)</f>
        <v>02.016.15.452.0025.2091</v>
      </c>
      <c r="B38" s="22" t="str">
        <f>VLOOKUP(D38,Fichas!$A$1:$C$2000,3,FALSE)</f>
        <v>3.3.90.30.00.00</v>
      </c>
      <c r="C38" s="36" t="str">
        <f>VLOOKUP(D38,Fichas!$A$1:$D$2000,4,FALSE)</f>
        <v>Material de Consumo</v>
      </c>
      <c r="D38" s="125">
        <v>710</v>
      </c>
      <c r="E38" s="21" t="str">
        <f>VLOOKUP(D38,Fichas!$A$1:$E$2000,5,FALSE)</f>
        <v>807</v>
      </c>
      <c r="F38" s="36" t="str">
        <f>VLOOKUP(D38,Fichas!$A$1:$F$2000,6,FALSE)</f>
        <v>Secr. Obras</v>
      </c>
      <c r="G38" s="71">
        <v>600000</v>
      </c>
      <c r="H38" s="71"/>
      <c r="I38" s="19"/>
      <c r="J38" s="19"/>
      <c r="K38" s="19"/>
      <c r="L38" s="37"/>
    </row>
    <row r="39" spans="1:12" s="124" customFormat="1">
      <c r="A39" s="48" t="str">
        <f>VLOOKUP(D39,Fichas!$A$1:$B$2000,2,FALSE)</f>
        <v>02.016.15.452.0025.2091</v>
      </c>
      <c r="B39" s="22" t="str">
        <f>VLOOKUP(D39,Fichas!$A$1:$C$2000,3,FALSE)</f>
        <v>3.3.90.39.00.00</v>
      </c>
      <c r="C39" s="36" t="str">
        <f>VLOOKUP(D39,Fichas!$A$1:$D$2000,4,FALSE)</f>
        <v>Outros Serviços de Terceiros - Pessoa Jurídica</v>
      </c>
      <c r="D39" s="125">
        <v>1432</v>
      </c>
      <c r="E39" s="21">
        <f>VLOOKUP(D39,Fichas!$A$1:$E$2000,5,FALSE)</f>
        <v>3991</v>
      </c>
      <c r="F39" s="36" t="str">
        <f>VLOOKUP(D39,Fichas!$A$1:$F$2000,6,FALSE)</f>
        <v>Secr. Obras</v>
      </c>
      <c r="G39" s="71">
        <v>3311721.72</v>
      </c>
      <c r="H39" s="71"/>
      <c r="I39" s="19">
        <v>18</v>
      </c>
      <c r="J39" s="19" t="str">
        <f>VLOOKUP(I39,[1]Excessões!$A$1:$B$50,2,FALSE)</f>
        <v>Art. 5º</v>
      </c>
      <c r="K39" s="19" t="str">
        <f>VLOOKUP(I39,[1]Excessões!$A$1:$C$50,3,FALSE)</f>
        <v>Inc. V</v>
      </c>
      <c r="L39" s="37" t="str">
        <f>VLOOKUP(I39,[1]Excessões!$A$1:$D$50,4,FALSE)</f>
        <v>Incorporação Saldo Financeiro - Superávit</v>
      </c>
    </row>
    <row r="40" spans="1:12" s="124" customFormat="1">
      <c r="A40" s="48" t="str">
        <f>VLOOKUP(D40,Fichas!$A$1:$B$2000,2,FALSE)</f>
        <v>02.016.15.452.0026.2088</v>
      </c>
      <c r="B40" s="22" t="str">
        <f>VLOOKUP(D40,Fichas!$A$1:$C$2000,3,FALSE)</f>
        <v>4.4.90.51.00.00</v>
      </c>
      <c r="C40" s="36" t="str">
        <f>VLOOKUP(D40,Fichas!$A$1:$D$2000,4,FALSE)</f>
        <v>Obras e Instalações</v>
      </c>
      <c r="D40" s="125">
        <v>1538</v>
      </c>
      <c r="E40" s="21">
        <f>VLOOKUP(D40,Fichas!$A$1:$E$2000,5,FALSE)</f>
        <v>810</v>
      </c>
      <c r="F40" s="36" t="str">
        <f>VLOOKUP(D40,Fichas!$A$1:$F$2000,6,FALSE)</f>
        <v>Secr. Obras</v>
      </c>
      <c r="G40" s="71">
        <v>2665000</v>
      </c>
      <c r="H40" s="71"/>
      <c r="I40" s="19"/>
      <c r="J40" s="19"/>
      <c r="K40" s="19"/>
      <c r="L40" s="37"/>
    </row>
    <row r="41" spans="1:12" s="124" customFormat="1">
      <c r="A41" s="48" t="str">
        <f>VLOOKUP(D41,Fichas!$A$1:$B$2000,2,FALSE)</f>
        <v>02.017.08.243.0008.2092</v>
      </c>
      <c r="B41" s="22" t="str">
        <f>VLOOKUP(D41,Fichas!$A$1:$C$2000,3,FALSE)</f>
        <v>3.3.90.92.00.00</v>
      </c>
      <c r="C41" s="36" t="str">
        <f>VLOOKUP(D41,Fichas!$A$1:$D$2000,4,FALSE)</f>
        <v>Despesas de Exercícios Anteriores</v>
      </c>
      <c r="D41" s="125">
        <v>1422</v>
      </c>
      <c r="E41" s="21" t="str">
        <f>VLOOKUP(D41,Fichas!$A$1:$E$2000,5,FALSE)</f>
        <v>0</v>
      </c>
      <c r="F41" s="36" t="str">
        <f>VLOOKUP(D41,Fichas!$A$1:$F$2000,6,FALSE)</f>
        <v>Secr. Criança</v>
      </c>
      <c r="G41" s="71">
        <v>40883.33</v>
      </c>
      <c r="H41" s="71"/>
      <c r="I41" s="19">
        <v>14</v>
      </c>
      <c r="J41" s="19" t="str">
        <f>VLOOKUP(I41,[1]Excessões!$A$1:$B$50,2,FALSE)</f>
        <v>Art. 5º</v>
      </c>
      <c r="K41" s="19" t="str">
        <f>VLOOKUP(I41,[1]Excessões!$A$1:$C$50,3,FALSE)</f>
        <v xml:space="preserve">Inc. IV </v>
      </c>
      <c r="L41" s="37" t="str">
        <f>VLOOKUP(I41,[1]Excessões!$A$1:$D$50,4,FALSE)</f>
        <v>Insuficiência dotação na função Assistência Social</v>
      </c>
    </row>
    <row r="42" spans="1:12">
      <c r="A42" s="48" t="str">
        <f>VLOOKUP(D42,Fichas!$A$1:$B$2000,2,FALSE)</f>
        <v>02.021.18.122.0002.2003</v>
      </c>
      <c r="B42" s="22" t="str">
        <f>VLOOKUP(D42,Fichas!$A$1:$C$2000,3,FALSE)</f>
        <v>3.1.90.92.00.00</v>
      </c>
      <c r="C42" s="36" t="str">
        <f>VLOOKUP(D42,Fichas!$A$1:$D$2000,4,FALSE)</f>
        <v>Despesas de Exercícios Anteriores</v>
      </c>
      <c r="D42" s="24">
        <v>1439</v>
      </c>
      <c r="E42" s="21" t="str">
        <f>VLOOKUP(D42,Fichas!$A$1:$E$2000,5,FALSE)</f>
        <v>0</v>
      </c>
      <c r="F42" s="36" t="str">
        <f>VLOOKUP(D42,Fichas!$A$1:$F$2000,6,FALSE)</f>
        <v>Secr. M. Ambiente</v>
      </c>
      <c r="G42" s="25">
        <v>22000</v>
      </c>
      <c r="H42" s="25"/>
      <c r="I42" s="19">
        <v>4</v>
      </c>
      <c r="J42" s="19" t="str">
        <f>VLOOKUP(I42,[1]Excessões!$A$1:$B$50,2,FALSE)</f>
        <v>Art. 5º</v>
      </c>
      <c r="K42" s="19" t="str">
        <f>VLOOKUP(I42,[1]Excessões!$A$1:$C$50,3,FALSE)</f>
        <v>Inc. I</v>
      </c>
      <c r="L42" s="37" t="str">
        <f>VLOOKUP(I42,[1]Excessões!$A$1:$D$50,4,FALSE)</f>
        <v>Insuficiência dotação Pessoal e Encargos Sociais</v>
      </c>
    </row>
    <row r="43" spans="1:12">
      <c r="A43" s="48" t="str">
        <f>VLOOKUP(D43,Fichas!$A$1:$B$2000,2,FALSE)</f>
        <v>02.022.06.122.0002.2004.0001</v>
      </c>
      <c r="B43" s="22" t="str">
        <f>VLOOKUP(D43,Fichas!$A$1:$C$2000,3,FALSE)</f>
        <v>3.3.90.92.00.00</v>
      </c>
      <c r="C43" s="36" t="str">
        <f>VLOOKUP(D43,Fichas!$A$1:$D$2000,4,FALSE)</f>
        <v>Despesas de Exercícios Anteriores</v>
      </c>
      <c r="D43" s="24">
        <v>797</v>
      </c>
      <c r="E43" s="21" t="str">
        <f>VLOOKUP(D43,Fichas!$A$1:$E$2000,5,FALSE)</f>
        <v>0</v>
      </c>
      <c r="F43" s="36" t="str">
        <f>VLOOKUP(D43,Fichas!$A$1:$F$2000,6,FALSE)</f>
        <v>Secr. Dir. Humanos</v>
      </c>
      <c r="G43" s="25">
        <v>3250</v>
      </c>
      <c r="H43" s="25"/>
    </row>
    <row r="44" spans="1:12">
      <c r="A44" s="48" t="str">
        <f>VLOOKUP(D44,Fichas!$A$1:$B$2000,2,FALSE)</f>
        <v>02.022.06.181.0028.2119</v>
      </c>
      <c r="B44" s="22" t="str">
        <f>VLOOKUP(D44,Fichas!$A$1:$C$2000,3,FALSE)</f>
        <v>3.3.90.39.00.00</v>
      </c>
      <c r="C44" s="36" t="str">
        <f>VLOOKUP(D44,Fichas!$A$1:$D$2000,4,FALSE)</f>
        <v>Outros Serviços de Terceiros - Pessoa Jurídica</v>
      </c>
      <c r="D44" s="24">
        <v>817</v>
      </c>
      <c r="E44" s="21" t="str">
        <f>VLOOKUP(D44,Fichas!$A$1:$E$2000,5,FALSE)</f>
        <v>809</v>
      </c>
      <c r="F44" s="36" t="str">
        <f>VLOOKUP(D44,Fichas!$A$1:$F$2000,6,FALSE)</f>
        <v>Secr. Dir. Humanos</v>
      </c>
      <c r="G44" s="25">
        <v>110000</v>
      </c>
      <c r="H44" s="25"/>
    </row>
    <row r="45" spans="1:12">
      <c r="A45" s="48" t="str">
        <f>VLOOKUP(D45,Fichas!$A$1:$B$2000,2,FALSE)</f>
        <v>08.001.09.122.0038.2184</v>
      </c>
      <c r="B45" s="22" t="str">
        <f>VLOOKUP(D45,Fichas!$A$1:$C$2000,3,FALSE)</f>
        <v>3.3.91.39.00.00</v>
      </c>
      <c r="C45" s="36" t="str">
        <f>VLOOKUP(D45,Fichas!$A$1:$D$2000,4,FALSE)</f>
        <v>Outros Serviços de Terceiros - Pessoa Jurídica</v>
      </c>
      <c r="D45" s="24">
        <v>1433</v>
      </c>
      <c r="E45" s="21">
        <f>VLOOKUP(D45,Fichas!$A$1:$E$2000,5,FALSE)</f>
        <v>28</v>
      </c>
      <c r="F45" s="36" t="str">
        <f>VLOOKUP(D45,Fichas!$A$1:$F$2000,6,FALSE)</f>
        <v>IBASCAF</v>
      </c>
      <c r="G45" s="25">
        <v>4450000</v>
      </c>
      <c r="H45" s="25"/>
      <c r="I45" s="19">
        <v>5</v>
      </c>
      <c r="J45" s="19" t="str">
        <f>VLOOKUP(I45,[1]Excessões!$A$1:$B$50,2,FALSE)</f>
        <v>Art. 5º</v>
      </c>
      <c r="K45" s="19" t="str">
        <f>VLOOKUP(I45,[1]Excessões!$A$1:$C$50,3,FALSE)</f>
        <v>Inc. I</v>
      </c>
      <c r="L45" s="37" t="str">
        <f>VLOOKUP(I45,[1]Excessões!$A$1:$D$50,4,FALSE)</f>
        <v>Insuficiência dotação Inativos e Pensionistas</v>
      </c>
    </row>
    <row r="46" spans="1:12">
      <c r="A46" s="48" t="str">
        <f>VLOOKUP(D46,Fichas!$A$1:$B$2000,2,FALSE)</f>
        <v>08.001.09.122.0039.2187</v>
      </c>
      <c r="B46" s="22" t="str">
        <f>VLOOKUP(D46,Fichas!$A$1:$C$2000,3,FALSE)</f>
        <v>3.3.91.39.00.00</v>
      </c>
      <c r="C46" s="36" t="str">
        <f>VLOOKUP(D46,Fichas!$A$1:$D$2000,4,FALSE)</f>
        <v>Outros Serviços de Terceiros - Pessoa Jurídica</v>
      </c>
      <c r="D46" s="24">
        <v>1434</v>
      </c>
      <c r="E46" s="21">
        <f>VLOOKUP(D46,Fichas!$A$1:$E$2000,5,FALSE)</f>
        <v>962</v>
      </c>
      <c r="F46" s="36" t="str">
        <f>VLOOKUP(D46,Fichas!$A$1:$F$2000,6,FALSE)</f>
        <v>IBASCAF</v>
      </c>
      <c r="G46" s="25">
        <v>1420000</v>
      </c>
      <c r="H46" s="25"/>
      <c r="I46" s="19">
        <v>5</v>
      </c>
      <c r="J46" s="19" t="str">
        <f>VLOOKUP(I46,[1]Excessões!$A$1:$B$50,2,FALSE)</f>
        <v>Art. 5º</v>
      </c>
      <c r="K46" s="19" t="str">
        <f>VLOOKUP(I46,[1]Excessões!$A$1:$C$50,3,FALSE)</f>
        <v>Inc. I</v>
      </c>
      <c r="L46" s="37" t="str">
        <f>VLOOKUP(I46,[1]Excessões!$A$1:$D$50,4,FALSE)</f>
        <v>Insuficiência dotação Inativos e Pensionistas</v>
      </c>
    </row>
    <row r="47" spans="1:12">
      <c r="A47" s="48" t="str">
        <f>VLOOKUP(D47,Fichas!$A$1:$B$2000,2,FALSE)</f>
        <v>03.001.08.243.0045.2214</v>
      </c>
      <c r="B47" s="22" t="str">
        <f>VLOOKUP(D47,Fichas!$A$1:$C$2000,3,FALSE)</f>
        <v>4.4.90.52.00.00</v>
      </c>
      <c r="C47" s="36" t="str">
        <f>VLOOKUP(D47,Fichas!$A$1:$D$2000,4,FALSE)</f>
        <v>Equipamentos e Material Permanente</v>
      </c>
      <c r="D47" s="24">
        <v>1471</v>
      </c>
      <c r="E47" s="21" t="str">
        <f>VLOOKUP(D47,Fichas!$A$1:$E$2000,5,FALSE)</f>
        <v>3937</v>
      </c>
      <c r="F47" s="36" t="str">
        <f>VLOOKUP(D47,Fichas!$A$1:$F$2000,6,FALSE)</f>
        <v>F. M. Assist. Social</v>
      </c>
      <c r="G47" s="25">
        <v>95157.92</v>
      </c>
      <c r="H47" s="25"/>
      <c r="I47" s="19">
        <v>18</v>
      </c>
      <c r="J47" s="19" t="str">
        <f>VLOOKUP(I47,[1]Excessões!$A$1:$B$50,2,FALSE)</f>
        <v>Art. 5º</v>
      </c>
      <c r="K47" s="19" t="str">
        <f>VLOOKUP(I47,[1]Excessões!$A$1:$C$50,3,FALSE)</f>
        <v>Inc. V</v>
      </c>
      <c r="L47" s="37" t="str">
        <f>VLOOKUP(I47,[1]Excessões!$A$1:$D$50,4,FALSE)</f>
        <v>Incorporação Saldo Financeiro - Superávit</v>
      </c>
    </row>
    <row r="48" spans="1:12">
      <c r="A48" s="48" t="str">
        <f>VLOOKUP(D48,Fichas!$A$1:$B$2000,2,FALSE)</f>
        <v>03.001.08.243.0045.2215</v>
      </c>
      <c r="B48" s="22" t="str">
        <f>VLOOKUP(D48,Fichas!$A$1:$C$2000,3,FALSE)</f>
        <v>3.3.90.30.00.00</v>
      </c>
      <c r="C48" s="36" t="str">
        <f>VLOOKUP(D48,Fichas!$A$1:$D$2000,4,FALSE)</f>
        <v>Material de Consumo</v>
      </c>
      <c r="D48" s="24">
        <v>1458</v>
      </c>
      <c r="E48" s="21" t="str">
        <f>VLOOKUP(D48,Fichas!$A$1:$E$2000,5,FALSE)</f>
        <v>3860</v>
      </c>
      <c r="F48" s="36" t="str">
        <f>VLOOKUP(D48,Fichas!$A$1:$F$2000,6,FALSE)</f>
        <v>F. M. Assist. Social</v>
      </c>
      <c r="G48" s="25">
        <v>100000</v>
      </c>
      <c r="H48" s="25"/>
      <c r="I48" s="19">
        <v>18</v>
      </c>
      <c r="J48" s="19" t="str">
        <f>VLOOKUP(I48,[1]Excessões!$A$1:$B$50,2,FALSE)</f>
        <v>Art. 5º</v>
      </c>
      <c r="K48" s="19" t="str">
        <f>VLOOKUP(I48,[1]Excessões!$A$1:$C$50,3,FALSE)</f>
        <v>Inc. V</v>
      </c>
      <c r="L48" s="37" t="str">
        <f>VLOOKUP(I48,[1]Excessões!$A$1:$D$50,4,FALSE)</f>
        <v>Incorporação Saldo Financeiro - Superávit</v>
      </c>
    </row>
    <row r="49" spans="1:12">
      <c r="A49" s="48" t="str">
        <f>VLOOKUP(D49,Fichas!$A$1:$B$2000,2,FALSE)</f>
        <v>03.001.08.243.0045.2215</v>
      </c>
      <c r="B49" s="22" t="str">
        <f>VLOOKUP(D49,Fichas!$A$1:$C$2000,3,FALSE)</f>
        <v>3.3.90.39.00.00</v>
      </c>
      <c r="C49" s="36" t="str">
        <f>VLOOKUP(D49,Fichas!$A$1:$D$2000,4,FALSE)</f>
        <v>Outros Serviços de Terceiros - Pessoa Jurídica</v>
      </c>
      <c r="D49" s="24">
        <v>1459</v>
      </c>
      <c r="E49" s="21" t="str">
        <f>VLOOKUP(D49,Fichas!$A$1:$E$2000,5,FALSE)</f>
        <v>3860</v>
      </c>
      <c r="F49" s="36" t="str">
        <f>VLOOKUP(D49,Fichas!$A$1:$F$2000,6,FALSE)</f>
        <v>F. M. Assist. Social</v>
      </c>
      <c r="G49" s="25">
        <v>44053</v>
      </c>
      <c r="H49" s="25"/>
      <c r="I49" s="19">
        <v>18</v>
      </c>
      <c r="J49" s="19" t="str">
        <f>VLOOKUP(I49,[1]Excessões!$A$1:$B$50,2,FALSE)</f>
        <v>Art. 5º</v>
      </c>
      <c r="K49" s="19" t="str">
        <f>VLOOKUP(I49,[1]Excessões!$A$1:$C$50,3,FALSE)</f>
        <v>Inc. V</v>
      </c>
      <c r="L49" s="37" t="str">
        <f>VLOOKUP(I49,[1]Excessões!$A$1:$D$50,4,FALSE)</f>
        <v>Incorporação Saldo Financeiro - Superávit</v>
      </c>
    </row>
    <row r="50" spans="1:12">
      <c r="A50" s="48" t="str">
        <f>VLOOKUP(D50,Fichas!$A$1:$B$2000,2,FALSE)</f>
        <v>03.001.08.244.0045.2219</v>
      </c>
      <c r="B50" s="22" t="str">
        <f>VLOOKUP(D50,Fichas!$A$1:$C$2000,3,FALSE)</f>
        <v>3.3.90.30.00.00</v>
      </c>
      <c r="C50" s="36" t="str">
        <f>VLOOKUP(D50,Fichas!$A$1:$D$2000,4,FALSE)</f>
        <v>Material de Consumo</v>
      </c>
      <c r="D50" s="24">
        <v>1456</v>
      </c>
      <c r="E50" s="21" t="str">
        <f>VLOOKUP(D50,Fichas!$A$1:$E$2000,5,FALSE)</f>
        <v>3900</v>
      </c>
      <c r="F50" s="36" t="str">
        <f>VLOOKUP(D50,Fichas!$A$1:$F$2000,6,FALSE)</f>
        <v>F. M. Assist. Social</v>
      </c>
      <c r="G50" s="25">
        <v>50000</v>
      </c>
      <c r="H50" s="25"/>
      <c r="I50" s="19">
        <v>18</v>
      </c>
      <c r="J50" s="19" t="str">
        <f>VLOOKUP(I50,[1]Excessões!$A$1:$B$50,2,FALSE)</f>
        <v>Art. 5º</v>
      </c>
      <c r="K50" s="19" t="str">
        <f>VLOOKUP(I50,[1]Excessões!$A$1:$C$50,3,FALSE)</f>
        <v>Inc. V</v>
      </c>
      <c r="L50" s="37" t="str">
        <f>VLOOKUP(I50,[1]Excessões!$A$1:$D$50,4,FALSE)</f>
        <v>Incorporação Saldo Financeiro - Superávit</v>
      </c>
    </row>
    <row r="51" spans="1:12">
      <c r="A51" s="48" t="str">
        <f>VLOOKUP(D51,Fichas!$A$1:$B$2000,2,FALSE)</f>
        <v>03.001.08.244.0045.2219</v>
      </c>
      <c r="B51" s="22" t="str">
        <f>VLOOKUP(D51,Fichas!$A$1:$C$2000,3,FALSE)</f>
        <v>3.3.90.30.00.00</v>
      </c>
      <c r="C51" s="36" t="str">
        <f>VLOOKUP(D51,Fichas!$A$1:$D$2000,4,FALSE)</f>
        <v>Material de Consumo</v>
      </c>
      <c r="D51" s="24">
        <v>1454</v>
      </c>
      <c r="E51" s="21" t="str">
        <f>VLOOKUP(D51,Fichas!$A$1:$E$2000,5,FALSE)</f>
        <v>3901</v>
      </c>
      <c r="F51" s="36" t="str">
        <f>VLOOKUP(D51,Fichas!$A$1:$F$2000,6,FALSE)</f>
        <v>F. M. Assist. Social</v>
      </c>
      <c r="G51" s="25">
        <v>50000</v>
      </c>
      <c r="H51" s="25"/>
      <c r="I51" s="19">
        <v>18</v>
      </c>
      <c r="J51" s="19" t="str">
        <f>VLOOKUP(I51,[1]Excessões!$A$1:$B$50,2,FALSE)</f>
        <v>Art. 5º</v>
      </c>
      <c r="K51" s="19" t="str">
        <f>VLOOKUP(I51,[1]Excessões!$A$1:$C$50,3,FALSE)</f>
        <v>Inc. V</v>
      </c>
      <c r="L51" s="37" t="str">
        <f>VLOOKUP(I51,[1]Excessões!$A$1:$D$50,4,FALSE)</f>
        <v>Incorporação Saldo Financeiro - Superávit</v>
      </c>
    </row>
    <row r="52" spans="1:12">
      <c r="A52" s="48" t="str">
        <f>VLOOKUP(D52,Fichas!$A$1:$B$2000,2,FALSE)</f>
        <v>03.001.08.244.0045.2219</v>
      </c>
      <c r="B52" s="22" t="str">
        <f>VLOOKUP(D52,Fichas!$A$1:$C$2000,3,FALSE)</f>
        <v>3.3.90.39.00.00</v>
      </c>
      <c r="C52" s="36" t="str">
        <f>VLOOKUP(D52,Fichas!$A$1:$D$2000,4,FALSE)</f>
        <v>Outros Serviços de Terceiros - Pessoa Jurídica</v>
      </c>
      <c r="D52" s="24">
        <v>1457</v>
      </c>
      <c r="E52" s="21" t="str">
        <f>VLOOKUP(D52,Fichas!$A$1:$E$2000,5,FALSE)</f>
        <v>3900</v>
      </c>
      <c r="F52" s="36" t="str">
        <f>VLOOKUP(D52,Fichas!$A$1:$F$2000,6,FALSE)</f>
        <v>F. M. Assist. Social</v>
      </c>
      <c r="G52" s="25">
        <v>60889.94</v>
      </c>
      <c r="H52" s="25"/>
      <c r="I52" s="19">
        <v>18</v>
      </c>
      <c r="J52" s="19" t="str">
        <f>VLOOKUP(I52,[1]Excessões!$A$1:$B$50,2,FALSE)</f>
        <v>Art. 5º</v>
      </c>
      <c r="K52" s="19" t="str">
        <f>VLOOKUP(I52,[1]Excessões!$A$1:$C$50,3,FALSE)</f>
        <v>Inc. V</v>
      </c>
      <c r="L52" s="37" t="str">
        <f>VLOOKUP(I52,[1]Excessões!$A$1:$D$50,4,FALSE)</f>
        <v>Incorporação Saldo Financeiro - Superávit</v>
      </c>
    </row>
    <row r="53" spans="1:12" s="124" customFormat="1">
      <c r="A53" s="48" t="str">
        <f>VLOOKUP(D53,Fichas!$A$1:$B$2000,2,FALSE)</f>
        <v>03.001.08.244.0045.2219</v>
      </c>
      <c r="B53" s="22" t="str">
        <f>VLOOKUP(D53,Fichas!$A$1:$C$2000,3,FALSE)</f>
        <v>3.3.90.39.00.00</v>
      </c>
      <c r="C53" s="36" t="str">
        <f>VLOOKUP(D53,Fichas!$A$1:$D$2000,4,FALSE)</f>
        <v>Outros Serviços de Terceiros - Pessoa Jurídica</v>
      </c>
      <c r="D53" s="122">
        <v>1455</v>
      </c>
      <c r="E53" s="21" t="str">
        <f>VLOOKUP(D53,Fichas!$A$1:$E$2000,5,FALSE)</f>
        <v>3901</v>
      </c>
      <c r="F53" s="36" t="str">
        <f>VLOOKUP(D53,Fichas!$A$1:$F$2000,6,FALSE)</f>
        <v>F. M. Assist. Social</v>
      </c>
      <c r="G53" s="123">
        <v>51704.21</v>
      </c>
      <c r="H53" s="123"/>
      <c r="I53" s="19">
        <v>18</v>
      </c>
      <c r="J53" s="19" t="str">
        <f>VLOOKUP(I53,[1]Excessões!$A$1:$B$50,2,FALSE)</f>
        <v>Art. 5º</v>
      </c>
      <c r="K53" s="19" t="str">
        <f>VLOOKUP(I53,[1]Excessões!$A$1:$C$50,3,FALSE)</f>
        <v>Inc. V</v>
      </c>
      <c r="L53" s="37" t="str">
        <f>VLOOKUP(I53,[1]Excessões!$A$1:$D$50,4,FALSE)</f>
        <v>Incorporação Saldo Financeiro - Superávit</v>
      </c>
    </row>
    <row r="54" spans="1:12">
      <c r="A54" s="48" t="str">
        <f>VLOOKUP(D54,Fichas!$A$1:$B$2000,2,FALSE)</f>
        <v>03.001.08.244.0045.2220</v>
      </c>
      <c r="B54" s="22" t="str">
        <f>VLOOKUP(D54,Fichas!$A$1:$C$2000,3,FALSE)</f>
        <v>3.3.90.30.00.00</v>
      </c>
      <c r="C54" s="36" t="str">
        <f>VLOOKUP(D54,Fichas!$A$1:$D$2000,4,FALSE)</f>
        <v>Material de Consumo</v>
      </c>
      <c r="D54" s="21">
        <v>1472</v>
      </c>
      <c r="E54" s="21" t="str">
        <f>VLOOKUP(D54,Fichas!$A$1:$E$2000,5,FALSE)</f>
        <v>3865</v>
      </c>
      <c r="F54" s="36" t="str">
        <f>VLOOKUP(D54,Fichas!$A$1:$F$2000,6,FALSE)</f>
        <v>F. M. Assist. Social</v>
      </c>
      <c r="G54" s="23">
        <v>250000</v>
      </c>
      <c r="H54" s="23"/>
      <c r="I54" s="19">
        <v>18</v>
      </c>
      <c r="J54" s="19" t="str">
        <f>VLOOKUP(I54,[1]Excessões!$A$1:$B$50,2,FALSE)</f>
        <v>Art. 5º</v>
      </c>
      <c r="K54" s="19" t="str">
        <f>VLOOKUP(I54,[1]Excessões!$A$1:$C$50,3,FALSE)</f>
        <v>Inc. V</v>
      </c>
      <c r="L54" s="37" t="str">
        <f>VLOOKUP(I54,[1]Excessões!$A$1:$D$50,4,FALSE)</f>
        <v>Incorporação Saldo Financeiro - Superávit</v>
      </c>
    </row>
    <row r="55" spans="1:12">
      <c r="A55" s="48" t="str">
        <f>VLOOKUP(D55,Fichas!$A$1:$B$2000,2,FALSE)</f>
        <v>03.001.08.244.0045.2220</v>
      </c>
      <c r="B55" s="22" t="str">
        <f>VLOOKUP(D55,Fichas!$A$1:$C$2000,3,FALSE)</f>
        <v>3.3.90.36.00.00</v>
      </c>
      <c r="C55" s="36" t="str">
        <f>VLOOKUP(D55,Fichas!$A$1:$D$2000,4,FALSE)</f>
        <v>Outros Serviços de Terceiros - Pessoa Física</v>
      </c>
      <c r="D55" s="24">
        <v>1419</v>
      </c>
      <c r="E55" s="21" t="str">
        <f>VLOOKUP(D55,Fichas!$A$1:$E$2000,5,FALSE)</f>
        <v>865</v>
      </c>
      <c r="F55" s="36" t="str">
        <f>VLOOKUP(D55,Fichas!$A$1:$F$2000,6,FALSE)</f>
        <v>F. M. Assist. Social</v>
      </c>
      <c r="G55" s="25">
        <v>46800</v>
      </c>
      <c r="H55" s="25"/>
      <c r="I55" s="19">
        <v>14</v>
      </c>
      <c r="J55" s="19" t="str">
        <f>VLOOKUP(I55,[1]Excessões!$A$1:$B$50,2,FALSE)</f>
        <v>Art. 5º</v>
      </c>
      <c r="K55" s="19" t="str">
        <f>VLOOKUP(I55,[1]Excessões!$A$1:$C$50,3,FALSE)</f>
        <v xml:space="preserve">Inc. IV </v>
      </c>
      <c r="L55" s="37" t="str">
        <f>VLOOKUP(I55,[1]Excessões!$A$1:$D$50,4,FALSE)</f>
        <v>Insuficiência dotação na função Assistência Social</v>
      </c>
    </row>
    <row r="56" spans="1:12">
      <c r="A56" s="48" t="str">
        <f>VLOOKUP(D56,Fichas!$A$1:$B$2000,2,FALSE)</f>
        <v>03.001.08.244.0045.2220</v>
      </c>
      <c r="B56" s="22" t="str">
        <f>VLOOKUP(D56,Fichas!$A$1:$C$2000,3,FALSE)</f>
        <v>3.3.90.36.00.00</v>
      </c>
      <c r="C56" s="36" t="str">
        <f>VLOOKUP(D56,Fichas!$A$1:$D$2000,4,FALSE)</f>
        <v>Outros Serviços de Terceiros - Pessoa Física</v>
      </c>
      <c r="D56" s="24">
        <v>1473</v>
      </c>
      <c r="E56" s="21" t="str">
        <f>VLOOKUP(D56,Fichas!$A$1:$E$2000,5,FALSE)</f>
        <v>3865</v>
      </c>
      <c r="F56" s="36" t="str">
        <f>VLOOKUP(D56,Fichas!$A$1:$F$2000,6,FALSE)</f>
        <v>F. M. Assist. Social</v>
      </c>
      <c r="G56" s="25">
        <v>250000</v>
      </c>
      <c r="H56" s="25"/>
      <c r="I56" s="19">
        <v>18</v>
      </c>
      <c r="J56" s="19" t="str">
        <f>VLOOKUP(I56,[1]Excessões!$A$1:$B$50,2,FALSE)</f>
        <v>Art. 5º</v>
      </c>
      <c r="K56" s="19" t="str">
        <f>VLOOKUP(I56,[1]Excessões!$A$1:$C$50,3,FALSE)</f>
        <v>Inc. V</v>
      </c>
      <c r="L56" s="37" t="str">
        <f>VLOOKUP(I56,[1]Excessões!$A$1:$D$50,4,FALSE)</f>
        <v>Incorporação Saldo Financeiro - Superávit</v>
      </c>
    </row>
    <row r="57" spans="1:12">
      <c r="A57" s="48" t="str">
        <f>VLOOKUP(D57,Fichas!$A$1:$B$2000,2,FALSE)</f>
        <v>03.001.08.244.0045.2220</v>
      </c>
      <c r="B57" s="22" t="str">
        <f>VLOOKUP(D57,Fichas!$A$1:$C$2000,3,FALSE)</f>
        <v>3.3.90.39.00.00</v>
      </c>
      <c r="C57" s="36" t="str">
        <f>VLOOKUP(D57,Fichas!$A$1:$D$2000,4,FALSE)</f>
        <v>Outros Serviços de Terceiros - Pessoa Jurídica</v>
      </c>
      <c r="D57" s="24">
        <v>1427</v>
      </c>
      <c r="E57" s="21">
        <f>VLOOKUP(D57,Fichas!$A$1:$E$2000,5,FALSE)</f>
        <v>808</v>
      </c>
      <c r="F57" s="36" t="str">
        <f>VLOOKUP(D57,Fichas!$A$1:$F$2000,6,FALSE)</f>
        <v>F. M. Assist. Social</v>
      </c>
      <c r="G57" s="25">
        <v>200000</v>
      </c>
      <c r="H57" s="25"/>
      <c r="I57" s="19">
        <v>14</v>
      </c>
      <c r="J57" s="19" t="str">
        <f>VLOOKUP(I57,[1]Excessões!$A$1:$B$50,2,FALSE)</f>
        <v>Art. 5º</v>
      </c>
      <c r="K57" s="19" t="str">
        <f>VLOOKUP(I57,[1]Excessões!$A$1:$C$50,3,FALSE)</f>
        <v xml:space="preserve">Inc. IV </v>
      </c>
      <c r="L57" s="37" t="str">
        <f>VLOOKUP(I57,[1]Excessões!$A$1:$D$50,4,FALSE)</f>
        <v>Insuficiência dotação na função Assistência Social</v>
      </c>
    </row>
    <row r="58" spans="1:12">
      <c r="A58" s="48" t="str">
        <f>VLOOKUP(D58,Fichas!$A$1:$B$2000,2,FALSE)</f>
        <v>03.001.08.244.0045.2220</v>
      </c>
      <c r="B58" s="22" t="str">
        <f>VLOOKUP(D58,Fichas!$A$1:$C$2000,3,FALSE)</f>
        <v>3.3.90.39.00.00</v>
      </c>
      <c r="C58" s="36" t="str">
        <f>VLOOKUP(D58,Fichas!$A$1:$D$2000,4,FALSE)</f>
        <v>Outros Serviços de Terceiros - Pessoa Jurídica</v>
      </c>
      <c r="D58" s="24">
        <v>1474</v>
      </c>
      <c r="E58" s="21" t="str">
        <f>VLOOKUP(D58,Fichas!$A$1:$E$2000,5,FALSE)</f>
        <v>3865</v>
      </c>
      <c r="F58" s="36" t="str">
        <f>VLOOKUP(D58,Fichas!$A$1:$F$2000,6,FALSE)</f>
        <v>F. M. Assist. Social</v>
      </c>
      <c r="G58" s="25">
        <v>221841.13</v>
      </c>
      <c r="H58" s="25"/>
      <c r="I58" s="19">
        <v>18</v>
      </c>
      <c r="J58" s="19" t="str">
        <f>VLOOKUP(I58,[1]Excessões!$A$1:$B$50,2,FALSE)</f>
        <v>Art. 5º</v>
      </c>
      <c r="K58" s="19" t="str">
        <f>VLOOKUP(I58,[1]Excessões!$A$1:$C$50,3,FALSE)</f>
        <v>Inc. V</v>
      </c>
      <c r="L58" s="37" t="str">
        <f>VLOOKUP(I58,[1]Excessões!$A$1:$D$50,4,FALSE)</f>
        <v>Incorporação Saldo Financeiro - Superávit</v>
      </c>
    </row>
    <row r="59" spans="1:12">
      <c r="A59" s="48" t="str">
        <f>VLOOKUP(D59,Fichas!$A$1:$B$2000,2,FALSE)</f>
        <v>03.001.08.244.0045.2222</v>
      </c>
      <c r="B59" s="22" t="str">
        <f>VLOOKUP(D59,Fichas!$A$1:$C$2000,3,FALSE)</f>
        <v>3.3.90.30.00.00</v>
      </c>
      <c r="C59" s="36" t="str">
        <f>VLOOKUP(D59,Fichas!$A$1:$D$2000,4,FALSE)</f>
        <v>Material de Consumo</v>
      </c>
      <c r="D59" s="24">
        <v>1465</v>
      </c>
      <c r="E59" s="21" t="str">
        <f>VLOOKUP(D59,Fichas!$A$1:$E$2000,5,FALSE)</f>
        <v>3937</v>
      </c>
      <c r="F59" s="36" t="str">
        <f>VLOOKUP(D59,Fichas!$A$1:$F$2000,6,FALSE)</f>
        <v>F. M. Assist. Social</v>
      </c>
      <c r="G59" s="25">
        <v>50000</v>
      </c>
      <c r="H59" s="25"/>
      <c r="I59" s="19">
        <v>18</v>
      </c>
      <c r="J59" s="19" t="str">
        <f>VLOOKUP(I59,[1]Excessões!$A$1:$B$50,2,FALSE)</f>
        <v>Art. 5º</v>
      </c>
      <c r="K59" s="19" t="str">
        <f>VLOOKUP(I59,[1]Excessões!$A$1:$C$50,3,FALSE)</f>
        <v>Inc. V</v>
      </c>
      <c r="L59" s="37" t="str">
        <f>VLOOKUP(I59,[1]Excessões!$A$1:$D$50,4,FALSE)</f>
        <v>Incorporação Saldo Financeiro - Superávit</v>
      </c>
    </row>
    <row r="60" spans="1:12">
      <c r="A60" s="48" t="str">
        <f>VLOOKUP(D60,Fichas!$A$1:$B$2000,2,FALSE)</f>
        <v>03.001.08.244.0045.2222</v>
      </c>
      <c r="B60" s="22" t="str">
        <f>VLOOKUP(D60,Fichas!$A$1:$C$2000,3,FALSE)</f>
        <v>3.3.90.36.00.00</v>
      </c>
      <c r="C60" s="36" t="str">
        <f>VLOOKUP(D60,Fichas!$A$1:$D$2000,4,FALSE)</f>
        <v>Outros Serviços de Terceiros - Pessoa Física</v>
      </c>
      <c r="D60" s="24">
        <v>1466</v>
      </c>
      <c r="E60" s="21" t="str">
        <f>VLOOKUP(D60,Fichas!$A$1:$E$2000,5,FALSE)</f>
        <v>3937</v>
      </c>
      <c r="F60" s="36" t="str">
        <f>VLOOKUP(D60,Fichas!$A$1:$F$2000,6,FALSE)</f>
        <v>F. M. Assist. Social</v>
      </c>
      <c r="G60" s="25">
        <v>50000</v>
      </c>
      <c r="H60" s="25"/>
      <c r="I60" s="19">
        <v>18</v>
      </c>
      <c r="J60" s="19" t="str">
        <f>VLOOKUP(I60,[1]Excessões!$A$1:$B$50,2,FALSE)</f>
        <v>Art. 5º</v>
      </c>
      <c r="K60" s="19" t="str">
        <f>VLOOKUP(I60,[1]Excessões!$A$1:$C$50,3,FALSE)</f>
        <v>Inc. V</v>
      </c>
      <c r="L60" s="37" t="str">
        <f>VLOOKUP(I60,[1]Excessões!$A$1:$D$50,4,FALSE)</f>
        <v>Incorporação Saldo Financeiro - Superávit</v>
      </c>
    </row>
    <row r="61" spans="1:12">
      <c r="A61" s="48" t="str">
        <f>VLOOKUP(D61,Fichas!$A$1:$B$2000,2,FALSE)</f>
        <v>03.001.08.244.0045.2222</v>
      </c>
      <c r="B61" s="22" t="str">
        <f>VLOOKUP(D61,Fichas!$A$1:$C$2000,3,FALSE)</f>
        <v>3.3.90.39.00.00</v>
      </c>
      <c r="C61" s="36" t="str">
        <f>VLOOKUP(D61,Fichas!$A$1:$D$2000,4,FALSE)</f>
        <v>Outros Serviços de Terceiros - Pessoa Jurídica</v>
      </c>
      <c r="D61" s="24">
        <v>1467</v>
      </c>
      <c r="E61" s="21" t="str">
        <f>VLOOKUP(D61,Fichas!$A$1:$E$2000,5,FALSE)</f>
        <v>3937</v>
      </c>
      <c r="F61" s="36" t="str">
        <f>VLOOKUP(D61,Fichas!$A$1:$F$2000,6,FALSE)</f>
        <v>F. M. Assist. Social</v>
      </c>
      <c r="G61" s="25">
        <v>50000</v>
      </c>
      <c r="H61" s="25"/>
      <c r="I61" s="19">
        <v>18</v>
      </c>
      <c r="J61" s="19" t="str">
        <f>VLOOKUP(I61,[1]Excessões!$A$1:$B$50,2,FALSE)</f>
        <v>Art. 5º</v>
      </c>
      <c r="K61" s="19" t="str">
        <f>VLOOKUP(I61,[1]Excessões!$A$1:$C$50,3,FALSE)</f>
        <v>Inc. V</v>
      </c>
      <c r="L61" s="37" t="str">
        <f>VLOOKUP(I61,[1]Excessões!$A$1:$D$50,4,FALSE)</f>
        <v>Incorporação Saldo Financeiro - Superávit</v>
      </c>
    </row>
    <row r="62" spans="1:12">
      <c r="A62" s="48" t="str">
        <f>VLOOKUP(D62,Fichas!$A$1:$B$2000,2,FALSE)</f>
        <v>03.001.08.244.0045.2222</v>
      </c>
      <c r="B62" s="22" t="str">
        <f>VLOOKUP(D62,Fichas!$A$1:$C$2000,3,FALSE)</f>
        <v>4.4.90.52.00.00</v>
      </c>
      <c r="C62" s="36" t="str">
        <f>VLOOKUP(D62,Fichas!$A$1:$D$2000,4,FALSE)</f>
        <v>Equipamentos e Material Permanente</v>
      </c>
      <c r="D62" s="24">
        <v>1468</v>
      </c>
      <c r="E62" s="21" t="str">
        <f>VLOOKUP(D62,Fichas!$A$1:$E$2000,5,FALSE)</f>
        <v>3937</v>
      </c>
      <c r="F62" s="36" t="str">
        <f>VLOOKUP(D62,Fichas!$A$1:$F$2000,6,FALSE)</f>
        <v>F. M. Assist. Social</v>
      </c>
      <c r="G62" s="25">
        <v>145975.57</v>
      </c>
      <c r="H62" s="25"/>
      <c r="I62" s="19">
        <v>18</v>
      </c>
      <c r="J62" s="19" t="str">
        <f>VLOOKUP(I62,[1]Excessões!$A$1:$B$50,2,FALSE)</f>
        <v>Art. 5º</v>
      </c>
      <c r="K62" s="19" t="str">
        <f>VLOOKUP(I62,[1]Excessões!$A$1:$C$50,3,FALSE)</f>
        <v>Inc. V</v>
      </c>
      <c r="L62" s="37" t="str">
        <f>VLOOKUP(I62,[1]Excessões!$A$1:$D$50,4,FALSE)</f>
        <v>Incorporação Saldo Financeiro - Superávit</v>
      </c>
    </row>
    <row r="63" spans="1:12">
      <c r="A63" s="48" t="str">
        <f>VLOOKUP(D63,Fichas!$A$1:$B$2000,2,FALSE)</f>
        <v>03.001.08.244.0045.2223</v>
      </c>
      <c r="B63" s="22" t="str">
        <f>VLOOKUP(D63,Fichas!$A$1:$C$2000,3,FALSE)</f>
        <v>4.4.90.51.00.00</v>
      </c>
      <c r="C63" s="36" t="str">
        <f>VLOOKUP(D63,Fichas!$A$1:$D$2000,4,FALSE)</f>
        <v>Obras e Instalações</v>
      </c>
      <c r="D63" s="24">
        <v>1469</v>
      </c>
      <c r="E63" s="21" t="str">
        <f>VLOOKUP(D63,Fichas!$A$1:$E$2000,5,FALSE)</f>
        <v>3937</v>
      </c>
      <c r="F63" s="36" t="str">
        <f>VLOOKUP(D63,Fichas!$A$1:$F$2000,6,FALSE)</f>
        <v>F. M. Assist. Social</v>
      </c>
      <c r="G63" s="25">
        <v>20000</v>
      </c>
      <c r="H63" s="25"/>
      <c r="I63" s="19">
        <v>18</v>
      </c>
      <c r="J63" s="19" t="str">
        <f>VLOOKUP(I63,[1]Excessões!$A$1:$B$50,2,FALSE)</f>
        <v>Art. 5º</v>
      </c>
      <c r="K63" s="19" t="str">
        <f>VLOOKUP(I63,[1]Excessões!$A$1:$C$50,3,FALSE)</f>
        <v>Inc. V</v>
      </c>
      <c r="L63" s="37" t="str">
        <f>VLOOKUP(I63,[1]Excessões!$A$1:$D$50,4,FALSE)</f>
        <v>Incorporação Saldo Financeiro - Superávit</v>
      </c>
    </row>
    <row r="64" spans="1:12">
      <c r="A64" s="48" t="str">
        <f>VLOOKUP(D64,Fichas!$A$1:$B$2000,2,FALSE)</f>
        <v>03.001.08.244.0045.2223</v>
      </c>
      <c r="B64" s="22" t="str">
        <f>VLOOKUP(D64,Fichas!$A$1:$C$2000,3,FALSE)</f>
        <v>4.4.90.52.00.00</v>
      </c>
      <c r="C64" s="36" t="str">
        <f>VLOOKUP(D64,Fichas!$A$1:$D$2000,4,FALSE)</f>
        <v>Equipamentos e Material Permanente</v>
      </c>
      <c r="D64" s="24">
        <v>1470</v>
      </c>
      <c r="E64" s="21" t="str">
        <f>VLOOKUP(D64,Fichas!$A$1:$E$2000,5,FALSE)</f>
        <v>3937</v>
      </c>
      <c r="F64" s="36" t="str">
        <f>VLOOKUP(D64,Fichas!$A$1:$F$2000,6,FALSE)</f>
        <v>F. M. Assist. Social</v>
      </c>
      <c r="G64" s="25">
        <v>15507.94</v>
      </c>
      <c r="H64" s="71"/>
      <c r="I64" s="19">
        <v>18</v>
      </c>
      <c r="J64" s="19" t="str">
        <f>VLOOKUP(I64,[1]Excessões!$A$1:$B$50,2,FALSE)</f>
        <v>Art. 5º</v>
      </c>
      <c r="K64" s="19" t="str">
        <f>VLOOKUP(I64,[1]Excessões!$A$1:$C$50,3,FALSE)</f>
        <v>Inc. V</v>
      </c>
      <c r="L64" s="37" t="str">
        <f>VLOOKUP(I64,[1]Excessões!$A$1:$D$50,4,FALSE)</f>
        <v>Incorporação Saldo Financeiro - Superávit</v>
      </c>
    </row>
    <row r="65" spans="1:12">
      <c r="A65" s="48" t="str">
        <f>VLOOKUP(D65,Fichas!$A$1:$B$2000,2,FALSE)</f>
        <v>03.001.08.244.0045.2224</v>
      </c>
      <c r="B65" s="22" t="str">
        <f>VLOOKUP(D65,Fichas!$A$1:$C$2000,3,FALSE)</f>
        <v>3.3.90.30.00.00</v>
      </c>
      <c r="C65" s="36" t="str">
        <f>VLOOKUP(D65,Fichas!$A$1:$D$2000,4,FALSE)</f>
        <v>Material de Consumo</v>
      </c>
      <c r="D65" s="24">
        <v>1460</v>
      </c>
      <c r="E65" s="21" t="str">
        <f>VLOOKUP(D65,Fichas!$A$1:$E$2000,5,FALSE)</f>
        <v>3861</v>
      </c>
      <c r="F65" s="36" t="str">
        <f>VLOOKUP(D65,Fichas!$A$1:$F$2000,6,FALSE)</f>
        <v>F. M. Assist. Social</v>
      </c>
      <c r="G65" s="25">
        <v>300000</v>
      </c>
      <c r="H65" s="71"/>
      <c r="I65" s="19">
        <v>18</v>
      </c>
      <c r="J65" s="19" t="str">
        <f>VLOOKUP(I65,[1]Excessões!$A$1:$B$50,2,FALSE)</f>
        <v>Art. 5º</v>
      </c>
      <c r="K65" s="19" t="str">
        <f>VLOOKUP(I65,[1]Excessões!$A$1:$C$50,3,FALSE)</f>
        <v>Inc. V</v>
      </c>
      <c r="L65" s="37" t="str">
        <f>VLOOKUP(I65,[1]Excessões!$A$1:$D$50,4,FALSE)</f>
        <v>Incorporação Saldo Financeiro - Superávit</v>
      </c>
    </row>
    <row r="66" spans="1:12">
      <c r="A66" s="48" t="str">
        <f>VLOOKUP(D66,Fichas!$A$1:$B$2000,2,FALSE)</f>
        <v>03.001.08.244.0045.2224</v>
      </c>
      <c r="B66" s="22" t="str">
        <f>VLOOKUP(D66,Fichas!$A$1:$C$2000,3,FALSE)</f>
        <v>3.3.90.39.00.00</v>
      </c>
      <c r="C66" s="36" t="str">
        <f>VLOOKUP(D66,Fichas!$A$1:$D$2000,4,FALSE)</f>
        <v>Outros Serviços de Terceiros - Pessoa Jurídica</v>
      </c>
      <c r="D66" s="24">
        <v>1461</v>
      </c>
      <c r="E66" s="21" t="str">
        <f>VLOOKUP(D66,Fichas!$A$1:$E$2000,5,FALSE)</f>
        <v>3861</v>
      </c>
      <c r="F66" s="36" t="str">
        <f>VLOOKUP(D66,Fichas!$A$1:$F$2000,6,FALSE)</f>
        <v>F. M. Assist. Social</v>
      </c>
      <c r="G66" s="25">
        <v>300000</v>
      </c>
      <c r="H66" s="25"/>
      <c r="I66" s="19">
        <v>18</v>
      </c>
      <c r="J66" s="19" t="str">
        <f>VLOOKUP(I66,[1]Excessões!$A$1:$B$50,2,FALSE)</f>
        <v>Art. 5º</v>
      </c>
      <c r="K66" s="19" t="str">
        <f>VLOOKUP(I66,[1]Excessões!$A$1:$C$50,3,FALSE)</f>
        <v>Inc. V</v>
      </c>
      <c r="L66" s="37" t="str">
        <f>VLOOKUP(I66,[1]Excessões!$A$1:$D$50,4,FALSE)</f>
        <v>Incorporação Saldo Financeiro - Superávit</v>
      </c>
    </row>
    <row r="67" spans="1:12">
      <c r="A67" s="48" t="str">
        <f>VLOOKUP(D67,Fichas!$A$1:$B$2000,2,FALSE)</f>
        <v>03.001.08.244.0045.2224</v>
      </c>
      <c r="B67" s="22" t="str">
        <f>VLOOKUP(D67,Fichas!$A$1:$C$2000,3,FALSE)</f>
        <v>4.4.90.52.00.00</v>
      </c>
      <c r="C67" s="36" t="str">
        <f>VLOOKUP(D67,Fichas!$A$1:$D$2000,4,FALSE)</f>
        <v>Equipamentos e Material Permanente</v>
      </c>
      <c r="D67" s="24">
        <v>1462</v>
      </c>
      <c r="E67" s="21" t="str">
        <f>VLOOKUP(D67,Fichas!$A$1:$E$2000,5,FALSE)</f>
        <v>3861</v>
      </c>
      <c r="F67" s="36" t="str">
        <f>VLOOKUP(D67,Fichas!$A$1:$F$2000,6,FALSE)</f>
        <v>F. M. Assist. Social</v>
      </c>
      <c r="G67" s="25">
        <v>314346.77</v>
      </c>
      <c r="H67" s="25"/>
      <c r="I67" s="19">
        <v>18</v>
      </c>
      <c r="J67" s="19" t="str">
        <f>VLOOKUP(I67,[1]Excessões!$A$1:$B$50,2,FALSE)</f>
        <v>Art. 5º</v>
      </c>
      <c r="K67" s="19" t="str">
        <f>VLOOKUP(I67,[1]Excessões!$A$1:$C$50,3,FALSE)</f>
        <v>Inc. V</v>
      </c>
      <c r="L67" s="37" t="str">
        <f>VLOOKUP(I67,[1]Excessões!$A$1:$D$50,4,FALSE)</f>
        <v>Incorporação Saldo Financeiro - Superávit</v>
      </c>
    </row>
    <row r="68" spans="1:12">
      <c r="A68" s="48" t="str">
        <f>VLOOKUP(D68,Fichas!$A$1:$B$2000,2,FALSE)</f>
        <v>03.001.08.244.0045.2225</v>
      </c>
      <c r="B68" s="22" t="str">
        <f>VLOOKUP(D68,Fichas!$A$1:$C$2000,3,FALSE)</f>
        <v>3.3.90.30.00.00</v>
      </c>
      <c r="C68" s="36" t="str">
        <f>VLOOKUP(D68,Fichas!$A$1:$D$2000,4,FALSE)</f>
        <v>Material de Consumo</v>
      </c>
      <c r="D68" s="24">
        <v>1481</v>
      </c>
      <c r="E68" s="21" t="str">
        <f>VLOOKUP(D68,Fichas!$A$1:$E$2000,5,FALSE)</f>
        <v>3862</v>
      </c>
      <c r="F68" s="36" t="str">
        <f>VLOOKUP(D68,Fichas!$A$1:$F$2000,6,FALSE)</f>
        <v>F. M. Assist. Social</v>
      </c>
      <c r="G68" s="25">
        <v>23603.81</v>
      </c>
      <c r="H68" s="25"/>
      <c r="I68" s="19">
        <v>18</v>
      </c>
      <c r="J68" s="19" t="str">
        <f>VLOOKUP(I68,[1]Excessões!$A$1:$B$50,2,FALSE)</f>
        <v>Art. 5º</v>
      </c>
      <c r="K68" s="19" t="str">
        <f>VLOOKUP(I68,[1]Excessões!$A$1:$C$50,3,FALSE)</f>
        <v>Inc. V</v>
      </c>
      <c r="L68" s="37" t="str">
        <f>VLOOKUP(I68,[1]Excessões!$A$1:$D$50,4,FALSE)</f>
        <v>Incorporação Saldo Financeiro - Superávit</v>
      </c>
    </row>
    <row r="69" spans="1:12">
      <c r="A69" s="48" t="str">
        <f>VLOOKUP(D69,Fichas!$A$1:$B$2000,2,FALSE)</f>
        <v>03.001.08.244.0045.2226</v>
      </c>
      <c r="B69" s="22" t="str">
        <f>VLOOKUP(D69,Fichas!$A$1:$C$2000,3,FALSE)</f>
        <v>3.3.90.30.00.00</v>
      </c>
      <c r="C69" s="36" t="str">
        <f>VLOOKUP(D69,Fichas!$A$1:$D$2000,4,FALSE)</f>
        <v>Material de Consumo</v>
      </c>
      <c r="D69" s="24">
        <v>1475</v>
      </c>
      <c r="E69" s="21" t="str">
        <f>VLOOKUP(D69,Fichas!$A$1:$E$2000,5,FALSE)</f>
        <v>3909</v>
      </c>
      <c r="F69" s="36" t="str">
        <f>VLOOKUP(D69,Fichas!$A$1:$F$2000,6,FALSE)</f>
        <v>F. M. Assist. Social</v>
      </c>
      <c r="G69" s="25">
        <v>300000</v>
      </c>
      <c r="H69" s="25"/>
      <c r="I69" s="19">
        <v>18</v>
      </c>
      <c r="J69" s="19" t="str">
        <f>VLOOKUP(I69,[1]Excessões!$A$1:$B$50,2,FALSE)</f>
        <v>Art. 5º</v>
      </c>
      <c r="K69" s="19" t="str">
        <f>VLOOKUP(I69,[1]Excessões!$A$1:$C$50,3,FALSE)</f>
        <v>Inc. V</v>
      </c>
      <c r="L69" s="37" t="str">
        <f>VLOOKUP(I69,[1]Excessões!$A$1:$D$50,4,FALSE)</f>
        <v>Incorporação Saldo Financeiro - Superávit</v>
      </c>
    </row>
    <row r="70" spans="1:12" s="124" customFormat="1">
      <c r="A70" s="48" t="str">
        <f>VLOOKUP(D70,Fichas!$A$1:$B$2000,2,FALSE)</f>
        <v>03.001.08.244.0045.2226</v>
      </c>
      <c r="B70" s="22" t="str">
        <f>VLOOKUP(D70,Fichas!$A$1:$C$2000,3,FALSE)</f>
        <v>3.3.90.39.00.00</v>
      </c>
      <c r="C70" s="36" t="str">
        <f>VLOOKUP(D70,Fichas!$A$1:$D$2000,4,FALSE)</f>
        <v>Outros Serviços de Terceiros - Pessoa Jurídica</v>
      </c>
      <c r="D70" s="125">
        <v>1476</v>
      </c>
      <c r="E70" s="21" t="str">
        <f>VLOOKUP(D70,Fichas!$A$1:$E$2000,5,FALSE)</f>
        <v>3909</v>
      </c>
      <c r="F70" s="36" t="str">
        <f>VLOOKUP(D70,Fichas!$A$1:$F$2000,6,FALSE)</f>
        <v>F. M. Assist. Social</v>
      </c>
      <c r="G70" s="71">
        <v>300000</v>
      </c>
      <c r="H70" s="71"/>
      <c r="I70" s="19">
        <v>18</v>
      </c>
      <c r="J70" s="19" t="str">
        <f>VLOOKUP(I70,[1]Excessões!$A$1:$B$50,2,FALSE)</f>
        <v>Art. 5º</v>
      </c>
      <c r="K70" s="19" t="str">
        <f>VLOOKUP(I70,[1]Excessões!$A$1:$C$50,3,FALSE)</f>
        <v>Inc. V</v>
      </c>
      <c r="L70" s="37" t="str">
        <f>VLOOKUP(I70,[1]Excessões!$A$1:$D$50,4,FALSE)</f>
        <v>Incorporação Saldo Financeiro - Superávit</v>
      </c>
    </row>
    <row r="71" spans="1:12" s="124" customFormat="1">
      <c r="A71" s="48" t="str">
        <f>VLOOKUP(D71,Fichas!$A$1:$B$2000,2,FALSE)</f>
        <v>03.001.08.244.0045.2226</v>
      </c>
      <c r="B71" s="22" t="str">
        <f>VLOOKUP(D71,Fichas!$A$1:$C$2000,3,FALSE)</f>
        <v>4.4.90.51.00.00</v>
      </c>
      <c r="C71" s="36" t="str">
        <f>VLOOKUP(D71,Fichas!$A$1:$D$2000,4,FALSE)</f>
        <v>Obras e Instalações</v>
      </c>
      <c r="D71" s="125">
        <v>1477</v>
      </c>
      <c r="E71" s="21" t="str">
        <f>VLOOKUP(D71,Fichas!$A$1:$E$2000,5,FALSE)</f>
        <v>3909</v>
      </c>
      <c r="F71" s="36" t="str">
        <f>VLOOKUP(D71,Fichas!$A$1:$F$2000,6,FALSE)</f>
        <v>F. M. Assist. Social</v>
      </c>
      <c r="G71" s="71">
        <v>200000</v>
      </c>
      <c r="H71" s="71"/>
      <c r="I71" s="19">
        <v>18</v>
      </c>
      <c r="J71" s="19" t="str">
        <f>VLOOKUP(I71,[1]Excessões!$A$1:$B$50,2,FALSE)</f>
        <v>Art. 5º</v>
      </c>
      <c r="K71" s="19" t="str">
        <f>VLOOKUP(I71,[1]Excessões!$A$1:$C$50,3,FALSE)</f>
        <v>Inc. V</v>
      </c>
      <c r="L71" s="37" t="str">
        <f>VLOOKUP(I71,[1]Excessões!$A$1:$D$50,4,FALSE)</f>
        <v>Incorporação Saldo Financeiro - Superávit</v>
      </c>
    </row>
    <row r="72" spans="1:12">
      <c r="A72" s="48" t="str">
        <f>VLOOKUP(D72,Fichas!$A$1:$B$2000,2,FALSE)</f>
        <v>03.001.08.244.0045.2226</v>
      </c>
      <c r="B72" s="22" t="str">
        <f>VLOOKUP(D72,Fichas!$A$1:$C$2000,3,FALSE)</f>
        <v>4.4.90.52.00.00</v>
      </c>
      <c r="C72" s="36" t="str">
        <f>VLOOKUP(D72,Fichas!$A$1:$D$2000,4,FALSE)</f>
        <v>Equipamentos e Material Permanente</v>
      </c>
      <c r="D72" s="125">
        <v>1478</v>
      </c>
      <c r="E72" s="21" t="str">
        <f>VLOOKUP(D72,Fichas!$A$1:$E$2000,5,FALSE)</f>
        <v>3909</v>
      </c>
      <c r="F72" s="36" t="str">
        <f>VLOOKUP(D72,Fichas!$A$1:$F$2000,6,FALSE)</f>
        <v>F. M. Assist. Social</v>
      </c>
      <c r="G72" s="71">
        <v>260069.16</v>
      </c>
      <c r="H72" s="71"/>
      <c r="I72" s="19">
        <v>18</v>
      </c>
      <c r="J72" s="19" t="str">
        <f>VLOOKUP(I72,[1]Excessões!$A$1:$B$50,2,FALSE)</f>
        <v>Art. 5º</v>
      </c>
      <c r="K72" s="19" t="str">
        <f>VLOOKUP(I72,[1]Excessões!$A$1:$C$50,3,FALSE)</f>
        <v>Inc. V</v>
      </c>
      <c r="L72" s="37" t="str">
        <f>VLOOKUP(I72,[1]Excessões!$A$1:$D$50,4,FALSE)</f>
        <v>Incorporação Saldo Financeiro - Superávit</v>
      </c>
    </row>
    <row r="73" spans="1:12" s="124" customFormat="1">
      <c r="A73" s="48" t="str">
        <f>VLOOKUP(D73,Fichas!$A$1:$B$2000,2,FALSE)</f>
        <v>03.001.08.244.0045.2227</v>
      </c>
      <c r="B73" s="22" t="str">
        <f>VLOOKUP(D73,Fichas!$A$1:$C$2000,3,FALSE)</f>
        <v>3.3.90.36.00.00</v>
      </c>
      <c r="C73" s="36" t="str">
        <f>VLOOKUP(D73,Fichas!$A$1:$D$2000,4,FALSE)</f>
        <v>Outros Serviços de Terceiros - Pessoa Física</v>
      </c>
      <c r="D73" s="125">
        <v>1420</v>
      </c>
      <c r="E73" s="21" t="str">
        <f>VLOOKUP(D73,Fichas!$A$1:$E$2000,5,FALSE)</f>
        <v>910</v>
      </c>
      <c r="F73" s="36" t="str">
        <f>VLOOKUP(D73,Fichas!$A$1:$F$2000,6,FALSE)</f>
        <v>F. M. Assist. Social</v>
      </c>
      <c r="G73" s="71">
        <v>54000</v>
      </c>
      <c r="H73" s="71"/>
      <c r="I73" s="124">
        <v>14</v>
      </c>
      <c r="J73" s="19" t="str">
        <f>VLOOKUP(I73,[1]Excessões!$A$1:$B$50,2,FALSE)</f>
        <v>Art. 5º</v>
      </c>
      <c r="K73" s="19" t="str">
        <f>VLOOKUP(I73,[1]Excessões!$A$1:$C$50,3,FALSE)</f>
        <v xml:space="preserve">Inc. IV </v>
      </c>
      <c r="L73" s="37" t="str">
        <f>VLOOKUP(I73,[1]Excessões!$A$1:$D$50,4,FALSE)</f>
        <v>Insuficiência dotação na função Assistência Social</v>
      </c>
    </row>
    <row r="74" spans="1:12">
      <c r="A74" s="48" t="str">
        <f>VLOOKUP(D74,Fichas!$A$1:$B$2000,2,FALSE)</f>
        <v>03.001.08.244.0045.2227</v>
      </c>
      <c r="B74" s="22" t="str">
        <f>VLOOKUP(D74,Fichas!$A$1:$C$2000,3,FALSE)</f>
        <v>3.3.90.36.00.00</v>
      </c>
      <c r="C74" s="36" t="str">
        <f>VLOOKUP(D74,Fichas!$A$1:$D$2000,4,FALSE)</f>
        <v>Outros Serviços de Terceiros - Pessoa Física</v>
      </c>
      <c r="D74" s="24">
        <v>1482</v>
      </c>
      <c r="E74" s="21" t="str">
        <f>VLOOKUP(D74,Fichas!$A$1:$E$2000,5,FALSE)</f>
        <v>3910</v>
      </c>
      <c r="F74" s="36" t="str">
        <f>VLOOKUP(D74,Fichas!$A$1:$F$2000,6,FALSE)</f>
        <v>F. M. Assist. Social</v>
      </c>
      <c r="G74" s="25">
        <v>50000</v>
      </c>
      <c r="H74" s="25"/>
      <c r="I74" s="19">
        <v>18</v>
      </c>
      <c r="J74" s="19" t="str">
        <f>VLOOKUP(I74,[1]Excessões!$A$1:$B$50,2,FALSE)</f>
        <v>Art. 5º</v>
      </c>
      <c r="K74" s="19" t="str">
        <f>VLOOKUP(I74,[1]Excessões!$A$1:$C$50,3,FALSE)</f>
        <v>Inc. V</v>
      </c>
      <c r="L74" s="37" t="str">
        <f>VLOOKUP(I74,[1]Excessões!$A$1:$D$50,4,FALSE)</f>
        <v>Incorporação Saldo Financeiro - Superávit</v>
      </c>
    </row>
    <row r="75" spans="1:12">
      <c r="A75" s="48" t="str">
        <f>VLOOKUP(D75,Fichas!$A$1:$B$2000,2,FALSE)</f>
        <v>03.001.08.244.0045.2227</v>
      </c>
      <c r="B75" s="22" t="str">
        <f>VLOOKUP(D75,Fichas!$A$1:$C$2000,3,FALSE)</f>
        <v>3.3.90.39.00.00</v>
      </c>
      <c r="C75" s="36" t="str">
        <f>VLOOKUP(D75,Fichas!$A$1:$D$2000,4,FALSE)</f>
        <v>Outros Serviços de Terceiros - Pessoa Jurídica</v>
      </c>
      <c r="D75" s="24">
        <v>1428</v>
      </c>
      <c r="E75" s="21">
        <f>VLOOKUP(D75,Fichas!$A$1:$E$2000,5,FALSE)</f>
        <v>910</v>
      </c>
      <c r="F75" s="36" t="str">
        <f>VLOOKUP(D75,Fichas!$A$1:$F$2000,6,FALSE)</f>
        <v>F. M. Assist. Social</v>
      </c>
      <c r="G75" s="25">
        <v>46000</v>
      </c>
      <c r="H75" s="25"/>
      <c r="I75" s="19">
        <v>14</v>
      </c>
      <c r="J75" s="19" t="str">
        <f>VLOOKUP(I75,[1]Excessões!$A$1:$B$50,2,FALSE)</f>
        <v>Art. 5º</v>
      </c>
      <c r="K75" s="19" t="str">
        <f>VLOOKUP(I75,[1]Excessões!$A$1:$C$50,3,FALSE)</f>
        <v xml:space="preserve">Inc. IV </v>
      </c>
      <c r="L75" s="37" t="str">
        <f>VLOOKUP(I75,[1]Excessões!$A$1:$D$50,4,FALSE)</f>
        <v>Insuficiência dotação na função Assistência Social</v>
      </c>
    </row>
    <row r="76" spans="1:12">
      <c r="A76" s="48" t="str">
        <f>VLOOKUP(D76,Fichas!$A$1:$B$2000,2,FALSE)</f>
        <v>03.001.08.244.0045.2227</v>
      </c>
      <c r="B76" s="22" t="str">
        <f>VLOOKUP(D76,Fichas!$A$1:$C$2000,3,FALSE)</f>
        <v>4.4.90.52.00.00</v>
      </c>
      <c r="C76" s="36" t="str">
        <f>VLOOKUP(D76,Fichas!$A$1:$D$2000,4,FALSE)</f>
        <v>Equipamentos e Material Permanente</v>
      </c>
      <c r="D76" s="24">
        <v>1483</v>
      </c>
      <c r="E76" s="21" t="str">
        <f>VLOOKUP(D76,Fichas!$A$1:$E$2000,5,FALSE)</f>
        <v>3910</v>
      </c>
      <c r="F76" s="36" t="str">
        <f>VLOOKUP(D76,Fichas!$A$1:$F$2000,6,FALSE)</f>
        <v>F. M. Assist. Social</v>
      </c>
      <c r="G76" s="25">
        <v>52949.120000000003</v>
      </c>
      <c r="H76" s="25"/>
      <c r="I76" s="19">
        <v>18</v>
      </c>
      <c r="J76" s="19" t="str">
        <f>VLOOKUP(I76,[1]Excessões!$A$1:$B$50,2,FALSE)</f>
        <v>Art. 5º</v>
      </c>
      <c r="K76" s="19" t="str">
        <f>VLOOKUP(I76,[1]Excessões!$A$1:$C$50,3,FALSE)</f>
        <v>Inc. V</v>
      </c>
      <c r="L76" s="37" t="str">
        <f>VLOOKUP(I76,[1]Excessões!$A$1:$D$50,4,FALSE)</f>
        <v>Incorporação Saldo Financeiro - Superávit</v>
      </c>
    </row>
    <row r="77" spans="1:12">
      <c r="A77" s="48" t="str">
        <f>VLOOKUP(D77,Fichas!$A$1:$B$2000,2,FALSE)</f>
        <v>03.001.08.244.0045.2228</v>
      </c>
      <c r="B77" s="22" t="str">
        <f>VLOOKUP(D77,Fichas!$A$1:$C$2000,3,FALSE)</f>
        <v>3.3.90.39.00.00</v>
      </c>
      <c r="C77" s="36" t="str">
        <f>VLOOKUP(D77,Fichas!$A$1:$D$2000,4,FALSE)</f>
        <v>Outros Serviços de Terceiros - Pessoa Jurídica</v>
      </c>
      <c r="D77" s="24">
        <v>1453</v>
      </c>
      <c r="E77" s="21" t="str">
        <f>VLOOKUP(D77,Fichas!$A$1:$E$2000,5,FALSE)</f>
        <v>3859</v>
      </c>
      <c r="F77" s="36" t="str">
        <f>VLOOKUP(D77,Fichas!$A$1:$F$2000,6,FALSE)</f>
        <v>F. M. Assist. Social</v>
      </c>
      <c r="G77" s="25">
        <v>17087.87</v>
      </c>
      <c r="H77" s="25"/>
      <c r="I77" s="19">
        <v>18</v>
      </c>
      <c r="J77" s="19" t="str">
        <f>VLOOKUP(I77,[1]Excessões!$A$1:$B$50,2,FALSE)</f>
        <v>Art. 5º</v>
      </c>
      <c r="K77" s="19" t="str">
        <f>VLOOKUP(I77,[1]Excessões!$A$1:$C$50,3,FALSE)</f>
        <v>Inc. V</v>
      </c>
      <c r="L77" s="37" t="str">
        <f>VLOOKUP(I77,[1]Excessões!$A$1:$D$50,4,FALSE)</f>
        <v>Incorporação Saldo Financeiro - Superávit</v>
      </c>
    </row>
    <row r="78" spans="1:12">
      <c r="A78" s="48" t="str">
        <f>VLOOKUP(D78,Fichas!$A$1:$B$2000,2,FALSE)</f>
        <v>03.001.08.244.0045.2229</v>
      </c>
      <c r="B78" s="22" t="str">
        <f>VLOOKUP(D78,Fichas!$A$1:$C$2000,3,FALSE)</f>
        <v>3.3.90.30.00.00</v>
      </c>
      <c r="C78" s="36" t="str">
        <f>VLOOKUP(D78,Fichas!$A$1:$D$2000,4,FALSE)</f>
        <v>Material de Consumo</v>
      </c>
      <c r="D78" s="24">
        <v>1479</v>
      </c>
      <c r="E78" s="21" t="str">
        <f>VLOOKUP(D78,Fichas!$A$1:$E$2000,5,FALSE)</f>
        <v>3858</v>
      </c>
      <c r="F78" s="36" t="str">
        <f>VLOOKUP(D78,Fichas!$A$1:$F$2000,6,FALSE)</f>
        <v>F. M. Assist. Social</v>
      </c>
      <c r="G78" s="25">
        <v>100000</v>
      </c>
      <c r="H78" s="25"/>
      <c r="I78" s="19">
        <v>18</v>
      </c>
      <c r="J78" s="19" t="str">
        <f>VLOOKUP(I78,[1]Excessões!$A$1:$B$50,2,FALSE)</f>
        <v>Art. 5º</v>
      </c>
      <c r="K78" s="19" t="str">
        <f>VLOOKUP(I78,[1]Excessões!$A$1:$C$50,3,FALSE)</f>
        <v>Inc. V</v>
      </c>
      <c r="L78" s="37" t="str">
        <f>VLOOKUP(I78,[1]Excessões!$A$1:$D$50,4,FALSE)</f>
        <v>Incorporação Saldo Financeiro - Superávit</v>
      </c>
    </row>
    <row r="79" spans="1:12">
      <c r="A79" s="48" t="str">
        <f>VLOOKUP(D79,Fichas!$A$1:$B$2000,2,FALSE)</f>
        <v>03.001.08.244.0045.2229</v>
      </c>
      <c r="B79" s="22" t="str">
        <f>VLOOKUP(D79,Fichas!$A$1:$C$2000,3,FALSE)</f>
        <v>3.3.90.39.00.00</v>
      </c>
      <c r="C79" s="36" t="str">
        <f>VLOOKUP(D79,Fichas!$A$1:$D$2000,4,FALSE)</f>
        <v>Outros Serviços de Terceiros - Pessoa Jurídica</v>
      </c>
      <c r="D79" s="24">
        <v>1480</v>
      </c>
      <c r="E79" s="21" t="str">
        <f>VLOOKUP(D79,Fichas!$A$1:$E$2000,5,FALSE)</f>
        <v>3858</v>
      </c>
      <c r="F79" s="36" t="str">
        <f>VLOOKUP(D79,Fichas!$A$1:$F$2000,6,FALSE)</f>
        <v>F. M. Assist. Social</v>
      </c>
      <c r="G79" s="25">
        <v>25892.73</v>
      </c>
      <c r="H79" s="25"/>
      <c r="I79" s="19">
        <v>18</v>
      </c>
      <c r="J79" s="19" t="str">
        <f>VLOOKUP(I79,[1]Excessões!$A$1:$B$50,2,FALSE)</f>
        <v>Art. 5º</v>
      </c>
      <c r="K79" s="19" t="str">
        <f>VLOOKUP(I79,[1]Excessões!$A$1:$C$50,3,FALSE)</f>
        <v>Inc. V</v>
      </c>
      <c r="L79" s="37" t="str">
        <f>VLOOKUP(I79,[1]Excessões!$A$1:$D$50,4,FALSE)</f>
        <v>Incorporação Saldo Financeiro - Superávit</v>
      </c>
    </row>
    <row r="80" spans="1:12">
      <c r="A80" s="48" t="str">
        <f>VLOOKUP(D80,Fichas!$A$1:$B$2000,2,FALSE)</f>
        <v>06.001.26.122.0002.2004.0001</v>
      </c>
      <c r="B80" s="22" t="str">
        <f>VLOOKUP(D80,Fichas!$A$1:$C$2000,3,FALSE)</f>
        <v>3.3.90.36.00.00</v>
      </c>
      <c r="C80" s="36" t="str">
        <f>VLOOKUP(D80,Fichas!$A$1:$D$2000,4,FALSE)</f>
        <v>Outros Serviços de Terceiros - Pessoa Física</v>
      </c>
      <c r="D80" s="24">
        <v>1166</v>
      </c>
      <c r="E80" s="21" t="str">
        <f>VLOOKUP(D80,Fichas!$A$1:$E$2000,5,FALSE)</f>
        <v>0</v>
      </c>
      <c r="F80" s="36" t="str">
        <f>VLOOKUP(D80,Fichas!$A$1:$F$2000,6,FALSE)</f>
        <v>F.M. Transporte</v>
      </c>
      <c r="G80" s="25">
        <v>83000</v>
      </c>
      <c r="H80" s="25"/>
    </row>
    <row r="81" spans="1:12">
      <c r="A81" s="48" t="str">
        <f>VLOOKUP(D81,Fichas!$A$1:$B$2000,2,FALSE)</f>
        <v>06.001.26.122.0002.2004.0001</v>
      </c>
      <c r="B81" s="22" t="str">
        <f>VLOOKUP(D81,Fichas!$A$1:$C$2000,3,FALSE)</f>
        <v>3.3.90.39.00.00</v>
      </c>
      <c r="C81" s="36" t="str">
        <f>VLOOKUP(D81,Fichas!$A$1:$D$2000,4,FALSE)</f>
        <v>Outros Serviços de Terceiros - Pessoa Jurídica</v>
      </c>
      <c r="D81" s="24">
        <v>1167</v>
      </c>
      <c r="E81" s="21" t="str">
        <f>VLOOKUP(D81,Fichas!$A$1:$E$2000,5,FALSE)</f>
        <v>0</v>
      </c>
      <c r="F81" s="36" t="str">
        <f>VLOOKUP(D81,Fichas!$A$1:$F$2000,6,FALSE)</f>
        <v>F.M. Transporte</v>
      </c>
      <c r="G81" s="25">
        <v>88000</v>
      </c>
      <c r="H81" s="25"/>
    </row>
    <row r="82" spans="1:12">
      <c r="A82" s="48" t="str">
        <f>VLOOKUP(D82,Fichas!$A$1:$B$2000,2,FALSE)</f>
        <v>10.001.10.122.0003.1002</v>
      </c>
      <c r="B82" s="22" t="str">
        <f>VLOOKUP(D82,Fichas!$A$1:$C$2000,3,FALSE)</f>
        <v>3.3.90.39.00.00</v>
      </c>
      <c r="C82" s="36" t="str">
        <f>VLOOKUP(D82,Fichas!$A$1:$D$2000,4,FALSE)</f>
        <v>Outros Serviços de Terceiros - Pessoa Jurídica</v>
      </c>
      <c r="D82" s="24">
        <v>1423</v>
      </c>
      <c r="E82" s="21" t="str">
        <f>VLOOKUP(D82,Fichas!$A$1:$E$2000,5,FALSE)</f>
        <v>29</v>
      </c>
      <c r="F82" s="36" t="str">
        <f>VLOOKUP(D82,Fichas!$A$1:$F$2000,6,FALSE)</f>
        <v>FAMES</v>
      </c>
      <c r="G82" s="25">
        <v>50000</v>
      </c>
      <c r="H82" s="25"/>
      <c r="I82" s="19">
        <v>13</v>
      </c>
      <c r="J82" s="19" t="str">
        <f>VLOOKUP(I82,[1]Excessões!$A$1:$B$50,2,FALSE)</f>
        <v>Art. 5º</v>
      </c>
      <c r="K82" s="19" t="str">
        <f>VLOOKUP(I82,[1]Excessões!$A$1:$C$50,3,FALSE)</f>
        <v xml:space="preserve">Inc. IV </v>
      </c>
      <c r="L82" s="37" t="str">
        <f>VLOOKUP(I82,[1]Excessões!$A$1:$D$50,4,FALSE)</f>
        <v>Insuficiência dotação na função Saúde</v>
      </c>
    </row>
    <row r="83" spans="1:12">
      <c r="A83" s="48" t="str">
        <f>VLOOKUP(D83,Fichas!$A$1:$B$2000,2,FALSE)</f>
        <v>10.001.10.122.0003.1002</v>
      </c>
      <c r="B83" s="22" t="str">
        <f>VLOOKUP(D83,Fichas!$A$1:$C$2000,3,FALSE)</f>
        <v>4.4.90.51.00.00</v>
      </c>
      <c r="C83" s="36" t="str">
        <f>VLOOKUP(D83,Fichas!$A$1:$D$2000,4,FALSE)</f>
        <v>Obras e Instalações</v>
      </c>
      <c r="D83" s="24">
        <v>1424</v>
      </c>
      <c r="E83" s="21" t="str">
        <f>VLOOKUP(D83,Fichas!$A$1:$E$2000,5,FALSE)</f>
        <v>29</v>
      </c>
      <c r="F83" s="36" t="str">
        <f>VLOOKUP(D83,Fichas!$A$1:$F$2000,6,FALSE)</f>
        <v>FAMES</v>
      </c>
      <c r="G83" s="25">
        <v>100000</v>
      </c>
      <c r="H83" s="25"/>
      <c r="I83" s="19">
        <v>13</v>
      </c>
      <c r="J83" s="19" t="str">
        <f>VLOOKUP(I83,[1]Excessões!$A$1:$B$50,2,FALSE)</f>
        <v>Art. 5º</v>
      </c>
      <c r="K83" s="19" t="str">
        <f>VLOOKUP(I83,[1]Excessões!$A$1:$C$50,3,FALSE)</f>
        <v xml:space="preserve">Inc. IV </v>
      </c>
      <c r="L83" s="37" t="str">
        <f>VLOOKUP(I83,[1]Excessões!$A$1:$D$50,4,FALSE)</f>
        <v>Insuficiência dotação na função Saúde</v>
      </c>
    </row>
    <row r="84" spans="1:12">
      <c r="A84" s="48" t="str">
        <f>VLOOKUP(D84,Fichas!$A$1:$B$2000,2,FALSE)</f>
        <v>10.001.10.122.0040.2003</v>
      </c>
      <c r="B84" s="22" t="str">
        <f>VLOOKUP(D84,Fichas!$A$1:$C$2000,3,FALSE)</f>
        <v>3.1.90.11.00.00</v>
      </c>
      <c r="C84" s="36" t="str">
        <f>VLOOKUP(D84,Fichas!$A$1:$D$2000,4,FALSE)</f>
        <v>Vencimentos e Vantagens Fixas - Pessoal Civil</v>
      </c>
      <c r="D84" s="24">
        <v>1253</v>
      </c>
      <c r="E84" s="21" t="str">
        <f>VLOOKUP(D84,Fichas!$A$1:$E$2000,5,FALSE)</f>
        <v>29</v>
      </c>
      <c r="F84" s="36" t="str">
        <f>VLOOKUP(D84,Fichas!$A$1:$F$2000,6,FALSE)</f>
        <v>FAMES</v>
      </c>
      <c r="G84" s="25">
        <v>495000</v>
      </c>
      <c r="H84" s="25"/>
      <c r="I84" s="19">
        <v>4</v>
      </c>
      <c r="J84" s="19" t="str">
        <f>VLOOKUP(I84,[1]Excessões!$A$1:$B$50,2,FALSE)</f>
        <v>Art. 5º</v>
      </c>
      <c r="K84" s="19" t="str">
        <f>VLOOKUP(I84,[1]Excessões!$A$1:$C$50,3,FALSE)</f>
        <v>Inc. I</v>
      </c>
      <c r="L84" s="37" t="str">
        <f>VLOOKUP(I84,[1]Excessões!$A$1:$D$50,4,FALSE)</f>
        <v>Insuficiência dotação Pessoal e Encargos Sociais</v>
      </c>
    </row>
    <row r="85" spans="1:12">
      <c r="A85" s="48" t="str">
        <f>VLOOKUP(D85,Fichas!$A$1:$B$2000,2,FALSE)</f>
        <v>10.001.10.122.0040.2003</v>
      </c>
      <c r="B85" s="22" t="str">
        <f>VLOOKUP(D85,Fichas!$A$1:$C$2000,3,FALSE)</f>
        <v>3.1.91.13.08.00</v>
      </c>
      <c r="C85" s="36" t="str">
        <f>VLOOKUP(D85,Fichas!$A$1:$D$2000,4,FALSE)</f>
        <v>Contribuições RPPS - FPC</v>
      </c>
      <c r="D85" s="24">
        <v>1254</v>
      </c>
      <c r="E85" s="21" t="str">
        <f>VLOOKUP(D85,Fichas!$A$1:$E$2000,5,FALSE)</f>
        <v>29</v>
      </c>
      <c r="F85" s="36" t="str">
        <f>VLOOKUP(D85,Fichas!$A$1:$F$2000,6,FALSE)</f>
        <v>FAMES</v>
      </c>
      <c r="G85" s="25">
        <v>42500</v>
      </c>
      <c r="H85" s="25"/>
      <c r="I85" s="19">
        <v>4</v>
      </c>
      <c r="J85" s="19" t="str">
        <f>VLOOKUP(I85,[1]Excessões!$A$1:$B$50,2,FALSE)</f>
        <v>Art. 5º</v>
      </c>
      <c r="K85" s="19" t="str">
        <f>VLOOKUP(I85,[1]Excessões!$A$1:$C$50,3,FALSE)</f>
        <v>Inc. I</v>
      </c>
      <c r="L85" s="37" t="str">
        <f>VLOOKUP(I85,[1]Excessões!$A$1:$D$50,4,FALSE)</f>
        <v>Insuficiência dotação Pessoal e Encargos Sociais</v>
      </c>
    </row>
    <row r="86" spans="1:12">
      <c r="A86" s="48" t="str">
        <f>VLOOKUP(D86,Fichas!$A$1:$B$2000,2,FALSE)</f>
        <v>10.001.10.122.0040.2003</v>
      </c>
      <c r="B86" s="22" t="str">
        <f>VLOOKUP(D86,Fichas!$A$1:$C$2000,3,FALSE)</f>
        <v>3.1.91.13.11.00</v>
      </c>
      <c r="C86" s="36" t="str">
        <f>VLOOKUP(D86,Fichas!$A$1:$D$2000,4,FALSE)</f>
        <v>Contribuições RPPS - FFP</v>
      </c>
      <c r="D86" s="24">
        <v>1255</v>
      </c>
      <c r="E86" s="21" t="str">
        <f>VLOOKUP(D86,Fichas!$A$1:$E$2000,5,FALSE)</f>
        <v>29</v>
      </c>
      <c r="F86" s="36" t="str">
        <f>VLOOKUP(D86,Fichas!$A$1:$F$2000,6,FALSE)</f>
        <v>FAMES</v>
      </c>
      <c r="G86" s="25">
        <v>6500</v>
      </c>
      <c r="H86" s="25"/>
      <c r="I86" s="19">
        <v>4</v>
      </c>
      <c r="J86" s="19" t="str">
        <f>VLOOKUP(I86,[1]Excessões!$A$1:$B$50,2,FALSE)</f>
        <v>Art. 5º</v>
      </c>
      <c r="K86" s="19" t="str">
        <f>VLOOKUP(I86,[1]Excessões!$A$1:$C$50,3,FALSE)</f>
        <v>Inc. I</v>
      </c>
      <c r="L86" s="37" t="str">
        <f>VLOOKUP(I86,[1]Excessões!$A$1:$D$50,4,FALSE)</f>
        <v>Insuficiência dotação Pessoal e Encargos Sociais</v>
      </c>
    </row>
    <row r="87" spans="1:12">
      <c r="A87" s="48" t="str">
        <f>VLOOKUP(D87,Fichas!$A$1:$B$2000,2,FALSE)</f>
        <v>10.001.10.122.0040.2004.0001</v>
      </c>
      <c r="B87" s="22" t="str">
        <f>VLOOKUP(D87,Fichas!$A$1:$C$2000,3,FALSE)</f>
        <v>3.3.90.36.00.00</v>
      </c>
      <c r="C87" s="36" t="str">
        <f>VLOOKUP(D87,Fichas!$A$1:$D$2000,4,FALSE)</f>
        <v>Outros Serviços de Terceiros - Pessoa Física</v>
      </c>
      <c r="D87" s="24">
        <v>1425</v>
      </c>
      <c r="E87" s="21" t="str">
        <f>VLOOKUP(D87,Fichas!$A$1:$E$2000,5,FALSE)</f>
        <v>29</v>
      </c>
      <c r="F87" s="36" t="str">
        <f>VLOOKUP(D87,Fichas!$A$1:$F$2000,6,FALSE)</f>
        <v>FAMES</v>
      </c>
      <c r="G87" s="25">
        <v>100000</v>
      </c>
      <c r="H87" s="25"/>
      <c r="I87" s="19">
        <v>13</v>
      </c>
      <c r="J87" s="19" t="str">
        <f>VLOOKUP(I87,[1]Excessões!$A$1:$B$50,2,FALSE)</f>
        <v>Art. 5º</v>
      </c>
      <c r="K87" s="19" t="str">
        <f>VLOOKUP(I87,[1]Excessões!$A$1:$C$50,3,FALSE)</f>
        <v xml:space="preserve">Inc. IV </v>
      </c>
      <c r="L87" s="37" t="str">
        <f>VLOOKUP(I87,[1]Excessões!$A$1:$D$50,4,FALSE)</f>
        <v>Insuficiência dotação na função Saúde</v>
      </c>
    </row>
    <row r="88" spans="1:12">
      <c r="A88" s="48" t="str">
        <f>VLOOKUP(D88,Fichas!$A$1:$B$2000,2,FALSE)</f>
        <v>11.001.18.122.0002.2004.0001</v>
      </c>
      <c r="B88" s="22" t="str">
        <f>VLOOKUP(D88,Fichas!$A$1:$C$2000,3,FALSE)</f>
        <v>3.3.90.39.00.00</v>
      </c>
      <c r="C88" s="36" t="str">
        <f>VLOOKUP(D88,Fichas!$A$1:$D$2000,4,FALSE)</f>
        <v>Outros Serviços de Terceiros - Pessoa Jurídica</v>
      </c>
      <c r="D88" s="24">
        <v>1431</v>
      </c>
      <c r="E88" s="21">
        <f>VLOOKUP(D88,Fichas!$A$1:$E$2000,5,FALSE)</f>
        <v>912</v>
      </c>
      <c r="F88" s="36" t="str">
        <f>VLOOKUP(D88,Fichas!$A$1:$F$2000,6,FALSE)</f>
        <v>F.M. M. Ambiente</v>
      </c>
      <c r="G88" s="25">
        <v>9502.5</v>
      </c>
      <c r="H88" s="25"/>
    </row>
    <row r="89" spans="1:12">
      <c r="A89" s="48" t="str">
        <f>VLOOKUP(D89,Fichas!$A$1:$B$2000,2,FALSE)</f>
        <v>23.001.18.452.0044.2212</v>
      </c>
      <c r="B89" s="22" t="str">
        <f>VLOOKUP(D89,Fichas!$A$1:$C$2000,3,FALSE)</f>
        <v>3.3.90.39.00.00</v>
      </c>
      <c r="C89" s="36" t="str">
        <f>VLOOKUP(D89,Fichas!$A$1:$D$2000,4,FALSE)</f>
        <v>Outros Serviços de Terceiros - Pessoa Jurídica</v>
      </c>
      <c r="D89" s="24">
        <v>1392</v>
      </c>
      <c r="E89" s="21" t="str">
        <f>VLOOKUP(D89,Fichas!$A$1:$E$2000,5,FALSE)</f>
        <v>807</v>
      </c>
      <c r="F89" s="36" t="str">
        <f>VLOOKUP(D89,Fichas!$A$1:$F$2000,6,FALSE)</f>
        <v>CONSERCAF</v>
      </c>
      <c r="G89" s="25">
        <v>17500000</v>
      </c>
      <c r="H89" s="25"/>
    </row>
    <row r="90" spans="1:12">
      <c r="A90" s="48" t="str">
        <f>VLOOKUP(D90,Fichas!$A$1:$B$2000,2,FALSE)</f>
        <v>23.001.25.752.0023.2089</v>
      </c>
      <c r="B90" s="22" t="str">
        <f>VLOOKUP(D90,Fichas!$A$1:$C$2000,3,FALSE)</f>
        <v>3.3.90.30.00.00</v>
      </c>
      <c r="C90" s="36" t="str">
        <f>VLOOKUP(D90,Fichas!$A$1:$D$2000,4,FALSE)</f>
        <v>Material de Consumo</v>
      </c>
      <c r="D90" s="24">
        <v>1417</v>
      </c>
      <c r="E90" s="21">
        <f>VLOOKUP(D90,Fichas!$A$1:$E$2000,5,FALSE)</f>
        <v>33</v>
      </c>
      <c r="F90" s="36" t="str">
        <f>VLOOKUP(D90,Fichas!$A$1:$F$2000,6,FALSE)</f>
        <v>CONSERCAF</v>
      </c>
      <c r="G90" s="25">
        <v>345000</v>
      </c>
      <c r="H90" s="25"/>
      <c r="I90" s="19">
        <v>16</v>
      </c>
      <c r="J90" s="19" t="str">
        <f>VLOOKUP(I90,[1]Excessões!$A$1:$B$50,2,FALSE)</f>
        <v>Art. 5º</v>
      </c>
      <c r="K90" s="19" t="str">
        <f>VLOOKUP(I90,[1]Excessões!$A$1:$C$50,3,FALSE)</f>
        <v xml:space="preserve">Inc. IV </v>
      </c>
      <c r="L90" s="37" t="str">
        <f>VLOOKUP(I90,[1]Excessões!$A$1:$D$50,4,FALSE)</f>
        <v>Insuficiência dotação na função Energia Elétrica</v>
      </c>
    </row>
    <row r="91" spans="1:12">
      <c r="A91" s="48" t="str">
        <f>VLOOKUP(D91,Fichas!$A$1:$B$2000,2,FALSE)</f>
        <v>23.001.25.752.0023.2089</v>
      </c>
      <c r="B91" s="22" t="str">
        <f>VLOOKUP(D91,Fichas!$A$1:$C$2000,3,FALSE)</f>
        <v>3.3.90.39.00.00</v>
      </c>
      <c r="C91" s="36" t="str">
        <f>VLOOKUP(D91,Fichas!$A$1:$D$2000,4,FALSE)</f>
        <v>Outros Serviços de Terceiros - Pessoa Jurídica</v>
      </c>
      <c r="D91" s="24">
        <v>1418</v>
      </c>
      <c r="E91" s="21">
        <f>VLOOKUP(D91,Fichas!$A$1:$E$2000,5,FALSE)</f>
        <v>33</v>
      </c>
      <c r="F91" s="36" t="str">
        <f>VLOOKUP(D91,Fichas!$A$1:$F$2000,6,FALSE)</f>
        <v>CONSERCAF</v>
      </c>
      <c r="G91" s="25">
        <v>12000000</v>
      </c>
      <c r="H91" s="25"/>
      <c r="I91" s="19">
        <v>16</v>
      </c>
      <c r="J91" s="19" t="str">
        <f>VLOOKUP(I91,[1]Excessões!$A$1:$B$50,2,FALSE)</f>
        <v>Art. 5º</v>
      </c>
      <c r="K91" s="19" t="str">
        <f>VLOOKUP(I91,[1]Excessões!$A$1:$C$50,3,FALSE)</f>
        <v xml:space="preserve">Inc. IV </v>
      </c>
      <c r="L91" s="37" t="str">
        <f>VLOOKUP(I91,[1]Excessões!$A$1:$D$50,4,FALSE)</f>
        <v>Insuficiência dotação na função Energia Elétrica</v>
      </c>
    </row>
    <row r="92" spans="1:12">
      <c r="A92" s="48" t="str">
        <f>VLOOKUP(D92,Fichas!$A$1:$B$2000,2,FALSE)</f>
        <v>23.001.18.452.0044.2212</v>
      </c>
      <c r="B92" s="22" t="str">
        <f>VLOOKUP(D92,Fichas!$A$1:$C$2000,3,FALSE)</f>
        <v>3.3.90.39.00.00</v>
      </c>
      <c r="C92" s="36" t="str">
        <f>VLOOKUP(D92,Fichas!$A$1:$D$2000,4,FALSE)</f>
        <v>Outros Serviços de Terceiros - Pessoa Jurídica</v>
      </c>
      <c r="D92" s="24">
        <v>1426</v>
      </c>
      <c r="E92" s="21">
        <f>VLOOKUP(D92,Fichas!$A$1:$E$2000,5,FALSE)</f>
        <v>806</v>
      </c>
      <c r="F92" s="36" t="str">
        <f>VLOOKUP(D92,Fichas!$A$1:$F$2000,6,FALSE)</f>
        <v>CONSERCAF</v>
      </c>
      <c r="G92" s="25">
        <v>7000000</v>
      </c>
      <c r="H92" s="25"/>
    </row>
    <row r="93" spans="1:12">
      <c r="A93" s="48" t="str">
        <f>VLOOKUP(D93,Fichas!$A$1:$B$2000,2,FALSE)</f>
        <v>24.001.03.122.0003.1002</v>
      </c>
      <c r="B93" s="22" t="str">
        <f>VLOOKUP(D93,Fichas!$A$1:$C$2000,3,FALSE)</f>
        <v>4.4.90.52.00.00</v>
      </c>
      <c r="C93" s="36" t="str">
        <f>VLOOKUP(D93,Fichas!$A$1:$D$2000,4,FALSE)</f>
        <v>Equipamentos e Material Permanente</v>
      </c>
      <c r="D93" s="24">
        <v>1429</v>
      </c>
      <c r="E93" s="21">
        <f>VLOOKUP(D93,Fichas!$A$1:$E$2000,5,FALSE)</f>
        <v>19</v>
      </c>
      <c r="F93" s="36" t="str">
        <f>VLOOKUP(D93,Fichas!$A$1:$F$2000,6,FALSE)</f>
        <v>FMDDC</v>
      </c>
      <c r="G93" s="25">
        <v>16746</v>
      </c>
      <c r="H93" s="25"/>
    </row>
    <row r="94" spans="1:12">
      <c r="A94" s="48" t="str">
        <f>VLOOKUP(D94,Fichas!$A$1:$B$2000,2,FALSE)</f>
        <v>02.006.04.122.0002.2003</v>
      </c>
      <c r="B94" s="22" t="str">
        <f>VLOOKUP(D94,Fichas!$A$1:$C$2000,3,FALSE)</f>
        <v>3.1.90.11.00.00</v>
      </c>
      <c r="C94" s="36" t="str">
        <f>VLOOKUP(D94,Fichas!$A$1:$D$2000,4,FALSE)</f>
        <v>Vencimentos e Vantagens Fixas - Pessoal Civil</v>
      </c>
      <c r="D94" s="24">
        <v>150</v>
      </c>
      <c r="E94" s="21">
        <f>VLOOKUP(D94,Fichas!$A$1:$E$2000,5,FALSE)</f>
        <v>0</v>
      </c>
      <c r="F94" s="36" t="str">
        <f>VLOOKUP(D94,Fichas!$A$1:$F$2000,6,FALSE)</f>
        <v>Secr. Fazenda</v>
      </c>
      <c r="G94" s="25"/>
      <c r="H94" s="25">
        <v>1483000</v>
      </c>
    </row>
    <row r="95" spans="1:12">
      <c r="A95" s="48" t="str">
        <f>VLOOKUP(D95,Fichas!$A$1:$B$2000,2,FALSE)</f>
        <v>02.006.04.122.0002.2004.0001</v>
      </c>
      <c r="B95" s="22" t="str">
        <f>VLOOKUP(D95,Fichas!$A$1:$C$2000,3,FALSE)</f>
        <v>3.3.90.36.00.00</v>
      </c>
      <c r="C95" s="36" t="str">
        <f>VLOOKUP(D95,Fichas!$A$1:$D$2000,4,FALSE)</f>
        <v>Outros Serviços de Terceiros - Pessoa Física</v>
      </c>
      <c r="D95" s="24">
        <v>157</v>
      </c>
      <c r="E95" s="21">
        <f>VLOOKUP(D95,Fichas!$A$1:$E$2000,5,FALSE)</f>
        <v>806</v>
      </c>
      <c r="F95" s="36" t="str">
        <f>VLOOKUP(D95,Fichas!$A$1:$F$2000,6,FALSE)</f>
        <v>Secr. Fazenda</v>
      </c>
      <c r="G95" s="25"/>
      <c r="H95" s="25">
        <v>17333.330000000002</v>
      </c>
    </row>
    <row r="96" spans="1:12">
      <c r="A96" s="48" t="str">
        <f>VLOOKUP(D96,Fichas!$A$1:$B$2000,2,FALSE)</f>
        <v>02.007.26.782.0009.2027</v>
      </c>
      <c r="B96" s="22" t="str">
        <f>VLOOKUP(D96,Fichas!$A$1:$C$2000,3,FALSE)</f>
        <v>3.3.90.30.00.00</v>
      </c>
      <c r="C96" s="36" t="str">
        <f>VLOOKUP(D96,Fichas!$A$1:$D$2000,4,FALSE)</f>
        <v>Material de Consumo</v>
      </c>
      <c r="D96" s="24">
        <v>244</v>
      </c>
      <c r="E96" s="21">
        <f>VLOOKUP(D96,Fichas!$A$1:$E$2000,5,FALSE)</f>
        <v>806</v>
      </c>
      <c r="F96" s="36" t="str">
        <f>VLOOKUP(D96,Fichas!$A$1:$F$2000,6,FALSE)</f>
        <v>Secr. Mobilidade</v>
      </c>
      <c r="G96" s="25"/>
      <c r="H96" s="25">
        <v>3325</v>
      </c>
    </row>
    <row r="97" spans="1:8">
      <c r="A97" s="48" t="str">
        <f>VLOOKUP(D97,Fichas!$A$1:$B$2000,2,FALSE)</f>
        <v>02.012.12.361.0015.2003</v>
      </c>
      <c r="B97" s="22" t="str">
        <f>VLOOKUP(D97,Fichas!$A$1:$C$2000,3,FALSE)</f>
        <v>3.1.90.04.00.00</v>
      </c>
      <c r="C97" s="36" t="str">
        <f>VLOOKUP(D97,Fichas!$A$1:$D$2000,4,FALSE)</f>
        <v>Contratação por Tempo Determinado</v>
      </c>
      <c r="D97" s="24">
        <v>403</v>
      </c>
      <c r="E97" s="21" t="str">
        <f>VLOOKUP(D97,Fichas!$A$1:$E$2000,5,FALSE)</f>
        <v>200</v>
      </c>
      <c r="F97" s="36" t="str">
        <f>VLOOKUP(D97,Fichas!$A$1:$F$2000,6,FALSE)</f>
        <v>Secr. Educação</v>
      </c>
      <c r="G97" s="25"/>
      <c r="H97" s="25">
        <v>500000</v>
      </c>
    </row>
    <row r="98" spans="1:8">
      <c r="A98" s="48" t="str">
        <f>VLOOKUP(D98,Fichas!$A$1:$B$2000,2,FALSE)</f>
        <v>02.012.12.361.0015.2003</v>
      </c>
      <c r="B98" s="22" t="str">
        <f>VLOOKUP(D98,Fichas!$A$1:$C$2000,3,FALSE)</f>
        <v>3.1.90.11.00.00</v>
      </c>
      <c r="C98" s="36" t="str">
        <f>VLOOKUP(D98,Fichas!$A$1:$D$2000,4,FALSE)</f>
        <v>Vencimentos e Vantagens Fixas - Pessoal Civil</v>
      </c>
      <c r="D98" s="24">
        <v>404</v>
      </c>
      <c r="E98" s="21" t="str">
        <f>VLOOKUP(D98,Fichas!$A$1:$E$2000,5,FALSE)</f>
        <v>200</v>
      </c>
      <c r="F98" s="36" t="str">
        <f>VLOOKUP(D98,Fichas!$A$1:$F$2000,6,FALSE)</f>
        <v>Secr. Educação</v>
      </c>
      <c r="G98" s="25"/>
      <c r="H98" s="25">
        <v>1500000</v>
      </c>
    </row>
    <row r="99" spans="1:8">
      <c r="A99" s="48" t="str">
        <f>VLOOKUP(D99,Fichas!$A$1:$B$2000,2,FALSE)</f>
        <v>02.012.12.361.0015.2052</v>
      </c>
      <c r="B99" s="22" t="str">
        <f>VLOOKUP(D99,Fichas!$A$1:$C$2000,3,FALSE)</f>
        <v>3.1.90.11.00.00</v>
      </c>
      <c r="C99" s="36" t="str">
        <f>VLOOKUP(D99,Fichas!$A$1:$D$2000,4,FALSE)</f>
        <v>Vencimentos e Vantagens Fixas - Pessoal Civil</v>
      </c>
      <c r="D99" s="24">
        <v>415</v>
      </c>
      <c r="E99" s="21">
        <f>VLOOKUP(D99,Fichas!$A$1:$E$2000,5,FALSE)</f>
        <v>200</v>
      </c>
      <c r="F99" s="36" t="str">
        <f>VLOOKUP(D99,Fichas!$A$1:$F$2000,6,FALSE)</f>
        <v>Secr. Educação</v>
      </c>
      <c r="G99" s="25"/>
      <c r="H99" s="25">
        <v>2000000</v>
      </c>
    </row>
    <row r="100" spans="1:8">
      <c r="A100" s="48" t="str">
        <f>VLOOKUP(D100,Fichas!$A$1:$B$2000,2,FALSE)</f>
        <v>02.012.12.361.0015.2052</v>
      </c>
      <c r="B100" s="22" t="str">
        <f>VLOOKUP(D100,Fichas!$A$1:$C$2000,3,FALSE)</f>
        <v>3.1.90.13.00.00</v>
      </c>
      <c r="C100" s="36" t="str">
        <f>VLOOKUP(D100,Fichas!$A$1:$D$2000,4,FALSE)</f>
        <v>Obrigações Patronais</v>
      </c>
      <c r="D100" s="24">
        <v>417</v>
      </c>
      <c r="E100" s="21" t="str">
        <f>VLOOKUP(D100,Fichas!$A$1:$E$2000,5,FALSE)</f>
        <v>200</v>
      </c>
      <c r="F100" s="36" t="str">
        <f>VLOOKUP(D100,Fichas!$A$1:$F$2000,6,FALSE)</f>
        <v>Secr. Educação</v>
      </c>
      <c r="G100" s="25"/>
      <c r="H100" s="25">
        <v>600000</v>
      </c>
    </row>
    <row r="101" spans="1:8">
      <c r="A101" s="48" t="str">
        <f>VLOOKUP(D101,Fichas!$A$1:$B$2000,2,FALSE)</f>
        <v>02.012.12.365.0015.2055</v>
      </c>
      <c r="B101" s="22" t="str">
        <f>VLOOKUP(D101,Fichas!$A$1:$C$2000,3,FALSE)</f>
        <v>3.1.90.11.00.00</v>
      </c>
      <c r="C101" s="36" t="str">
        <f>VLOOKUP(D101,Fichas!$A$1:$D$2000,4,FALSE)</f>
        <v>Vencimentos e Vantagens Fixas - Pessoal Civil</v>
      </c>
      <c r="D101" s="24">
        <v>495</v>
      </c>
      <c r="E101" s="21" t="str">
        <f>VLOOKUP(D101,Fichas!$A$1:$E$2000,5,FALSE)</f>
        <v>200</v>
      </c>
      <c r="F101" s="36" t="str">
        <f>VLOOKUP(D101,Fichas!$A$1:$F$2000,6,FALSE)</f>
        <v>Secr. Educação</v>
      </c>
      <c r="G101" s="25"/>
      <c r="H101" s="25">
        <v>410000</v>
      </c>
    </row>
    <row r="102" spans="1:8">
      <c r="A102" s="48" t="str">
        <f>VLOOKUP(D102,Fichas!$A$1:$B$2000,2,FALSE)</f>
        <v>02.012.12.365.0021.1007</v>
      </c>
      <c r="B102" s="22" t="str">
        <f>VLOOKUP(D102,Fichas!$A$1:$C$2000,3,FALSE)</f>
        <v>4.4.90.51.00.00</v>
      </c>
      <c r="C102" s="36" t="str">
        <f>VLOOKUP(D102,Fichas!$A$1:$D$2000,4,FALSE)</f>
        <v>Obras e Instalações</v>
      </c>
      <c r="D102" s="24">
        <v>562</v>
      </c>
      <c r="E102" s="21">
        <f>VLOOKUP(D102,Fichas!$A$1:$E$2000,5,FALSE)</f>
        <v>835</v>
      </c>
      <c r="F102" s="36" t="str">
        <f>VLOOKUP(D102,Fichas!$A$1:$F$2000,6,FALSE)</f>
        <v>Secr. Educação</v>
      </c>
      <c r="G102" s="25"/>
      <c r="H102" s="25">
        <v>62000</v>
      </c>
    </row>
    <row r="103" spans="1:8">
      <c r="A103" s="48" t="str">
        <f>VLOOKUP(D103,Fichas!$A$1:$B$2000,2,FALSE)</f>
        <v>02.016.15.122.0002.2003</v>
      </c>
      <c r="B103" s="22" t="str">
        <f>VLOOKUP(D103,Fichas!$A$1:$C$2000,3,FALSE)</f>
        <v>3.1.90.94.00.00</v>
      </c>
      <c r="C103" s="36" t="str">
        <f>VLOOKUP(D103,Fichas!$A$1:$D$2000,4,FALSE)</f>
        <v>Indenizações e Restituições Trabalhistas</v>
      </c>
      <c r="D103" s="24">
        <v>673</v>
      </c>
      <c r="E103" s="21" t="str">
        <f>VLOOKUP(D103,Fichas!$A$1:$E$2000,5,FALSE)</f>
        <v>0</v>
      </c>
      <c r="F103" s="36" t="str">
        <f>VLOOKUP(D103,Fichas!$A$1:$F$2000,6,FALSE)</f>
        <v>Secr. Obras</v>
      </c>
      <c r="G103" s="25"/>
      <c r="H103" s="25">
        <v>467.47</v>
      </c>
    </row>
    <row r="104" spans="1:8">
      <c r="A104" s="48" t="str">
        <f>VLOOKUP(D104,Fichas!$A$1:$B$2000,2,FALSE)</f>
        <v>02.016.15.122.0002.2004.0001</v>
      </c>
      <c r="B104" s="22" t="str">
        <f>VLOOKUP(D104,Fichas!$A$1:$C$2000,3,FALSE)</f>
        <v>4.4.90.52.00.00</v>
      </c>
      <c r="C104" s="36" t="str">
        <f>VLOOKUP(D104,Fichas!$A$1:$D$2000,4,FALSE)</f>
        <v>Equipamentos e Material Permanente</v>
      </c>
      <c r="D104" s="24">
        <v>678</v>
      </c>
      <c r="E104" s="21" t="str">
        <f>VLOOKUP(D104,Fichas!$A$1:$E$2000,5,FALSE)</f>
        <v>0</v>
      </c>
      <c r="F104" s="36" t="str">
        <f>VLOOKUP(D104,Fichas!$A$1:$F$2000,6,FALSE)</f>
        <v>Secr. Obras</v>
      </c>
      <c r="G104" s="25"/>
      <c r="H104" s="25">
        <v>23000</v>
      </c>
    </row>
    <row r="105" spans="1:8">
      <c r="A105" s="48" t="str">
        <f>VLOOKUP(D105,Fichas!$A$1:$B$2000,2,FALSE)</f>
        <v>02.016.15.451.0026.1008</v>
      </c>
      <c r="B105" s="22" t="str">
        <f>VLOOKUP(D105,Fichas!$A$1:$C$2000,3,FALSE)</f>
        <v>3.3.90.30.00.00</v>
      </c>
      <c r="C105" s="36" t="str">
        <f>VLOOKUP(D105,Fichas!$A$1:$D$2000,4,FALSE)</f>
        <v>Material de Consumo</v>
      </c>
      <c r="D105" s="24">
        <v>689</v>
      </c>
      <c r="E105" s="21" t="str">
        <f>VLOOKUP(D105,Fichas!$A$1:$E$2000,5,FALSE)</f>
        <v>0</v>
      </c>
      <c r="F105" s="36" t="str">
        <f>VLOOKUP(D105,Fichas!$A$1:$F$2000,6,FALSE)</f>
        <v>Secr. Obras</v>
      </c>
      <c r="G105" s="25"/>
      <c r="H105" s="25">
        <v>432.54</v>
      </c>
    </row>
    <row r="106" spans="1:8">
      <c r="A106" s="48" t="str">
        <f>VLOOKUP(D106,Fichas!$A$1:$B$2000,2,FALSE)</f>
        <v>02.016.15.451.0026.1008</v>
      </c>
      <c r="B106" s="22" t="str">
        <f>VLOOKUP(D106,Fichas!$A$1:$C$2000,3,FALSE)</f>
        <v>3.3.90.39.00.00</v>
      </c>
      <c r="C106" s="36" t="str">
        <f>VLOOKUP(D106,Fichas!$A$1:$D$2000,4,FALSE)</f>
        <v>Outros Serviços de Terceiros - Pessoa Jurídica</v>
      </c>
      <c r="D106" s="24">
        <v>690</v>
      </c>
      <c r="E106" s="21" t="str">
        <f>VLOOKUP(D106,Fichas!$A$1:$E$2000,5,FALSE)</f>
        <v>0</v>
      </c>
      <c r="F106" s="36" t="str">
        <f>VLOOKUP(D106,Fichas!$A$1:$F$2000,6,FALSE)</f>
        <v>Secr. Obras</v>
      </c>
      <c r="G106" s="25"/>
      <c r="H106" s="25">
        <v>72000</v>
      </c>
    </row>
    <row r="107" spans="1:8">
      <c r="A107" s="48" t="str">
        <f>VLOOKUP(D107,Fichas!$A$1:$B$2000,2,FALSE)</f>
        <v>02.016.15.451.0026.1013</v>
      </c>
      <c r="B107" s="22" t="str">
        <f>VLOOKUP(D107,Fichas!$A$1:$C$2000,3,FALSE)</f>
        <v>3.3.90.39.00.00</v>
      </c>
      <c r="C107" s="36" t="str">
        <f>VLOOKUP(D107,Fichas!$A$1:$D$2000,4,FALSE)</f>
        <v>Outros Serviços de Terceiros - Pessoa Jurídica</v>
      </c>
      <c r="D107" s="24">
        <v>699</v>
      </c>
      <c r="E107" s="21" t="str">
        <f>VLOOKUP(D107,Fichas!$A$1:$E$2000,5,FALSE)</f>
        <v>0</v>
      </c>
      <c r="F107" s="36" t="str">
        <f>VLOOKUP(D107,Fichas!$A$1:$F$2000,6,FALSE)</f>
        <v>Secr. Obras</v>
      </c>
      <c r="G107" s="25"/>
      <c r="H107" s="25">
        <v>130000</v>
      </c>
    </row>
    <row r="108" spans="1:8">
      <c r="A108" s="48" t="str">
        <f>VLOOKUP(D108,Fichas!$A$1:$B$2000,2,FALSE)</f>
        <v>02.016.15.452.0003.1002</v>
      </c>
      <c r="B108" s="22" t="str">
        <f>VLOOKUP(D108,Fichas!$A$1:$C$2000,3,FALSE)</f>
        <v>3.3.90.39.00.00</v>
      </c>
      <c r="C108" s="36" t="str">
        <f>VLOOKUP(D108,Fichas!$A$1:$D$2000,4,FALSE)</f>
        <v>Outros Serviços de Terceiros - Pessoa Jurídica</v>
      </c>
      <c r="D108" s="24">
        <v>705</v>
      </c>
      <c r="E108" s="21" t="str">
        <f>VLOOKUP(D108,Fichas!$A$1:$E$2000,5,FALSE)</f>
        <v>0</v>
      </c>
      <c r="F108" s="36" t="str">
        <f>VLOOKUP(D108,Fichas!$A$1:$F$2000,6,FALSE)</f>
        <v>Secr. Obras</v>
      </c>
      <c r="G108" s="25"/>
      <c r="H108" s="25">
        <v>88000</v>
      </c>
    </row>
    <row r="109" spans="1:8">
      <c r="A109" s="48" t="str">
        <f>VLOOKUP(D109,Fichas!$A$1:$B$2000,2,FALSE)</f>
        <v>02.016.15.452.0024.2087</v>
      </c>
      <c r="B109" s="22" t="str">
        <f>VLOOKUP(D109,Fichas!$A$1:$C$2000,3,FALSE)</f>
        <v>3.3.90.39.00.00</v>
      </c>
      <c r="C109" s="36" t="str">
        <f>VLOOKUP(D109,Fichas!$A$1:$D$2000,4,FALSE)</f>
        <v>Outros Serviços de Terceiros - Pessoa Jurídica</v>
      </c>
      <c r="D109" s="24">
        <v>709</v>
      </c>
      <c r="E109" s="21" t="str">
        <f>VLOOKUP(D109,Fichas!$A$1:$E$2000,5,FALSE)</f>
        <v>0</v>
      </c>
      <c r="F109" s="36" t="str">
        <f>VLOOKUP(D109,Fichas!$A$1:$F$2000,6,FALSE)</f>
        <v>Secr. Obras</v>
      </c>
      <c r="G109" s="25"/>
      <c r="H109" s="25">
        <v>311584.75</v>
      </c>
    </row>
    <row r="110" spans="1:8">
      <c r="A110" s="48" t="str">
        <f>VLOOKUP(D110,Fichas!$A$1:$B$2000,2,FALSE)</f>
        <v>02.016.15.452.0025.2091</v>
      </c>
      <c r="B110" s="22" t="str">
        <f>VLOOKUP(D110,Fichas!$A$1:$C$2000,3,FALSE)</f>
        <v>3.3.90.39.00.00</v>
      </c>
      <c r="C110" s="36" t="str">
        <f>VLOOKUP(D110,Fichas!$A$1:$D$2000,4,FALSE)</f>
        <v>Outros Serviços de Terceiros - Pessoa Jurídica</v>
      </c>
      <c r="D110" s="24">
        <v>712</v>
      </c>
      <c r="E110" s="21" t="str">
        <f>VLOOKUP(D110,Fichas!$A$1:$E$2000,5,FALSE)</f>
        <v>807</v>
      </c>
      <c r="F110" s="36" t="str">
        <f>VLOOKUP(D110,Fichas!$A$1:$F$2000,6,FALSE)</f>
        <v>Secr. Obras</v>
      </c>
      <c r="G110" s="25"/>
      <c r="H110" s="25">
        <v>600000</v>
      </c>
    </row>
    <row r="111" spans="1:8">
      <c r="A111" s="48" t="str">
        <f>VLOOKUP(D111,Fichas!$A$1:$B$2000,2,FALSE)</f>
        <v>02.016.15.452.0026.2088</v>
      </c>
      <c r="B111" s="22" t="str">
        <f>VLOOKUP(D111,Fichas!$A$1:$C$2000,3,FALSE)</f>
        <v>3.3.90.39.00.00</v>
      </c>
      <c r="C111" s="36" t="str">
        <f>VLOOKUP(D111,Fichas!$A$1:$D$2000,4,FALSE)</f>
        <v>Outros Serviços de Terceiros - Pessoa Jurídica</v>
      </c>
      <c r="D111" s="24">
        <v>719</v>
      </c>
      <c r="E111" s="21" t="str">
        <f>VLOOKUP(D111,Fichas!$A$1:$E$2000,5,FALSE)</f>
        <v>0</v>
      </c>
      <c r="F111" s="36" t="str">
        <f>VLOOKUP(D111,Fichas!$A$1:$F$2000,6,FALSE)</f>
        <v>Secr. Obras</v>
      </c>
      <c r="G111" s="25"/>
      <c r="H111" s="25">
        <v>13000</v>
      </c>
    </row>
    <row r="112" spans="1:8">
      <c r="A112" s="48" t="str">
        <f>VLOOKUP(D112,Fichas!$A$1:$B$2000,2,FALSE)</f>
        <v>02.016.15.452.0026.2090</v>
      </c>
      <c r="B112" s="22" t="str">
        <f>VLOOKUP(D112,Fichas!$A$1:$C$2000,3,FALSE)</f>
        <v>3.3.90.39.00.00</v>
      </c>
      <c r="C112" s="36" t="str">
        <f>VLOOKUP(D112,Fichas!$A$1:$D$2000,4,FALSE)</f>
        <v>Outros Serviços de Terceiros - Pessoa Jurídica</v>
      </c>
      <c r="D112" s="24">
        <v>722</v>
      </c>
      <c r="E112" s="21" t="str">
        <f>VLOOKUP(D112,Fichas!$A$1:$E$2000,5,FALSE)</f>
        <v>807</v>
      </c>
      <c r="F112" s="36" t="str">
        <f>VLOOKUP(D112,Fichas!$A$1:$F$2000,6,FALSE)</f>
        <v>Secr. Obras</v>
      </c>
      <c r="G112" s="25"/>
      <c r="H112" s="25">
        <v>8000500</v>
      </c>
    </row>
    <row r="113" spans="1:8">
      <c r="A113" s="48" t="str">
        <f>VLOOKUP(D113,Fichas!$A$1:$B$2000,2,FALSE)</f>
        <v>02.016.25.752.0023.2089</v>
      </c>
      <c r="B113" s="22" t="str">
        <f>VLOOKUP(D113,Fichas!$A$1:$C$2000,3,FALSE)</f>
        <v>3.3.90.30.00.00</v>
      </c>
      <c r="C113" s="36" t="str">
        <f>VLOOKUP(D113,Fichas!$A$1:$D$2000,4,FALSE)</f>
        <v>Material de Consumo</v>
      </c>
      <c r="D113" s="24">
        <v>728</v>
      </c>
      <c r="E113" s="21" t="str">
        <f>VLOOKUP(D113,Fichas!$A$1:$E$2000,5,FALSE)</f>
        <v>33</v>
      </c>
      <c r="F113" s="36" t="str">
        <f>VLOOKUP(D113,Fichas!$A$1:$F$2000,6,FALSE)</f>
        <v>Secr. Obras</v>
      </c>
      <c r="G113" s="25"/>
      <c r="H113" s="25">
        <v>4995000</v>
      </c>
    </row>
    <row r="114" spans="1:8">
      <c r="A114" s="48" t="str">
        <f>VLOOKUP(D114,Fichas!$A$1:$B$2000,2,FALSE)</f>
        <v>02.016.25.752.0023.2089</v>
      </c>
      <c r="B114" s="22" t="str">
        <f>VLOOKUP(D114,Fichas!$A$1:$C$2000,3,FALSE)</f>
        <v>3.3.90.39.00.00</v>
      </c>
      <c r="C114" s="36" t="str">
        <f>VLOOKUP(D114,Fichas!$A$1:$D$2000,4,FALSE)</f>
        <v>Outros Serviços de Terceiros - Pessoa Jurídica</v>
      </c>
      <c r="D114" s="24">
        <v>729</v>
      </c>
      <c r="E114" s="21" t="str">
        <f>VLOOKUP(D114,Fichas!$A$1:$E$2000,5,FALSE)</f>
        <v>33</v>
      </c>
      <c r="F114" s="36" t="str">
        <f>VLOOKUP(D114,Fichas!$A$1:$F$2000,6,FALSE)</f>
        <v>Secr. Obras</v>
      </c>
      <c r="G114" s="25"/>
      <c r="H114" s="25">
        <v>4000000</v>
      </c>
    </row>
    <row r="115" spans="1:8">
      <c r="A115" s="48" t="str">
        <f>VLOOKUP(D115,Fichas!$A$1:$B$2000,2,FALSE)</f>
        <v>02.017.08.122.0008.2003</v>
      </c>
      <c r="B115" s="22" t="str">
        <f>VLOOKUP(D115,Fichas!$A$1:$C$2000,3,FALSE)</f>
        <v>3.1.90.04.00.00</v>
      </c>
      <c r="C115" s="36" t="str">
        <f>VLOOKUP(D115,Fichas!$A$1:$D$2000,4,FALSE)</f>
        <v>Contratação por Tempo Determinado</v>
      </c>
      <c r="D115" s="24">
        <v>730</v>
      </c>
      <c r="E115" s="21" t="str">
        <f>VLOOKUP(D115,Fichas!$A$1:$E$2000,5,FALSE)</f>
        <v>0</v>
      </c>
      <c r="F115" s="36" t="str">
        <f>VLOOKUP(D115,Fichas!$A$1:$F$2000,6,FALSE)</f>
        <v>Secr. Criança</v>
      </c>
      <c r="G115" s="25"/>
      <c r="H115" s="25">
        <v>40883.33</v>
      </c>
    </row>
    <row r="116" spans="1:8">
      <c r="A116" s="48" t="str">
        <f>VLOOKUP(D116,Fichas!$A$1:$B$2000,2,FALSE)</f>
        <v>02.021.18.122.0002.2003</v>
      </c>
      <c r="B116" s="22" t="str">
        <f>VLOOKUP(D116,Fichas!$A$1:$C$2000,3,FALSE)</f>
        <v>3.1.90.11.00.00</v>
      </c>
      <c r="C116" s="36" t="str">
        <f>VLOOKUP(D116,Fichas!$A$1:$D$2000,4,FALSE)</f>
        <v>Vencimentos e Vantagens Fixas - Pessoal Civil</v>
      </c>
      <c r="D116" s="24">
        <v>759</v>
      </c>
      <c r="E116" s="21" t="str">
        <f>VLOOKUP(D116,Fichas!$A$1:$E$2000,5,FALSE)</f>
        <v>0</v>
      </c>
      <c r="F116" s="36" t="str">
        <f>VLOOKUP(D116,Fichas!$A$1:$F$2000,6,FALSE)</f>
        <v>Secr. M. Ambiente</v>
      </c>
      <c r="G116" s="25"/>
      <c r="H116" s="25">
        <v>22000</v>
      </c>
    </row>
    <row r="117" spans="1:8">
      <c r="A117" s="48" t="str">
        <f>VLOOKUP(D117,Fichas!$A$1:$B$2000,2,FALSE)</f>
        <v>02.022.06.122.0002.2004.0001</v>
      </c>
      <c r="B117" s="22" t="str">
        <f>VLOOKUP(D117,Fichas!$A$1:$C$2000,3,FALSE)</f>
        <v>4.4.90.52.00.00</v>
      </c>
      <c r="C117" s="36" t="str">
        <f>VLOOKUP(D117,Fichas!$A$1:$D$2000,4,FALSE)</f>
        <v>Equipamentos e Material Permanente</v>
      </c>
      <c r="D117" s="24">
        <v>799</v>
      </c>
      <c r="E117" s="21" t="str">
        <f>VLOOKUP(D117,Fichas!$A$1:$E$2000,5,FALSE)</f>
        <v>0</v>
      </c>
      <c r="F117" s="36" t="str">
        <f>VLOOKUP(D117,Fichas!$A$1:$F$2000,6,FALSE)</f>
        <v>Secr. Dir. Humanos</v>
      </c>
      <c r="G117" s="25"/>
      <c r="H117" s="25">
        <v>3250</v>
      </c>
    </row>
    <row r="118" spans="1:8">
      <c r="A118" s="48" t="str">
        <f>VLOOKUP(D118,Fichas!$A$1:$B$2000,2,FALSE)</f>
        <v>02.022.06.181.0028.2120</v>
      </c>
      <c r="B118" s="22" t="str">
        <f>VLOOKUP(D118,Fichas!$A$1:$C$2000,3,FALSE)</f>
        <v>3.3.90.39.00.00</v>
      </c>
      <c r="C118" s="36" t="str">
        <f>VLOOKUP(D118,Fichas!$A$1:$D$2000,4,FALSE)</f>
        <v>Outros Serviços de Terceiros - Pessoa Jurídica</v>
      </c>
      <c r="D118" s="24">
        <v>821</v>
      </c>
      <c r="E118" s="21" t="str">
        <f>VLOOKUP(D118,Fichas!$A$1:$E$2000,5,FALSE)</f>
        <v>809</v>
      </c>
      <c r="F118" s="36" t="str">
        <f>VLOOKUP(D118,Fichas!$A$1:$F$2000,6,FALSE)</f>
        <v>Secr. Dir. Humanos</v>
      </c>
      <c r="G118" s="25"/>
      <c r="H118" s="25">
        <v>110000</v>
      </c>
    </row>
    <row r="119" spans="1:8">
      <c r="A119" s="48" t="str">
        <f>VLOOKUP(D119,Fichas!$A$1:$B$2000,2,FALSE)</f>
        <v>08.001.09.122.0038.2184</v>
      </c>
      <c r="B119" s="22" t="str">
        <f>VLOOKUP(D119,Fichas!$A$1:$C$2000,3,FALSE)</f>
        <v>3.3.90.39.00.00</v>
      </c>
      <c r="C119" s="36" t="str">
        <f>VLOOKUP(D119,Fichas!$A$1:$D$2000,4,FALSE)</f>
        <v>Outros Serviços de Terceiros - Pessoa Jurídica</v>
      </c>
      <c r="D119" s="24">
        <v>1234</v>
      </c>
      <c r="E119" s="21" t="str">
        <f>VLOOKUP(D119,Fichas!$A$1:$E$2000,5,FALSE)</f>
        <v>28</v>
      </c>
      <c r="F119" s="36" t="str">
        <f>VLOOKUP(D119,Fichas!$A$1:$F$2000,6,FALSE)</f>
        <v>IBASCAF</v>
      </c>
      <c r="G119" s="25"/>
      <c r="H119" s="25">
        <v>4450000</v>
      </c>
    </row>
    <row r="120" spans="1:8">
      <c r="A120" s="48" t="str">
        <f>VLOOKUP(D120,Fichas!$A$1:$B$2000,2,FALSE)</f>
        <v>08.001.09.122.0039.2187</v>
      </c>
      <c r="B120" s="22" t="str">
        <f>VLOOKUP(D120,Fichas!$A$1:$C$2000,3,FALSE)</f>
        <v>3.3.90.39.00.00</v>
      </c>
      <c r="C120" s="36" t="str">
        <f>VLOOKUP(D120,Fichas!$A$1:$D$2000,4,FALSE)</f>
        <v>Outros Serviços de Terceiros - Pessoa Jurídica</v>
      </c>
      <c r="D120" s="24">
        <v>1238</v>
      </c>
      <c r="E120" s="21" t="str">
        <f>VLOOKUP(D120,Fichas!$A$1:$E$2000,5,FALSE)</f>
        <v>962</v>
      </c>
      <c r="F120" s="36" t="str">
        <f>VLOOKUP(D120,Fichas!$A$1:$F$2000,6,FALSE)</f>
        <v>IBASCAF</v>
      </c>
      <c r="G120" s="25"/>
      <c r="H120" s="25">
        <v>1420000</v>
      </c>
    </row>
    <row r="121" spans="1:8">
      <c r="A121" s="48" t="str">
        <f>VLOOKUP(D121,Fichas!$A$1:$B$2000,2,FALSE)</f>
        <v>03.001.08.244.0045.2220</v>
      </c>
      <c r="B121" s="22" t="str">
        <f>VLOOKUP(D121,Fichas!$A$1:$C$2000,3,FALSE)</f>
        <v>3.3.90.30.00.00</v>
      </c>
      <c r="C121" s="36" t="str">
        <f>VLOOKUP(D121,Fichas!$A$1:$D$2000,4,FALSE)</f>
        <v>Material de Consumo</v>
      </c>
      <c r="D121" s="24">
        <v>880</v>
      </c>
      <c r="E121" s="21" t="str">
        <f>VLOOKUP(D121,Fichas!$A$1:$E$2000,5,FALSE)</f>
        <v>808</v>
      </c>
      <c r="F121" s="36" t="str">
        <f>VLOOKUP(D121,Fichas!$A$1:$F$2000,6,FALSE)</f>
        <v>F.M. Assist. Social</v>
      </c>
      <c r="G121" s="25"/>
      <c r="H121" s="25">
        <v>200000</v>
      </c>
    </row>
    <row r="122" spans="1:8">
      <c r="A122" s="48" t="str">
        <f>VLOOKUP(D122,Fichas!$A$1:$B$2000,2,FALSE)</f>
        <v>03.001.08.244.0045.2220</v>
      </c>
      <c r="B122" s="22" t="str">
        <f>VLOOKUP(D122,Fichas!$A$1:$C$2000,3,FALSE)</f>
        <v>3.3.90.30.00.00</v>
      </c>
      <c r="C122" s="36" t="str">
        <f>VLOOKUP(D122,Fichas!$A$1:$D$2000,4,FALSE)</f>
        <v>Material de Consumo</v>
      </c>
      <c r="D122" s="24">
        <v>881</v>
      </c>
      <c r="E122" s="21" t="str">
        <f>VLOOKUP(D122,Fichas!$A$1:$E$2000,5,FALSE)</f>
        <v>865</v>
      </c>
      <c r="F122" s="36" t="str">
        <f>VLOOKUP(D122,Fichas!$A$1:$F$2000,6,FALSE)</f>
        <v>F.M. Assist. Social</v>
      </c>
      <c r="G122" s="25"/>
      <c r="H122" s="25">
        <v>46800</v>
      </c>
    </row>
    <row r="123" spans="1:8">
      <c r="A123" s="48" t="str">
        <f>VLOOKUP(D123,Fichas!$A$1:$B$2000,2,FALSE)</f>
        <v>03.001.08.244.0045.2227</v>
      </c>
      <c r="B123" s="22" t="str">
        <f>VLOOKUP(D123,Fichas!$A$1:$C$2000,3,FALSE)</f>
        <v>3.3.90.30.00.00</v>
      </c>
      <c r="C123" s="36" t="str">
        <f>VLOOKUP(D123,Fichas!$A$1:$D$2000,4,FALSE)</f>
        <v>Material de Consumo</v>
      </c>
      <c r="D123" s="24">
        <v>899</v>
      </c>
      <c r="E123" s="21" t="str">
        <f>VLOOKUP(D123,Fichas!$A$1:$E$2000,5,FALSE)</f>
        <v>910</v>
      </c>
      <c r="F123" s="36" t="str">
        <f>VLOOKUP(D123,Fichas!$A$1:$F$2000,6,FALSE)</f>
        <v>F.M. Assist. Social</v>
      </c>
      <c r="G123" s="25"/>
      <c r="H123" s="25">
        <v>100000</v>
      </c>
    </row>
    <row r="124" spans="1:8">
      <c r="A124" s="48" t="str">
        <f>VLOOKUP(D124,Fichas!$A$1:$B$2000,2,FALSE)</f>
        <v>05.001.10.301.0031.1026</v>
      </c>
      <c r="B124" s="22" t="str">
        <f>VLOOKUP(D124,Fichas!$A$1:$C$2000,3,FALSE)</f>
        <v>4.4.90.51.00.00</v>
      </c>
      <c r="C124" s="36" t="str">
        <f>VLOOKUP(D124,Fichas!$A$1:$D$2000,4,FALSE)</f>
        <v>Obras e Instalações</v>
      </c>
      <c r="D124" s="24">
        <v>1006</v>
      </c>
      <c r="E124" s="21" t="str">
        <f>VLOOKUP(D124,Fichas!$A$1:$E$2000,5,FALSE)</f>
        <v>836</v>
      </c>
      <c r="F124" s="36" t="str">
        <f>VLOOKUP(D124,Fichas!$A$1:$F$2000,6,FALSE)</f>
        <v>F.M. Saúde</v>
      </c>
      <c r="G124" s="25"/>
      <c r="H124" s="25">
        <v>17000</v>
      </c>
    </row>
    <row r="125" spans="1:8">
      <c r="A125" s="48" t="str">
        <f>VLOOKUP(D125,Fichas!$A$1:$B$2000,2,FALSE)</f>
        <v>05.001.10.302.0032.2145</v>
      </c>
      <c r="B125" s="22" t="str">
        <f>VLOOKUP(D125,Fichas!$A$1:$C$2000,3,FALSE)</f>
        <v>3.1.90.04.00.00</v>
      </c>
      <c r="C125" s="36" t="str">
        <f>VLOOKUP(D125,Fichas!$A$1:$D$2000,4,FALSE)</f>
        <v>Contratação por Tempo Determinado</v>
      </c>
      <c r="D125" s="24">
        <v>1086</v>
      </c>
      <c r="E125" s="21">
        <f>VLOOKUP(D125,Fichas!$A$1:$E$2000,5,FALSE)</f>
        <v>810</v>
      </c>
      <c r="F125" s="36" t="str">
        <f>VLOOKUP(D125,Fichas!$A$1:$F$2000,6,FALSE)</f>
        <v>F.M. Saúde</v>
      </c>
      <c r="G125" s="25"/>
      <c r="H125" s="25">
        <v>2665500</v>
      </c>
    </row>
    <row r="126" spans="1:8">
      <c r="A126" s="48" t="str">
        <f>VLOOKUP(D126,Fichas!$A$1:$B$2000,2,FALSE)</f>
        <v>06.001.26.122.0002.2004.0001</v>
      </c>
      <c r="B126" s="22" t="str">
        <f>VLOOKUP(D126,Fichas!$A$1:$C$2000,3,FALSE)</f>
        <v>3.3.90.30.00.00</v>
      </c>
      <c r="C126" s="36" t="str">
        <f>VLOOKUP(D126,Fichas!$A$1:$D$2000,4,FALSE)</f>
        <v>Material de Consumo</v>
      </c>
      <c r="D126" s="24">
        <v>1165</v>
      </c>
      <c r="E126" s="21" t="str">
        <f>VLOOKUP(D126,Fichas!$A$1:$E$2000,5,FALSE)</f>
        <v>0</v>
      </c>
      <c r="F126" s="36" t="str">
        <f>VLOOKUP(D126,Fichas!$A$1:$F$2000,6,FALSE)</f>
        <v>F.M. Transporte</v>
      </c>
      <c r="G126" s="25"/>
      <c r="H126" s="25">
        <v>10000</v>
      </c>
    </row>
    <row r="127" spans="1:8">
      <c r="A127" s="48" t="str">
        <f>VLOOKUP(D127,Fichas!$A$1:$B$2000,2,FALSE)</f>
        <v>06.001.26.125.0035.2173</v>
      </c>
      <c r="B127" s="22" t="str">
        <f>VLOOKUP(D127,Fichas!$A$1:$C$2000,3,FALSE)</f>
        <v>3.3.90.30.00.00</v>
      </c>
      <c r="C127" s="36" t="str">
        <f>VLOOKUP(D127,Fichas!$A$1:$D$2000,4,FALSE)</f>
        <v>Material de Consumo</v>
      </c>
      <c r="D127" s="24">
        <v>1187</v>
      </c>
      <c r="E127" s="21" t="str">
        <f>VLOOKUP(D127,Fichas!$A$1:$E$2000,5,FALSE)</f>
        <v>0</v>
      </c>
      <c r="F127" s="36" t="str">
        <f>VLOOKUP(D127,Fichas!$A$1:$F$2000,6,FALSE)</f>
        <v>F.M. Transporte</v>
      </c>
      <c r="G127" s="25"/>
      <c r="H127" s="25">
        <v>40000</v>
      </c>
    </row>
    <row r="128" spans="1:8">
      <c r="A128" s="48" t="str">
        <f>VLOOKUP(D128,Fichas!$A$1:$B$2000,2,FALSE)</f>
        <v>06.001.26.125.0035.2174</v>
      </c>
      <c r="B128" s="22" t="str">
        <f>VLOOKUP(D128,Fichas!$A$1:$C$2000,3,FALSE)</f>
        <v>3.3.90.30.00.00</v>
      </c>
      <c r="C128" s="36" t="str">
        <f>VLOOKUP(D128,Fichas!$A$1:$D$2000,4,FALSE)</f>
        <v>Material de Consumo</v>
      </c>
      <c r="D128" s="24">
        <v>1189</v>
      </c>
      <c r="E128" s="21" t="str">
        <f>VLOOKUP(D128,Fichas!$A$1:$E$2000,5,FALSE)</f>
        <v>0</v>
      </c>
      <c r="F128" s="36" t="str">
        <f>VLOOKUP(D128,Fichas!$A$1:$F$2000,6,FALSE)</f>
        <v>F.M. Transporte</v>
      </c>
      <c r="G128" s="25"/>
      <c r="H128" s="25">
        <v>33000</v>
      </c>
    </row>
    <row r="129" spans="1:8">
      <c r="A129" s="48" t="str">
        <f>VLOOKUP(D129,Fichas!$A$1:$B$2000,2,FALSE)</f>
        <v>06.001.26.125.0035.2176</v>
      </c>
      <c r="B129" s="22" t="str">
        <f>VLOOKUP(D129,Fichas!$A$1:$C$2000,3,FALSE)</f>
        <v>3.3.90.30.00.00</v>
      </c>
      <c r="C129" s="36" t="str">
        <f>VLOOKUP(D129,Fichas!$A$1:$D$2000,4,FALSE)</f>
        <v>Material de Consumo</v>
      </c>
      <c r="D129" s="24">
        <v>1194</v>
      </c>
      <c r="E129" s="21" t="str">
        <f>VLOOKUP(D129,Fichas!$A$1:$E$2000,5,FALSE)</f>
        <v>0</v>
      </c>
      <c r="F129" s="36" t="str">
        <f>VLOOKUP(D129,Fichas!$A$1:$F$2000,6,FALSE)</f>
        <v>F.M. Transporte</v>
      </c>
      <c r="G129" s="25"/>
      <c r="H129" s="25">
        <v>50000</v>
      </c>
    </row>
    <row r="130" spans="1:8">
      <c r="A130" s="48" t="str">
        <f>VLOOKUP(D130,Fichas!$A$1:$B$2000,2,FALSE)</f>
        <v>06.001.26.125.0035.2176</v>
      </c>
      <c r="B130" s="22" t="str">
        <f>VLOOKUP(D130,Fichas!$A$1:$C$2000,3,FALSE)</f>
        <v>4.4.90.52.00.00</v>
      </c>
      <c r="C130" s="36" t="str">
        <f>VLOOKUP(D130,Fichas!$A$1:$D$2000,4,FALSE)</f>
        <v>Equipamentos e Material Permanente</v>
      </c>
      <c r="D130" s="24">
        <v>1196</v>
      </c>
      <c r="E130" s="21" t="str">
        <f>VLOOKUP(D130,Fichas!$A$1:$E$2000,5,FALSE)</f>
        <v>0</v>
      </c>
      <c r="F130" s="36" t="str">
        <f>VLOOKUP(D130,Fichas!$A$1:$F$2000,6,FALSE)</f>
        <v>F.M. Transporte</v>
      </c>
      <c r="G130" s="25"/>
      <c r="H130" s="25">
        <v>38000</v>
      </c>
    </row>
    <row r="131" spans="1:8">
      <c r="A131" s="48" t="str">
        <f>VLOOKUP(D131,Fichas!$A$1:$B$2000,2,FALSE)</f>
        <v>10.001.09.122.0003.1002</v>
      </c>
      <c r="B131" s="22" t="str">
        <f>VLOOKUP(D131,Fichas!$A$1:$C$2000,3,FALSE)</f>
        <v>3.3.90.39.00.00</v>
      </c>
      <c r="C131" s="36" t="str">
        <f>VLOOKUP(D131,Fichas!$A$1:$D$2000,4,FALSE)</f>
        <v>Outros Serviços de Terceiros - Pessoa Jurídica</v>
      </c>
      <c r="D131" s="24">
        <v>1251</v>
      </c>
      <c r="E131" s="21" t="str">
        <f>VLOOKUP(D131,Fichas!$A$1:$E$2000,5,FALSE)</f>
        <v>29</v>
      </c>
      <c r="F131" s="36" t="str">
        <f>VLOOKUP(D131,Fichas!$A$1:$F$2000,6,FALSE)</f>
        <v>FAMES</v>
      </c>
      <c r="G131" s="25"/>
      <c r="H131" s="25">
        <v>50000</v>
      </c>
    </row>
    <row r="132" spans="1:8">
      <c r="A132" s="48" t="str">
        <f>VLOOKUP(D132,Fichas!$A$1:$B$2000,2,FALSE)</f>
        <v>10.001.09.122.0003.1002</v>
      </c>
      <c r="B132" s="22" t="str">
        <f>VLOOKUP(D132,Fichas!$A$1:$C$2000,3,FALSE)</f>
        <v>4.4.90.51.00.00</v>
      </c>
      <c r="C132" s="36" t="str">
        <f>VLOOKUP(D132,Fichas!$A$1:$D$2000,4,FALSE)</f>
        <v>Obras e Instalações</v>
      </c>
      <c r="D132" s="24">
        <v>1252</v>
      </c>
      <c r="E132" s="21" t="str">
        <f>VLOOKUP(D132,Fichas!$A$1:$E$2000,5,FALSE)</f>
        <v>29</v>
      </c>
      <c r="F132" s="36" t="str">
        <f>VLOOKUP(D132,Fichas!$A$1:$F$2000,6,FALSE)</f>
        <v>FAMES</v>
      </c>
      <c r="G132" s="25"/>
      <c r="H132" s="25">
        <v>100000</v>
      </c>
    </row>
    <row r="133" spans="1:8">
      <c r="A133" s="48" t="str">
        <f>VLOOKUP(D133,Fichas!$A$1:$B$2000,2,FALSE)</f>
        <v>10.001.10.122.0040.2004.0001</v>
      </c>
      <c r="B133" s="22" t="str">
        <f>VLOOKUP(D133,Fichas!$A$1:$C$2000,3,FALSE)</f>
        <v>3.3.90.30.00.00</v>
      </c>
      <c r="C133" s="36" t="str">
        <f>VLOOKUP(D133,Fichas!$A$1:$D$2000,4,FALSE)</f>
        <v>Material de Consumo</v>
      </c>
      <c r="D133" s="24">
        <v>1256</v>
      </c>
      <c r="E133" s="21" t="str">
        <f>VLOOKUP(D133,Fichas!$A$1:$E$2000,5,FALSE)</f>
        <v>29</v>
      </c>
      <c r="F133" s="36" t="str">
        <f>VLOOKUP(D133,Fichas!$A$1:$F$2000,6,FALSE)</f>
        <v>FAMES</v>
      </c>
      <c r="G133" s="25"/>
      <c r="H133" s="25">
        <v>644000</v>
      </c>
    </row>
    <row r="134" spans="1:8">
      <c r="A134" s="48" t="str">
        <f>VLOOKUP(D134,Fichas!$A$1:$B$2000,2,FALSE)</f>
        <v>11.001.18.541.0027.2111</v>
      </c>
      <c r="B134" s="22" t="str">
        <f>VLOOKUP(D134,Fichas!$A$1:$C$2000,3,FALSE)</f>
        <v>3.3.90.39.00.00</v>
      </c>
      <c r="C134" s="36" t="str">
        <f>VLOOKUP(D134,Fichas!$A$1:$D$2000,4,FALSE)</f>
        <v>Outros Serviços de Terceiros - Pessoa Jurídica</v>
      </c>
      <c r="D134" s="24">
        <v>1273</v>
      </c>
      <c r="E134" s="21" t="str">
        <f>VLOOKUP(D134,Fichas!$A$1:$E$2000,5,FALSE)</f>
        <v>912</v>
      </c>
      <c r="F134" s="36" t="str">
        <f>VLOOKUP(D134,Fichas!$A$1:$F$2000,6,FALSE)</f>
        <v>F.M. M. Ambiente</v>
      </c>
      <c r="G134" s="25"/>
      <c r="H134" s="25">
        <v>9502.5</v>
      </c>
    </row>
    <row r="135" spans="1:8">
      <c r="A135" s="48" t="str">
        <f>VLOOKUP(D135,Fichas!$A$1:$B$2000,2,FALSE)</f>
        <v>23.001.15.452.0043.2211</v>
      </c>
      <c r="B135" s="22" t="str">
        <f>VLOOKUP(D135,Fichas!$A$1:$C$2000,3,FALSE)</f>
        <v>3.3.90.30.00.00</v>
      </c>
      <c r="C135" s="36" t="str">
        <f>VLOOKUP(D135,Fichas!$A$1:$D$2000,4,FALSE)</f>
        <v>Material de Consumo</v>
      </c>
      <c r="D135" s="24">
        <v>1385</v>
      </c>
      <c r="E135" s="21">
        <f>VLOOKUP(D135,Fichas!$A$1:$E$2000,5,FALSE)</f>
        <v>33</v>
      </c>
      <c r="F135" s="36" t="str">
        <f>VLOOKUP(D135,Fichas!$A$1:$F$2000,6,FALSE)</f>
        <v>CONSERCAF</v>
      </c>
      <c r="G135" s="25"/>
      <c r="H135" s="25">
        <v>250000</v>
      </c>
    </row>
    <row r="136" spans="1:8">
      <c r="A136" s="48" t="str">
        <f>VLOOKUP(D136,Fichas!$A$1:$B$2000,2,FALSE)</f>
        <v>23.001.15.452.0043.2211</v>
      </c>
      <c r="B136" s="22" t="str">
        <f>VLOOKUP(D136,Fichas!$A$1:$C$2000,3,FALSE)</f>
        <v>3.3.90.39.00.00</v>
      </c>
      <c r="C136" s="36" t="str">
        <f>VLOOKUP(D136,Fichas!$A$1:$D$2000,4,FALSE)</f>
        <v>Outros Serviços de Terceiros - Pessoa Jurídica</v>
      </c>
      <c r="D136" s="24">
        <v>1388</v>
      </c>
      <c r="E136" s="21">
        <f>VLOOKUP(D136,Fichas!$A$1:$E$2000,5,FALSE)</f>
        <v>33</v>
      </c>
      <c r="F136" s="36" t="str">
        <f>VLOOKUP(D136,Fichas!$A$1:$F$2000,6,FALSE)</f>
        <v>CONSERCAF</v>
      </c>
      <c r="G136" s="25"/>
      <c r="H136" s="25">
        <v>3100000</v>
      </c>
    </row>
    <row r="137" spans="1:8">
      <c r="A137" s="48" t="str">
        <f>VLOOKUP(D137,Fichas!$A$1:$B$2000,2,FALSE)</f>
        <v>23.001.18.452.0044.2212</v>
      </c>
      <c r="B137" s="22" t="str">
        <f>VLOOKUP(D137,Fichas!$A$1:$C$2000,3,FALSE)</f>
        <v>3.3.90.36.00.00</v>
      </c>
      <c r="C137" s="36" t="str">
        <f>VLOOKUP(D137,Fichas!$A$1:$D$2000,4,FALSE)</f>
        <v>Outros Serviços de Terceiros - Pessoa Física</v>
      </c>
      <c r="D137" s="24">
        <v>1391</v>
      </c>
      <c r="E137" s="21" t="str">
        <f>VLOOKUP(D137,Fichas!$A$1:$E$2000,5,FALSE)</f>
        <v>807</v>
      </c>
      <c r="F137" s="36" t="str">
        <f>VLOOKUP(D137,Fichas!$A$1:$F$2000,6,FALSE)</f>
        <v>CONSERCAF</v>
      </c>
      <c r="G137" s="25"/>
      <c r="H137" s="25">
        <v>9500000</v>
      </c>
    </row>
    <row r="138" spans="1:8">
      <c r="A138" s="48" t="str">
        <f>VLOOKUP(D138,Fichas!$A$1:$B$2000,2,FALSE)</f>
        <v>24.001.03.122.0003.1002</v>
      </c>
      <c r="B138" s="22" t="str">
        <f>VLOOKUP(D138,Fichas!$A$1:$C$2000,3,FALSE)</f>
        <v>3.3.90.30.00.00</v>
      </c>
      <c r="C138" s="36" t="str">
        <f>VLOOKUP(D138,Fichas!$A$1:$D$2000,4,FALSE)</f>
        <v>Material de Consumo</v>
      </c>
      <c r="D138" s="24">
        <v>1402</v>
      </c>
      <c r="E138" s="21" t="str">
        <f>VLOOKUP(D138,Fichas!$A$1:$E$2000,5,FALSE)</f>
        <v>19</v>
      </c>
      <c r="F138" s="36" t="str">
        <f>VLOOKUP(D138,Fichas!$A$1:$F$2000,6,FALSE)</f>
        <v>FMDDC</v>
      </c>
      <c r="G138" s="25"/>
      <c r="H138" s="25">
        <v>8000</v>
      </c>
    </row>
    <row r="139" spans="1:8">
      <c r="A139" s="48" t="str">
        <f>VLOOKUP(D139,Fichas!$A$1:$B$2000,2,FALSE)</f>
        <v>24.001.03.122.0003.1002</v>
      </c>
      <c r="B139" s="22" t="str">
        <f>VLOOKUP(D139,Fichas!$A$1:$C$2000,3,FALSE)</f>
        <v>3.3.90.39.00.00</v>
      </c>
      <c r="C139" s="36" t="str">
        <f>VLOOKUP(D139,Fichas!$A$1:$D$2000,4,FALSE)</f>
        <v>Outros Serviços de Terceiros - Pessoa Jurídica</v>
      </c>
      <c r="D139" s="24">
        <v>1403</v>
      </c>
      <c r="E139" s="21" t="str">
        <f>VLOOKUP(D139,Fichas!$A$1:$E$2000,5,FALSE)</f>
        <v>19</v>
      </c>
      <c r="F139" s="36" t="str">
        <f>VLOOKUP(D139,Fichas!$A$1:$F$2000,6,FALSE)</f>
        <v>FMDDC</v>
      </c>
      <c r="G139" s="25"/>
      <c r="H139" s="25">
        <v>8746</v>
      </c>
    </row>
    <row r="140" spans="1:8">
      <c r="A140" s="48" t="str">
        <f>VLOOKUP(D140,Fichas!$A$1:$B$2000,2,FALSE)</f>
        <v>26.001.03.091.0005.2014</v>
      </c>
      <c r="B140" s="22" t="str">
        <f>VLOOKUP(D140,Fichas!$A$1:$C$2000,3,FALSE)</f>
        <v>4.6.90.91.00.00</v>
      </c>
      <c r="C140" s="36" t="str">
        <f>VLOOKUP(D140,Fichas!$A$1:$D$2000,4,FALSE)</f>
        <v>Sentenças Judiciais</v>
      </c>
      <c r="D140" s="24">
        <v>1413</v>
      </c>
      <c r="E140" s="21" t="str">
        <f>VLOOKUP(D140,Fichas!$A$1:$E$2000,5,FALSE)</f>
        <v>806</v>
      </c>
      <c r="F140" s="36" t="str">
        <f>VLOOKUP(D140,Fichas!$A$1:$F$2000,6,FALSE)</f>
        <v>F.M. Liquidação</v>
      </c>
      <c r="G140" s="25"/>
      <c r="H140" s="25">
        <v>9585842.5999999996</v>
      </c>
    </row>
    <row r="141" spans="1:8">
      <c r="A141" s="352" t="s">
        <v>966</v>
      </c>
      <c r="B141" s="353"/>
      <c r="C141" s="353"/>
      <c r="D141" s="354"/>
      <c r="E141" s="21">
        <v>3991</v>
      </c>
      <c r="F141" s="36"/>
      <c r="G141" s="25"/>
      <c r="H141" s="25">
        <v>3311721.72</v>
      </c>
    </row>
    <row r="142" spans="1:8">
      <c r="A142" s="352" t="s">
        <v>951</v>
      </c>
      <c r="B142" s="353"/>
      <c r="C142" s="353"/>
      <c r="D142" s="354"/>
      <c r="E142" s="24">
        <v>3835</v>
      </c>
      <c r="F142" s="36"/>
      <c r="G142" s="25"/>
      <c r="H142" s="130">
        <v>9877924.8200000003</v>
      </c>
    </row>
    <row r="143" spans="1:8">
      <c r="A143" s="352" t="s">
        <v>952</v>
      </c>
      <c r="B143" s="353"/>
      <c r="C143" s="353"/>
      <c r="D143" s="354"/>
      <c r="E143" s="24">
        <v>3858</v>
      </c>
      <c r="F143" s="36"/>
      <c r="G143" s="25"/>
      <c r="H143" s="130">
        <v>125892.73</v>
      </c>
    </row>
    <row r="144" spans="1:8">
      <c r="A144" s="352" t="s">
        <v>964</v>
      </c>
      <c r="B144" s="353"/>
      <c r="C144" s="353"/>
      <c r="D144" s="354"/>
      <c r="E144" s="24">
        <v>3859</v>
      </c>
      <c r="F144" s="36"/>
      <c r="G144" s="25"/>
      <c r="H144" s="130">
        <v>17087.87</v>
      </c>
    </row>
    <row r="145" spans="1:8">
      <c r="A145" s="352" t="s">
        <v>953</v>
      </c>
      <c r="B145" s="353"/>
      <c r="C145" s="353"/>
      <c r="D145" s="354"/>
      <c r="E145" s="24">
        <v>3860</v>
      </c>
      <c r="F145" s="36"/>
      <c r="G145" s="25"/>
      <c r="H145" s="130">
        <v>144053</v>
      </c>
    </row>
    <row r="146" spans="1:8">
      <c r="A146" s="352" t="s">
        <v>954</v>
      </c>
      <c r="B146" s="353"/>
      <c r="C146" s="353"/>
      <c r="D146" s="354"/>
      <c r="E146" s="24">
        <v>3861</v>
      </c>
      <c r="F146" s="36"/>
      <c r="G146" s="25"/>
      <c r="H146" s="130">
        <v>914346.77</v>
      </c>
    </row>
    <row r="147" spans="1:8">
      <c r="A147" s="352" t="s">
        <v>955</v>
      </c>
      <c r="B147" s="353"/>
      <c r="C147" s="353"/>
      <c r="D147" s="354"/>
      <c r="E147" s="24">
        <v>3862</v>
      </c>
      <c r="F147" s="36"/>
      <c r="G147" s="25"/>
      <c r="H147" s="130">
        <v>23603.81</v>
      </c>
    </row>
    <row r="148" spans="1:8">
      <c r="A148" s="352" t="s">
        <v>956</v>
      </c>
      <c r="B148" s="353"/>
      <c r="C148" s="353"/>
      <c r="D148" s="354"/>
      <c r="E148" s="24">
        <v>3865</v>
      </c>
      <c r="F148" s="36"/>
      <c r="G148" s="25"/>
      <c r="H148" s="130">
        <v>721841.13</v>
      </c>
    </row>
    <row r="149" spans="1:8">
      <c r="A149" s="352" t="s">
        <v>957</v>
      </c>
      <c r="B149" s="353"/>
      <c r="C149" s="353"/>
      <c r="D149" s="354"/>
      <c r="E149" s="24">
        <v>3900</v>
      </c>
      <c r="F149" s="36"/>
      <c r="G149" s="25"/>
      <c r="H149" s="130">
        <v>110889.94</v>
      </c>
    </row>
    <row r="150" spans="1:8">
      <c r="A150" s="352" t="s">
        <v>958</v>
      </c>
      <c r="B150" s="353"/>
      <c r="C150" s="353"/>
      <c r="D150" s="354"/>
      <c r="E150" s="24">
        <v>3901</v>
      </c>
      <c r="F150" s="36"/>
      <c r="G150" s="25"/>
      <c r="H150" s="130">
        <v>101704.20999999999</v>
      </c>
    </row>
    <row r="151" spans="1:8">
      <c r="A151" s="352" t="s">
        <v>960</v>
      </c>
      <c r="B151" s="353"/>
      <c r="C151" s="353"/>
      <c r="D151" s="354"/>
      <c r="E151" s="24">
        <v>3909</v>
      </c>
      <c r="F151" s="36"/>
      <c r="G151" s="25"/>
      <c r="H151" s="130">
        <v>1060069.1599999999</v>
      </c>
    </row>
    <row r="152" spans="1:8">
      <c r="A152" s="352" t="s">
        <v>959</v>
      </c>
      <c r="B152" s="353"/>
      <c r="C152" s="353"/>
      <c r="D152" s="354"/>
      <c r="E152" s="24">
        <v>3910</v>
      </c>
      <c r="F152" s="36"/>
      <c r="G152" s="25"/>
      <c r="H152" s="130">
        <v>102949.12</v>
      </c>
    </row>
    <row r="153" spans="1:8">
      <c r="A153" s="352" t="s">
        <v>965</v>
      </c>
      <c r="B153" s="353"/>
      <c r="C153" s="353"/>
      <c r="D153" s="354"/>
      <c r="E153" s="24">
        <v>3937</v>
      </c>
      <c r="F153" s="36"/>
      <c r="G153" s="25"/>
      <c r="H153" s="130">
        <v>426641.43</v>
      </c>
    </row>
    <row r="154" spans="1:8" ht="12.75">
      <c r="A154" s="337" t="s">
        <v>62</v>
      </c>
      <c r="B154" s="338"/>
      <c r="C154" s="338"/>
      <c r="D154" s="338"/>
      <c r="E154" s="338"/>
      <c r="F154" s="339"/>
      <c r="G154" s="20">
        <f>SUM(G5:G153)</f>
        <v>74250893.229999989</v>
      </c>
      <c r="H154" s="20">
        <f>SUM(H5:H153)</f>
        <v>74250893.230000004</v>
      </c>
    </row>
    <row r="156" spans="1:8">
      <c r="F156" s="37" t="s">
        <v>935</v>
      </c>
      <c r="G156" s="26" t="s">
        <v>936</v>
      </c>
    </row>
    <row r="157" spans="1:8">
      <c r="A157" s="37" t="s">
        <v>74</v>
      </c>
      <c r="B157" s="19">
        <v>0</v>
      </c>
      <c r="C157" s="341" t="str">
        <f>VLOOKUP(B157,[1]Fontes!$A$1:$B$500,2,FALSE)</f>
        <v>ORDINÁRIO</v>
      </c>
      <c r="D157" s="341"/>
      <c r="E157" s="341"/>
      <c r="F157" s="26">
        <f>G81+G80+G43+G42+G41+G37+G36+G35+G34+G33+G18+G10</f>
        <v>2358618.09</v>
      </c>
      <c r="G157" s="26">
        <f>H94+H103+H104+H105+H106+H107+H108+H109+H111+H115+H116+H117+H126+H127+H128+H129+H130</f>
        <v>2358618.09</v>
      </c>
      <c r="H157" s="134">
        <f t="shared" ref="H157:H186" si="0">F157-G157</f>
        <v>0</v>
      </c>
    </row>
    <row r="158" spans="1:8">
      <c r="A158" s="35"/>
      <c r="B158" s="19">
        <v>19</v>
      </c>
      <c r="C158" s="341" t="str">
        <f>VLOOKUP(B158,[1]Fontes!$A$1:$B$500,2,FALSE)</f>
        <v>RECURSO PROCON</v>
      </c>
      <c r="D158" s="341"/>
      <c r="E158" s="341"/>
      <c r="F158" s="26">
        <f>G93</f>
        <v>16746</v>
      </c>
      <c r="G158" s="26">
        <f>H138+H139</f>
        <v>16746</v>
      </c>
      <c r="H158" s="134">
        <f>F158-G158</f>
        <v>0</v>
      </c>
    </row>
    <row r="159" spans="1:8">
      <c r="A159" s="35"/>
      <c r="B159" s="19">
        <v>28</v>
      </c>
      <c r="C159" s="341" t="str">
        <f>VLOOKUP(B159,[1]Fontes!$A$1:$B$500,2,FALSE)</f>
        <v>RECURSOS DO RPPS</v>
      </c>
      <c r="D159" s="341"/>
      <c r="E159" s="341"/>
      <c r="F159" s="26">
        <f>G45</f>
        <v>4450000</v>
      </c>
      <c r="G159" s="26">
        <f>H119</f>
        <v>4450000</v>
      </c>
      <c r="H159" s="134">
        <f>F159-G159</f>
        <v>0</v>
      </c>
    </row>
    <row r="160" spans="1:8">
      <c r="A160" s="35"/>
      <c r="B160" s="19">
        <v>29</v>
      </c>
      <c r="C160" s="341" t="str">
        <f>VLOOKUP(B160,[1]Fontes!$A$1:$B$500,2,FALSE)</f>
        <v>RECURSOS DO PASMH</v>
      </c>
      <c r="D160" s="341"/>
      <c r="E160" s="341"/>
      <c r="F160" s="26">
        <f>G87+G86+G85+G84+G83+G82</f>
        <v>794000</v>
      </c>
      <c r="G160" s="26">
        <f>H131+H132+H133</f>
        <v>794000</v>
      </c>
      <c r="H160" s="134">
        <f t="shared" si="0"/>
        <v>0</v>
      </c>
    </row>
    <row r="161" spans="1:8">
      <c r="A161" s="35"/>
      <c r="B161" s="19">
        <v>33</v>
      </c>
      <c r="C161" s="341" t="str">
        <f>VLOOKUP(B161,[1]Fontes!$A$1:$B$500,2,FALSE)</f>
        <v>CONTRIBUIÇÃO DE ILUMINAÇÃO PÚBLICA</v>
      </c>
      <c r="D161" s="341"/>
      <c r="E161" s="341"/>
      <c r="F161" s="26">
        <f>G91+G90</f>
        <v>12345000</v>
      </c>
      <c r="G161" s="26">
        <f>H113+H114+H135+H136</f>
        <v>12345000</v>
      </c>
      <c r="H161" s="134">
        <f t="shared" si="0"/>
        <v>0</v>
      </c>
    </row>
    <row r="162" spans="1:8">
      <c r="A162" s="35"/>
      <c r="B162" s="19">
        <v>200</v>
      </c>
      <c r="C162" s="341" t="str">
        <f>VLOOKUP(B162,[1]Fontes!$A$1:$B$500,2,FALSE)</f>
        <v>ORDINÁRIO - EDUCAÇÃO</v>
      </c>
      <c r="D162" s="341"/>
      <c r="E162" s="341"/>
      <c r="F162" s="26">
        <f>G20+G21+G22+G25+G26+G27+G28+G29+G30</f>
        <v>5010000</v>
      </c>
      <c r="G162" s="26">
        <f>H97+H98+H99+H100+H101</f>
        <v>5010000</v>
      </c>
      <c r="H162" s="134">
        <f>F162-G162</f>
        <v>0</v>
      </c>
    </row>
    <row r="163" spans="1:8">
      <c r="A163" s="35"/>
      <c r="B163" s="19">
        <v>806</v>
      </c>
      <c r="C163" s="341" t="str">
        <f>VLOOKUP(B163,[1]Fontes!$A$1:$B$500,2,FALSE)</f>
        <v>COM. FIN.DOS ROYALTIES PELA PRODUÇAO</v>
      </c>
      <c r="D163" s="341"/>
      <c r="E163" s="341"/>
      <c r="F163" s="26">
        <f>G92+G19+G11+G9+G8+G7+G6+G5</f>
        <v>9606500.9299999997</v>
      </c>
      <c r="G163" s="26">
        <f>H95+H96+H140</f>
        <v>9606500.9299999997</v>
      </c>
      <c r="H163" s="134">
        <f t="shared" si="0"/>
        <v>0</v>
      </c>
    </row>
    <row r="164" spans="1:8">
      <c r="A164" s="35"/>
      <c r="B164" s="19">
        <v>807</v>
      </c>
      <c r="C164" s="341" t="str">
        <f>VLOOKUP(B164,[1]Fontes!$A$1:$B$500,2,FALSE)</f>
        <v>ROYALTIES PELO EXCEDENTE DA PRODUÇÃO</v>
      </c>
      <c r="D164" s="341"/>
      <c r="E164" s="341"/>
      <c r="F164" s="26">
        <f>G89+G12+G38</f>
        <v>18100500</v>
      </c>
      <c r="G164" s="26">
        <f>H110+H112+H137</f>
        <v>18100500</v>
      </c>
      <c r="H164" s="134">
        <f>F164-G164</f>
        <v>0</v>
      </c>
    </row>
    <row r="165" spans="1:8">
      <c r="A165" s="35"/>
      <c r="B165" s="19">
        <v>808</v>
      </c>
      <c r="C165" s="341" t="str">
        <f>VLOOKUP(B165,[1]Fontes!$A$1:$B$500,2,FALSE)</f>
        <v>ROYALTIES PELA PARTICIPAÇÃO ESPECIAL</v>
      </c>
      <c r="D165" s="341"/>
      <c r="E165" s="341"/>
      <c r="F165" s="26">
        <f>G57</f>
        <v>200000</v>
      </c>
      <c r="G165" s="26">
        <f>H121</f>
        <v>200000</v>
      </c>
      <c r="H165" s="134">
        <f>F165-G165</f>
        <v>0</v>
      </c>
    </row>
    <row r="166" spans="1:8">
      <c r="A166" s="35"/>
      <c r="B166" s="19">
        <v>809</v>
      </c>
      <c r="C166" s="341" t="str">
        <f>VLOOKUP(B166,[1]Fontes!$A$1:$B$500,2,FALSE)</f>
        <v>FUNDO ESPECIAL DE PETROLEO</v>
      </c>
      <c r="D166" s="341"/>
      <c r="E166" s="341"/>
      <c r="F166" s="26">
        <f>G44</f>
        <v>110000</v>
      </c>
      <c r="G166" s="26">
        <f>H118</f>
        <v>110000</v>
      </c>
      <c r="H166" s="134">
        <f t="shared" si="0"/>
        <v>0</v>
      </c>
    </row>
    <row r="167" spans="1:8">
      <c r="A167" s="35"/>
      <c r="B167" s="19">
        <v>810</v>
      </c>
      <c r="C167" s="341" t="str">
        <f>VLOOKUP(B167,[1]Fontes!$A$1:$B$500,2,FALSE)</f>
        <v>ROYALTIES DO ESTADO</v>
      </c>
      <c r="D167" s="341"/>
      <c r="E167" s="341"/>
      <c r="F167" s="26">
        <f>G13+G40</f>
        <v>2665500</v>
      </c>
      <c r="G167" s="26">
        <f>H125</f>
        <v>2665500</v>
      </c>
      <c r="H167" s="134">
        <f t="shared" si="0"/>
        <v>0</v>
      </c>
    </row>
    <row r="168" spans="1:8">
      <c r="B168" s="19">
        <v>835</v>
      </c>
      <c r="C168" s="341" t="str">
        <f>VLOOKUP(B168,[1]Fontes!$A$1:$B$500,2,FALSE)</f>
        <v>ROYALTIES - EDUCAÇÃO (LEI 12.858/13)</v>
      </c>
      <c r="D168" s="341"/>
      <c r="E168" s="341"/>
      <c r="F168" s="41">
        <f>G16+G17</f>
        <v>62000</v>
      </c>
      <c r="G168" s="41">
        <f>H102</f>
        <v>62000</v>
      </c>
      <c r="H168" s="134">
        <f t="shared" si="0"/>
        <v>0</v>
      </c>
    </row>
    <row r="169" spans="1:8">
      <c r="B169" s="19">
        <v>836</v>
      </c>
      <c r="C169" s="341" t="str">
        <f>VLOOKUP(B169,[1]Fontes!$A$1:$B$500,2,FALSE)</f>
        <v>ROYALTIES - SAÚDE (LEI 12.858/13)</v>
      </c>
      <c r="D169" s="341"/>
      <c r="E169" s="341"/>
      <c r="F169" s="26">
        <f>G14+G15</f>
        <v>17000</v>
      </c>
      <c r="G169" s="26">
        <f>H124</f>
        <v>17000</v>
      </c>
      <c r="H169" s="134">
        <f t="shared" si="0"/>
        <v>0</v>
      </c>
    </row>
    <row r="170" spans="1:8">
      <c r="B170" s="19">
        <v>865</v>
      </c>
      <c r="C170" s="341" t="str">
        <f>VLOOKUP(B170,[1]Fontes!$A$1:$B$500,2,FALSE)</f>
        <v>BL PSB FNAS 691607</v>
      </c>
      <c r="D170" s="341"/>
      <c r="E170" s="341"/>
      <c r="F170" s="41">
        <f>G55</f>
        <v>46800</v>
      </c>
      <c r="G170" s="41">
        <f>H122</f>
        <v>46800</v>
      </c>
      <c r="H170" s="134">
        <f t="shared" si="0"/>
        <v>0</v>
      </c>
    </row>
    <row r="171" spans="1:8">
      <c r="B171" s="19">
        <v>910</v>
      </c>
      <c r="C171" s="341" t="str">
        <f>VLOOKUP(B171,[1]Fontes!$A$1:$B$500,2,FALSE)</f>
        <v>BL PSE ESTADUAL 67.802-3</v>
      </c>
      <c r="D171" s="341"/>
      <c r="E171" s="341"/>
      <c r="F171" s="26">
        <f>G75+G73</f>
        <v>100000</v>
      </c>
      <c r="G171" s="26">
        <f>H123</f>
        <v>100000</v>
      </c>
      <c r="H171" s="134">
        <f t="shared" si="0"/>
        <v>0</v>
      </c>
    </row>
    <row r="172" spans="1:8">
      <c r="B172" s="19">
        <v>912</v>
      </c>
      <c r="C172" s="341" t="str">
        <f>VLOOKUP(B172,[1]Fontes!$A$1:$B$500,2,FALSE)</f>
        <v>ESTACIONAMENTO ROTATIVO (FMMA)</v>
      </c>
      <c r="D172" s="341"/>
      <c r="E172" s="341"/>
      <c r="F172" s="26">
        <f>G88</f>
        <v>9502.5</v>
      </c>
      <c r="G172" s="26">
        <f>H134</f>
        <v>9502.5</v>
      </c>
      <c r="H172" s="134">
        <f t="shared" si="0"/>
        <v>0</v>
      </c>
    </row>
    <row r="173" spans="1:8">
      <c r="B173" s="19">
        <v>962</v>
      </c>
      <c r="C173" s="341" t="str">
        <f>VLOOKUP(B173,[1]Fontes!$A$1:$B$500,2,FALSE)</f>
        <v>RECURSOS RPPS - PLANO PREVIDENCIÁRIO</v>
      </c>
      <c r="D173" s="341"/>
      <c r="E173" s="341"/>
      <c r="F173" s="26">
        <f>G46</f>
        <v>1420000</v>
      </c>
      <c r="G173" s="26">
        <f>H120</f>
        <v>1420000</v>
      </c>
      <c r="H173" s="134">
        <f t="shared" si="0"/>
        <v>0</v>
      </c>
    </row>
    <row r="174" spans="1:8">
      <c r="B174" s="19">
        <v>3991</v>
      </c>
      <c r="C174" s="341" t="s">
        <v>966</v>
      </c>
      <c r="D174" s="341"/>
      <c r="E174" s="341"/>
      <c r="F174" s="26">
        <f>G39</f>
        <v>3311721.72</v>
      </c>
      <c r="G174" s="26">
        <f>H141</f>
        <v>3311721.72</v>
      </c>
      <c r="H174" s="134">
        <f t="shared" si="0"/>
        <v>0</v>
      </c>
    </row>
    <row r="175" spans="1:8">
      <c r="B175" s="19">
        <v>3835</v>
      </c>
      <c r="C175" s="341" t="str">
        <f>VLOOKUP(B175,[1]Fontes!$A$1:$B$500,2,FALSE)</f>
        <v>Superávit - Royalties Educação (Lei 12.858/13)</v>
      </c>
      <c r="D175" s="341"/>
      <c r="E175" s="341"/>
      <c r="F175" s="41">
        <f>G24+G23+G32+G31</f>
        <v>9877924.8200000003</v>
      </c>
      <c r="G175" s="41">
        <f>H142</f>
        <v>9877924.8200000003</v>
      </c>
      <c r="H175" s="134">
        <f t="shared" si="0"/>
        <v>0</v>
      </c>
    </row>
    <row r="176" spans="1:8">
      <c r="B176" s="19">
        <v>3858</v>
      </c>
      <c r="C176" s="341" t="str">
        <f>VLOOKUP(B176,[1]Fontes!$A$1:$B$500,2,FALSE)</f>
        <v>Superávit - ACESUAS Trab.</v>
      </c>
      <c r="D176" s="341"/>
      <c r="E176" s="341"/>
      <c r="F176" s="41">
        <f>G79+G78</f>
        <v>125892.73</v>
      </c>
      <c r="G176" s="41">
        <f>H143</f>
        <v>125892.73</v>
      </c>
      <c r="H176" s="134">
        <f t="shared" si="0"/>
        <v>0</v>
      </c>
    </row>
    <row r="177" spans="2:8">
      <c r="B177" s="19">
        <v>3859</v>
      </c>
      <c r="C177" s="341" t="str">
        <f>VLOOKUP(B177,[1]Fontes!$A$1:$B$500,2,FALSE)</f>
        <v xml:space="preserve">Superávit - BPC Escola </v>
      </c>
      <c r="D177" s="341"/>
      <c r="E177" s="341"/>
      <c r="F177" s="41">
        <f>G77</f>
        <v>17087.87</v>
      </c>
      <c r="G177" s="41">
        <f>H144</f>
        <v>17087.87</v>
      </c>
      <c r="H177" s="134">
        <f t="shared" si="0"/>
        <v>0</v>
      </c>
    </row>
    <row r="178" spans="2:8">
      <c r="B178" s="19">
        <v>3860</v>
      </c>
      <c r="C178" s="341" t="str">
        <f>VLOOKUP(B178,[1]Fontes!$A$1:$B$500,2,FALSE)</f>
        <v xml:space="preserve">Superávit - AEPETI </v>
      </c>
      <c r="D178" s="341"/>
      <c r="E178" s="341"/>
      <c r="F178" s="41">
        <f>G48+G49</f>
        <v>144053</v>
      </c>
      <c r="G178" s="41">
        <f>H145</f>
        <v>144053</v>
      </c>
      <c r="H178" s="134">
        <f t="shared" si="0"/>
        <v>0</v>
      </c>
    </row>
    <row r="179" spans="2:8">
      <c r="B179" s="19">
        <v>3861</v>
      </c>
      <c r="C179" s="341" t="str">
        <f>VLOOKUP(B179,[1]Fontes!$A$1:$B$500,2,FALSE)</f>
        <v xml:space="preserve">Superávit - BL GBF FNAS </v>
      </c>
      <c r="D179" s="341"/>
      <c r="E179" s="341"/>
      <c r="F179" s="41">
        <f>G65+G66+G67</f>
        <v>914346.77</v>
      </c>
      <c r="G179" s="41">
        <f t="shared" ref="G179:G186" si="1">H146</f>
        <v>914346.77</v>
      </c>
      <c r="H179" s="134">
        <f t="shared" si="0"/>
        <v>0</v>
      </c>
    </row>
    <row r="180" spans="2:8">
      <c r="B180" s="19">
        <v>3862</v>
      </c>
      <c r="C180" s="341" t="str">
        <f>VLOOKUP(B180,[1]Fontes!$A$1:$B$500,2,FALSE)</f>
        <v>Superávit  - BL GSUAS FNAS</v>
      </c>
      <c r="D180" s="341"/>
      <c r="E180" s="341"/>
      <c r="F180" s="41">
        <f>G68</f>
        <v>23603.81</v>
      </c>
      <c r="G180" s="41">
        <f t="shared" si="1"/>
        <v>23603.81</v>
      </c>
      <c r="H180" s="134">
        <f t="shared" si="0"/>
        <v>0</v>
      </c>
    </row>
    <row r="181" spans="2:8">
      <c r="B181" s="19">
        <v>3865</v>
      </c>
      <c r="C181" s="341" t="str">
        <f>VLOOKUP(B181,[1]Fontes!$A$1:$B$500,2,FALSE)</f>
        <v xml:space="preserve">Superávit - BL PSB FNAS </v>
      </c>
      <c r="D181" s="341"/>
      <c r="E181" s="341"/>
      <c r="F181" s="41">
        <f>G54+G56+G58</f>
        <v>721841.13</v>
      </c>
      <c r="G181" s="41">
        <f t="shared" si="1"/>
        <v>721841.13</v>
      </c>
      <c r="H181" s="134">
        <f t="shared" si="0"/>
        <v>0</v>
      </c>
    </row>
    <row r="182" spans="2:8">
      <c r="B182" s="19">
        <v>3900</v>
      </c>
      <c r="C182" s="341" t="str">
        <f>VLOOKUP(B182,[1]Fontes!$A$1:$B$500,2,FALSE)</f>
        <v>Superávit - COVID ACO</v>
      </c>
      <c r="D182" s="341"/>
      <c r="E182" s="341"/>
      <c r="F182" s="41">
        <f>G52+G50</f>
        <v>110889.94</v>
      </c>
      <c r="G182" s="41">
        <f t="shared" si="1"/>
        <v>110889.94</v>
      </c>
      <c r="H182" s="134">
        <f t="shared" si="0"/>
        <v>0</v>
      </c>
    </row>
    <row r="183" spans="2:8">
      <c r="B183" s="19">
        <v>3901</v>
      </c>
      <c r="C183" s="341" t="str">
        <f>VLOOKUP(B183,[1]Fontes!$A$1:$B$500,2,FALSE)</f>
        <v>Superávit - COVID EPI</v>
      </c>
      <c r="D183" s="341"/>
      <c r="E183" s="341"/>
      <c r="F183" s="41">
        <f>G51+G53</f>
        <v>101704.20999999999</v>
      </c>
      <c r="G183" s="41">
        <f t="shared" si="1"/>
        <v>101704.20999999999</v>
      </c>
      <c r="H183" s="134">
        <f t="shared" si="0"/>
        <v>0</v>
      </c>
    </row>
    <row r="184" spans="2:8">
      <c r="B184" s="19">
        <v>3909</v>
      </c>
      <c r="C184" s="341" t="str">
        <f>VLOOKUP(B184,[1]Fontes!$A$1:$B$500,2,FALSE)</f>
        <v>Superávit - BL PSB Estadual</v>
      </c>
      <c r="D184" s="341"/>
      <c r="E184" s="341"/>
      <c r="F184" s="41">
        <f>G69+G70+G71+G72</f>
        <v>1060069.1599999999</v>
      </c>
      <c r="G184" s="41">
        <f t="shared" si="1"/>
        <v>1060069.1599999999</v>
      </c>
      <c r="H184" s="134">
        <f t="shared" si="0"/>
        <v>0</v>
      </c>
    </row>
    <row r="185" spans="2:8">
      <c r="B185" s="19">
        <v>3910</v>
      </c>
      <c r="C185" s="341" t="str">
        <f>VLOOKUP(B185,[1]Fontes!$A$1:$B$500,2,FALSE)</f>
        <v>Superávit - BL PSE Estadual</v>
      </c>
      <c r="D185" s="341"/>
      <c r="E185" s="341"/>
      <c r="F185" s="41">
        <f>G76+G74</f>
        <v>102949.12</v>
      </c>
      <c r="G185" s="41">
        <f t="shared" si="1"/>
        <v>102949.12</v>
      </c>
      <c r="H185" s="134">
        <f t="shared" si="0"/>
        <v>0</v>
      </c>
    </row>
    <row r="186" spans="2:8">
      <c r="B186" s="19">
        <v>3937</v>
      </c>
      <c r="C186" s="341" t="str">
        <f>VLOOKUP(B186,[1]Fontes!$A$1:$B$500,2,FALSE)</f>
        <v>Superávit - Cabo Frio - FRIO BL MAC FNAS</v>
      </c>
      <c r="D186" s="341"/>
      <c r="E186" s="341"/>
      <c r="F186" s="41">
        <f>G59+G60+G61+G62+G63+G64+G47</f>
        <v>426641.43</v>
      </c>
      <c r="G186" s="41">
        <f t="shared" si="1"/>
        <v>426641.43</v>
      </c>
      <c r="H186" s="134">
        <f t="shared" si="0"/>
        <v>0</v>
      </c>
    </row>
    <row r="187" spans="2:8">
      <c r="C187" s="131"/>
      <c r="D187" s="131"/>
      <c r="E187" s="131"/>
      <c r="F187" s="41"/>
      <c r="G187" s="41"/>
      <c r="H187" s="134"/>
    </row>
    <row r="188" spans="2:8">
      <c r="C188" s="342" t="s">
        <v>883</v>
      </c>
      <c r="D188" s="342"/>
      <c r="E188" s="342"/>
      <c r="F188" s="26">
        <f>SUM(F157:F186)</f>
        <v>74250893.230000004</v>
      </c>
      <c r="G188" s="26">
        <f>SUM(G157:G186)</f>
        <v>74250893.230000004</v>
      </c>
      <c r="H188" s="135"/>
    </row>
    <row r="189" spans="2:8">
      <c r="C189" s="361" t="s">
        <v>884</v>
      </c>
      <c r="D189" s="361"/>
      <c r="E189" s="361"/>
      <c r="F189" s="26">
        <f>F188-G154</f>
        <v>0</v>
      </c>
      <c r="G189" s="26">
        <f>G188-H154</f>
        <v>0</v>
      </c>
    </row>
    <row r="190" spans="2:8">
      <c r="H190" s="26" t="s">
        <v>80</v>
      </c>
    </row>
  </sheetData>
  <mergeCells count="48">
    <mergeCell ref="A149:D149"/>
    <mergeCell ref="A141:D141"/>
    <mergeCell ref="A142:D142"/>
    <mergeCell ref="A1:G1"/>
    <mergeCell ref="A3:F3"/>
    <mergeCell ref="A143:D143"/>
    <mergeCell ref="A144:D144"/>
    <mergeCell ref="A145:D145"/>
    <mergeCell ref="A146:D146"/>
    <mergeCell ref="A147:D147"/>
    <mergeCell ref="A148:D148"/>
    <mergeCell ref="C166:E166"/>
    <mergeCell ref="C167:E167"/>
    <mergeCell ref="A150:D150"/>
    <mergeCell ref="A151:D151"/>
    <mergeCell ref="C164:E164"/>
    <mergeCell ref="C165:E165"/>
    <mergeCell ref="A152:D152"/>
    <mergeCell ref="A153:D153"/>
    <mergeCell ref="A154:F154"/>
    <mergeCell ref="C157:E157"/>
    <mergeCell ref="C158:E158"/>
    <mergeCell ref="C159:E159"/>
    <mergeCell ref="C160:E160"/>
    <mergeCell ref="C161:E161"/>
    <mergeCell ref="C163:E163"/>
    <mergeCell ref="C162:E162"/>
    <mergeCell ref="C179:E179"/>
    <mergeCell ref="C168:E168"/>
    <mergeCell ref="C177:E177"/>
    <mergeCell ref="C188:E188"/>
    <mergeCell ref="C180:E180"/>
    <mergeCell ref="C169:E169"/>
    <mergeCell ref="C170:E170"/>
    <mergeCell ref="C171:E171"/>
    <mergeCell ref="C172:E172"/>
    <mergeCell ref="C173:E173"/>
    <mergeCell ref="C174:E174"/>
    <mergeCell ref="C175:E175"/>
    <mergeCell ref="C176:E176"/>
    <mergeCell ref="C178:E178"/>
    <mergeCell ref="C189:E189"/>
    <mergeCell ref="C181:E181"/>
    <mergeCell ref="C182:E182"/>
    <mergeCell ref="C183:E183"/>
    <mergeCell ref="C184:E184"/>
    <mergeCell ref="C185:E185"/>
    <mergeCell ref="C186:E186"/>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6.xml><?xml version="1.0" encoding="utf-8"?>
<worksheet xmlns="http://schemas.openxmlformats.org/spreadsheetml/2006/main" xmlns:r="http://schemas.openxmlformats.org/officeDocument/2006/relationships">
  <dimension ref="A1:L38"/>
  <sheetViews>
    <sheetView workbookViewId="0">
      <selection activeCell="A4" sqref="A4:IV4"/>
    </sheetView>
  </sheetViews>
  <sheetFormatPr defaultRowHeight="11.25"/>
  <cols>
    <col min="1" max="1" width="18.28515625" style="19" customWidth="1"/>
    <col min="2" max="2" width="10.42578125" style="19" customWidth="1"/>
    <col min="3" max="3" width="30" style="35" customWidth="1"/>
    <col min="4" max="5" width="5.42578125" style="19" customWidth="1"/>
    <col min="6" max="6" width="12.42578125" style="37" customWidth="1"/>
    <col min="7" max="7" width="13" style="26" customWidth="1"/>
    <col min="8" max="8" width="12.5703125" style="26" customWidth="1"/>
    <col min="9" max="9" width="7" style="19" customWidth="1"/>
    <col min="10" max="10" width="10.5703125" style="19" customWidth="1"/>
    <col min="11" max="16384" width="9.140625" style="19"/>
  </cols>
  <sheetData>
    <row r="1" spans="1:12" ht="15" customHeight="1">
      <c r="A1" s="336" t="s">
        <v>892</v>
      </c>
      <c r="B1" s="336"/>
      <c r="C1" s="336"/>
      <c r="D1" s="336"/>
      <c r="E1" s="336"/>
      <c r="F1" s="336"/>
      <c r="G1" s="336"/>
      <c r="H1" s="19"/>
    </row>
    <row r="2" spans="1:12" ht="15" customHeight="1">
      <c r="A2" s="68"/>
      <c r="B2" s="68"/>
      <c r="C2" s="68"/>
      <c r="D2" s="68"/>
      <c r="E2" s="68"/>
      <c r="F2" s="68"/>
      <c r="G2" s="68"/>
      <c r="H2" s="19"/>
    </row>
    <row r="3" spans="1:12" ht="15" customHeight="1">
      <c r="A3" s="365" t="s">
        <v>59</v>
      </c>
      <c r="B3" s="366"/>
      <c r="C3" s="366"/>
      <c r="D3" s="366"/>
      <c r="E3" s="366"/>
      <c r="F3" s="367"/>
      <c r="G3" s="368" t="s">
        <v>58</v>
      </c>
      <c r="H3" s="369"/>
    </row>
    <row r="4" spans="1:12" s="159" customFormat="1" ht="24.75">
      <c r="A4" s="156" t="s">
        <v>63</v>
      </c>
      <c r="B4" s="156" t="s">
        <v>64</v>
      </c>
      <c r="C4" s="157" t="s">
        <v>65</v>
      </c>
      <c r="D4" s="156" t="s">
        <v>66</v>
      </c>
      <c r="E4" s="156" t="s">
        <v>70</v>
      </c>
      <c r="F4" s="156" t="s">
        <v>67</v>
      </c>
      <c r="G4" s="158" t="s">
        <v>56</v>
      </c>
      <c r="H4" s="158" t="s">
        <v>57</v>
      </c>
    </row>
    <row r="5" spans="1:12" ht="14.25" customHeight="1">
      <c r="A5" s="163" t="str">
        <f>VLOOKUP(D5,Fichas!$A$1:$B$2000,2,FALSE)</f>
        <v>02.016.15.122.0002.2003</v>
      </c>
      <c r="B5" s="143" t="str">
        <f>VLOOKUP(D5,Fichas!$A$1:$C$2000,3,FALSE)</f>
        <v>3.1.90.92.00.00</v>
      </c>
      <c r="C5" s="144" t="str">
        <f>VLOOKUP(D5,Fichas!$A$1:$D$2000,4,FALSE)</f>
        <v>Despesas de Exercícios Anteriores</v>
      </c>
      <c r="D5" s="145">
        <v>672</v>
      </c>
      <c r="E5" s="145" t="str">
        <f>VLOOKUP(D5,Fichas!$A$1:$E$2000,5,FALSE)</f>
        <v>0</v>
      </c>
      <c r="F5" s="144" t="str">
        <f>VLOOKUP(D5,Fichas!$A$1:$F$2000,6,FALSE)</f>
        <v>Secr. Obras</v>
      </c>
      <c r="G5" s="146">
        <v>3400</v>
      </c>
      <c r="H5" s="146"/>
      <c r="I5" s="19">
        <v>4</v>
      </c>
      <c r="J5" s="19" t="str">
        <f>VLOOKUP(I5,[1]Excessões!$A$1:$B$50,2,FALSE)</f>
        <v>Art. 5º</v>
      </c>
      <c r="K5" s="19" t="str">
        <f>VLOOKUP(I5,[1]Excessões!$A$1:$C$50,3,FALSE)</f>
        <v>Inc. I</v>
      </c>
      <c r="L5" s="37" t="str">
        <f>VLOOKUP(I5,[1]Excessões!$A$1:$D$50,4,FALSE)</f>
        <v>Insuficiência dotação Pessoal e Encargos Sociais</v>
      </c>
    </row>
    <row r="6" spans="1:12" ht="14.25" customHeight="1">
      <c r="A6" s="163" t="str">
        <f>VLOOKUP(D6,Fichas!$A$1:$B$2000,2,FALSE)</f>
        <v>05.001.10.122.0029.2121</v>
      </c>
      <c r="B6" s="143" t="str">
        <f>VLOOKUP(D6,Fichas!$A$1:$C$2000,3,FALSE)</f>
        <v>3.3.90.39.00.00</v>
      </c>
      <c r="C6" s="144" t="str">
        <f>VLOOKUP(D6,Fichas!$A$1:$D$2000,4,FALSE)</f>
        <v>Outros Serviços de Terceiros - Pessoa Jurídica</v>
      </c>
      <c r="D6" s="145">
        <v>1515</v>
      </c>
      <c r="E6" s="145">
        <f>VLOOKUP(D6,Fichas!$A$1:$E$2000,5,FALSE)</f>
        <v>3</v>
      </c>
      <c r="F6" s="144" t="str">
        <f>VLOOKUP(D6,Fichas!$A$1:$F$2000,6,FALSE)</f>
        <v>F.M. Saúde</v>
      </c>
      <c r="G6" s="146">
        <v>12000</v>
      </c>
      <c r="H6" s="146"/>
      <c r="I6" s="19">
        <v>13</v>
      </c>
      <c r="J6" s="19" t="str">
        <f>VLOOKUP(I6,[1]Excessões!$A$1:$B$50,2,FALSE)</f>
        <v>Art. 5º</v>
      </c>
      <c r="K6" s="19" t="str">
        <f>VLOOKUP(I6,[1]Excessões!$A$1:$C$50,3,FALSE)</f>
        <v xml:space="preserve">Inc. IV </v>
      </c>
      <c r="L6" s="37" t="str">
        <f>VLOOKUP(I6,[1]Excessões!$A$1:$D$50,4,FALSE)</f>
        <v>Insuficiência dotação na função Saúde</v>
      </c>
    </row>
    <row r="7" spans="1:12" ht="14.25" customHeight="1">
      <c r="A7" s="163" t="str">
        <f>VLOOKUP(D7,Fichas!$A$1:$B$2000,2,FALSE)</f>
        <v>05.001.10.122.0029.2121</v>
      </c>
      <c r="B7" s="143" t="str">
        <f>VLOOKUP(D7,Fichas!$A$1:$C$2000,3,FALSE)</f>
        <v>3.3.90.39.00.00</v>
      </c>
      <c r="C7" s="144" t="str">
        <f>VLOOKUP(D7,Fichas!$A$1:$D$2000,4,FALSE)</f>
        <v>Outros Serviços de Terceiros - Pessoa Jurídica</v>
      </c>
      <c r="D7" s="145">
        <v>1512</v>
      </c>
      <c r="E7" s="145">
        <f>VLOOKUP(D7,Fichas!$A$1:$E$2000,5,FALSE)</f>
        <v>4</v>
      </c>
      <c r="F7" s="144" t="str">
        <f>VLOOKUP(D7,Fichas!$A$1:$F$2000,6,FALSE)</f>
        <v>F.M. Saúde</v>
      </c>
      <c r="G7" s="146">
        <v>1500</v>
      </c>
      <c r="H7" s="146"/>
      <c r="I7" s="19">
        <v>13</v>
      </c>
      <c r="J7" s="19" t="str">
        <f>VLOOKUP(I7,[1]Excessões!$A$1:$B$50,2,FALSE)</f>
        <v>Art. 5º</v>
      </c>
      <c r="K7" s="19" t="str">
        <f>VLOOKUP(I7,[1]Excessões!$A$1:$C$50,3,FALSE)</f>
        <v xml:space="preserve">Inc. IV </v>
      </c>
      <c r="L7" s="37" t="str">
        <f>VLOOKUP(I7,[1]Excessões!$A$1:$D$50,4,FALSE)</f>
        <v>Insuficiência dotação na função Saúde</v>
      </c>
    </row>
    <row r="8" spans="1:12" ht="14.25" customHeight="1">
      <c r="A8" s="163" t="str">
        <f>VLOOKUP(D8,Fichas!$A$1:$B$2000,2,FALSE)</f>
        <v>05.001.10.122.0029.2121</v>
      </c>
      <c r="B8" s="143" t="str">
        <f>VLOOKUP(D8,Fichas!$A$1:$C$2000,3,FALSE)</f>
        <v>3.3.90.39.00.00</v>
      </c>
      <c r="C8" s="144" t="str">
        <f>VLOOKUP(D8,Fichas!$A$1:$D$2000,4,FALSE)</f>
        <v>Outros Serviços de Terceiros - Pessoa Jurídica</v>
      </c>
      <c r="D8" s="145">
        <v>1510</v>
      </c>
      <c r="E8" s="145">
        <f>VLOOKUP(D8,Fichas!$A$1:$E$2000,5,FALSE)</f>
        <v>806</v>
      </c>
      <c r="F8" s="144" t="str">
        <f>VLOOKUP(D8,Fichas!$A$1:$F$2000,6,FALSE)</f>
        <v>F.M. Saúde</v>
      </c>
      <c r="G8" s="146">
        <v>3500</v>
      </c>
      <c r="H8" s="146"/>
      <c r="I8" s="19">
        <v>13</v>
      </c>
      <c r="J8" s="19" t="str">
        <f>VLOOKUP(I8,[1]Excessões!$A$1:$B$50,2,FALSE)</f>
        <v>Art. 5º</v>
      </c>
      <c r="K8" s="19" t="str">
        <f>VLOOKUP(I8,[1]Excessões!$A$1:$C$50,3,FALSE)</f>
        <v xml:space="preserve">Inc. IV </v>
      </c>
      <c r="L8" s="37" t="str">
        <f>VLOOKUP(I8,[1]Excessões!$A$1:$D$50,4,FALSE)</f>
        <v>Insuficiência dotação na função Saúde</v>
      </c>
    </row>
    <row r="9" spans="1:12" ht="14.25" customHeight="1">
      <c r="A9" s="163" t="str">
        <f>VLOOKUP(D9,Fichas!$A$1:$B$2000,2,FALSE)</f>
        <v>05.001.10.122.0029.2121</v>
      </c>
      <c r="B9" s="143" t="str">
        <f>VLOOKUP(D9,Fichas!$A$1:$C$2000,3,FALSE)</f>
        <v>3.3.90.39.00.00</v>
      </c>
      <c r="C9" s="144" t="str">
        <f>VLOOKUP(D9,Fichas!$A$1:$D$2000,4,FALSE)</f>
        <v>Outros Serviços de Terceiros - Pessoa Jurídica</v>
      </c>
      <c r="D9" s="145">
        <v>1509</v>
      </c>
      <c r="E9" s="145">
        <f>VLOOKUP(D9,Fichas!$A$1:$E$2000,5,FALSE)</f>
        <v>807</v>
      </c>
      <c r="F9" s="144" t="str">
        <f>VLOOKUP(D9,Fichas!$A$1:$F$2000,6,FALSE)</f>
        <v>F.M. Saúde</v>
      </c>
      <c r="G9" s="146">
        <v>3500</v>
      </c>
      <c r="H9" s="146"/>
      <c r="I9" s="19">
        <v>13</v>
      </c>
      <c r="J9" s="19" t="str">
        <f>VLOOKUP(I9,[1]Excessões!$A$1:$B$50,2,FALSE)</f>
        <v>Art. 5º</v>
      </c>
      <c r="K9" s="19" t="str">
        <f>VLOOKUP(I9,[1]Excessões!$A$1:$C$50,3,FALSE)</f>
        <v xml:space="preserve">Inc. IV </v>
      </c>
      <c r="L9" s="37" t="str">
        <f>VLOOKUP(I9,[1]Excessões!$A$1:$D$50,4,FALSE)</f>
        <v>Insuficiência dotação na função Saúde</v>
      </c>
    </row>
    <row r="10" spans="1:12" ht="14.25" customHeight="1">
      <c r="A10" s="163" t="str">
        <f>VLOOKUP(D10,Fichas!$A$1:$B$2000,2,FALSE)</f>
        <v>05.001.10.122.0029.2121</v>
      </c>
      <c r="B10" s="143" t="str">
        <f>VLOOKUP(D10,Fichas!$A$1:$C$2000,3,FALSE)</f>
        <v>3.3.90.39.00.00</v>
      </c>
      <c r="C10" s="144" t="str">
        <f>VLOOKUP(D10,Fichas!$A$1:$D$2000,4,FALSE)</f>
        <v>Outros Serviços de Terceiros - Pessoa Jurídica</v>
      </c>
      <c r="D10" s="145">
        <v>1511</v>
      </c>
      <c r="E10" s="145">
        <f>VLOOKUP(D10,Fichas!$A$1:$E$2000,5,FALSE)</f>
        <v>836</v>
      </c>
      <c r="F10" s="144" t="str">
        <f>VLOOKUP(D10,Fichas!$A$1:$F$2000,6,FALSE)</f>
        <v>F.M. Saúde</v>
      </c>
      <c r="G10" s="146">
        <v>1500</v>
      </c>
      <c r="H10" s="146"/>
      <c r="I10" s="19">
        <v>13</v>
      </c>
      <c r="J10" s="19" t="str">
        <f>VLOOKUP(I10,[1]Excessões!$A$1:$B$50,2,FALSE)</f>
        <v>Art. 5º</v>
      </c>
      <c r="K10" s="19" t="str">
        <f>VLOOKUP(I10,[1]Excessões!$A$1:$C$50,3,FALSE)</f>
        <v xml:space="preserve">Inc. IV </v>
      </c>
      <c r="L10" s="37" t="str">
        <f>VLOOKUP(I10,[1]Excessões!$A$1:$D$50,4,FALSE)</f>
        <v>Insuficiência dotação na função Saúde</v>
      </c>
    </row>
    <row r="11" spans="1:12" ht="14.25" customHeight="1">
      <c r="A11" s="163" t="str">
        <f>VLOOKUP(D11,Fichas!$A$1:$B$2000,2,FALSE)</f>
        <v>05.001.10.122.0029.2121</v>
      </c>
      <c r="B11" s="143" t="str">
        <f>VLOOKUP(D11,Fichas!$A$1:$C$2000,3,FALSE)</f>
        <v>3.3.90.39.00.00</v>
      </c>
      <c r="C11" s="144" t="str">
        <f>VLOOKUP(D11,Fichas!$A$1:$D$2000,4,FALSE)</f>
        <v>Outros Serviços de Terceiros - Pessoa Jurídica</v>
      </c>
      <c r="D11" s="145">
        <v>1514</v>
      </c>
      <c r="E11" s="145">
        <f>VLOOKUP(D11,Fichas!$A$1:$E$2000,5,FALSE)</f>
        <v>943</v>
      </c>
      <c r="F11" s="144" t="str">
        <f>VLOOKUP(D11,Fichas!$A$1:$F$2000,6,FALSE)</f>
        <v>F.M. Saúde</v>
      </c>
      <c r="G11" s="146">
        <v>2000</v>
      </c>
      <c r="H11" s="146"/>
      <c r="I11" s="19">
        <v>13</v>
      </c>
      <c r="J11" s="19" t="str">
        <f>VLOOKUP(I11,[1]Excessões!$A$1:$B$50,2,FALSE)</f>
        <v>Art. 5º</v>
      </c>
      <c r="K11" s="19" t="str">
        <f>VLOOKUP(I11,[1]Excessões!$A$1:$C$50,3,FALSE)</f>
        <v xml:space="preserve">Inc. IV </v>
      </c>
      <c r="L11" s="37" t="str">
        <f>VLOOKUP(I11,[1]Excessões!$A$1:$D$50,4,FALSE)</f>
        <v>Insuficiência dotação na função Saúde</v>
      </c>
    </row>
    <row r="12" spans="1:12" ht="14.25" customHeight="1">
      <c r="A12" s="163" t="str">
        <f>VLOOKUP(D12,Fichas!$A$1:$B$2000,2,FALSE)</f>
        <v>05.001.10.122.0029.2121</v>
      </c>
      <c r="B12" s="143" t="str">
        <f>VLOOKUP(D12,Fichas!$A$1:$C$2000,3,FALSE)</f>
        <v>3.3.90.39.00.00</v>
      </c>
      <c r="C12" s="144" t="str">
        <f>VLOOKUP(D12,Fichas!$A$1:$D$2000,4,FALSE)</f>
        <v>Outros Serviços de Terceiros - Pessoa Jurídica</v>
      </c>
      <c r="D12" s="145">
        <v>1513</v>
      </c>
      <c r="E12" s="145">
        <f>VLOOKUP(D12,Fichas!$A$1:$E$2000,5,FALSE)</f>
        <v>944</v>
      </c>
      <c r="F12" s="144" t="str">
        <f>VLOOKUP(D12,Fichas!$A$1:$F$2000,6,FALSE)</f>
        <v>F.M. Saúde</v>
      </c>
      <c r="G12" s="146">
        <v>20000</v>
      </c>
      <c r="H12" s="146"/>
      <c r="I12" s="19">
        <v>13</v>
      </c>
      <c r="J12" s="19" t="str">
        <f>VLOOKUP(I12,[1]Excessões!$A$1:$B$50,2,FALSE)</f>
        <v>Art. 5º</v>
      </c>
      <c r="K12" s="19" t="str">
        <f>VLOOKUP(I12,[1]Excessões!$A$1:$C$50,3,FALSE)</f>
        <v xml:space="preserve">Inc. IV </v>
      </c>
      <c r="L12" s="37" t="str">
        <f>VLOOKUP(I12,[1]Excessões!$A$1:$D$50,4,FALSE)</f>
        <v>Insuficiência dotação na função Saúde</v>
      </c>
    </row>
    <row r="13" spans="1:12" ht="14.25" customHeight="1">
      <c r="A13" s="163" t="str">
        <f>VLOOKUP(D13,Fichas!$A$1:$B$2000,2,FALSE)</f>
        <v>06.001.26.122.0002.2004.0001</v>
      </c>
      <c r="B13" s="143" t="str">
        <f>VLOOKUP(D13,Fichas!$A$1:$C$2000,3,FALSE)</f>
        <v>3.3.90.30.00.00</v>
      </c>
      <c r="C13" s="144" t="str">
        <f>VLOOKUP(D13,Fichas!$A$1:$D$2000,4,FALSE)</f>
        <v>Material de Consumo</v>
      </c>
      <c r="D13" s="145">
        <v>1165</v>
      </c>
      <c r="E13" s="145" t="str">
        <f>VLOOKUP(D13,Fichas!$A$1:$E$2000,5,FALSE)</f>
        <v>0</v>
      </c>
      <c r="F13" s="144" t="str">
        <f>VLOOKUP(D13,Fichas!$A$1:$F$2000,6,FALSE)</f>
        <v>F.M. Transporte</v>
      </c>
      <c r="G13" s="146">
        <v>20820</v>
      </c>
      <c r="H13" s="146"/>
      <c r="L13" s="37"/>
    </row>
    <row r="14" spans="1:12" ht="14.25" customHeight="1">
      <c r="A14" s="163" t="str">
        <f>VLOOKUP(D14,Fichas!$A$1:$B$2000,2,FALSE)</f>
        <v>06.001.26.122.0002.2004.0001</v>
      </c>
      <c r="B14" s="143" t="str">
        <f>VLOOKUP(D14,Fichas!$A$1:$C$2000,3,FALSE)</f>
        <v>3.3.90.39.00.00</v>
      </c>
      <c r="C14" s="144" t="str">
        <f>VLOOKUP(D14,Fichas!$A$1:$D$2000,4,FALSE)</f>
        <v>Outros Serviços de Terceiros - Pessoa Jurídica</v>
      </c>
      <c r="D14" s="145">
        <v>1167</v>
      </c>
      <c r="E14" s="145" t="str">
        <f>VLOOKUP(D14,Fichas!$A$1:$E$2000,5,FALSE)</f>
        <v>0</v>
      </c>
      <c r="F14" s="144" t="str">
        <f>VLOOKUP(D14,Fichas!$A$1:$F$2000,6,FALSE)</f>
        <v>F.M. Transporte</v>
      </c>
      <c r="G14" s="146">
        <v>42944.4</v>
      </c>
      <c r="H14" s="146"/>
      <c r="L14" s="37"/>
    </row>
    <row r="15" spans="1:12" ht="18">
      <c r="A15" s="163" t="str">
        <f>VLOOKUP(D15,Fichas!$A$1:$B$2000,2,FALSE)</f>
        <v>02.016.15.122.0002.2003</v>
      </c>
      <c r="B15" s="143" t="str">
        <f>VLOOKUP(D15,Fichas!$A$1:$C$2000,3,FALSE)</f>
        <v>3.3.90.08.00.00</v>
      </c>
      <c r="C15" s="144" t="str">
        <f>VLOOKUP(D15,Fichas!$A$1:$D$2000,4,FALSE)</f>
        <v>Outros Benefícios Assistenciais do servidor e do militar</v>
      </c>
      <c r="D15" s="147">
        <v>674</v>
      </c>
      <c r="E15" s="145" t="str">
        <f>VLOOKUP(D15,Fichas!$A$1:$E$2000,5,FALSE)</f>
        <v>0</v>
      </c>
      <c r="F15" s="144" t="str">
        <f>VLOOKUP(D15,Fichas!$A$1:$F$2000,6,FALSE)</f>
        <v>Secr. Obras</v>
      </c>
      <c r="G15" s="148"/>
      <c r="H15" s="148">
        <v>3400</v>
      </c>
    </row>
    <row r="16" spans="1:12" ht="14.25" customHeight="1">
      <c r="A16" s="163" t="str">
        <f>VLOOKUP(D16,Fichas!$A$1:$B$2000,2,FALSE)</f>
        <v>05.001.10.122.0029.1022</v>
      </c>
      <c r="B16" s="143" t="str">
        <f>VLOOKUP(D16,Fichas!$A$1:$C$2000,3,FALSE)</f>
        <v>4.4.90.52.00.00</v>
      </c>
      <c r="C16" s="144" t="str">
        <f>VLOOKUP(D16,Fichas!$A$1:$D$2000,4,FALSE)</f>
        <v>Equipamentos e Material Permanente</v>
      </c>
      <c r="D16" s="147">
        <v>958</v>
      </c>
      <c r="E16" s="145" t="str">
        <f>VLOOKUP(D16,Fichas!$A$1:$E$2000,5,FALSE)</f>
        <v>836</v>
      </c>
      <c r="F16" s="144" t="str">
        <f>VLOOKUP(D16,Fichas!$A$1:$F$2000,6,FALSE)</f>
        <v>F.M. Saúde</v>
      </c>
      <c r="G16" s="148"/>
      <c r="H16" s="148">
        <v>1500</v>
      </c>
    </row>
    <row r="17" spans="1:9" ht="14.25" customHeight="1">
      <c r="A17" s="163" t="str">
        <f>VLOOKUP(D17,Fichas!$A$1:$B$2000,2,FALSE)</f>
        <v>05.001.10.122.0029.2121</v>
      </c>
      <c r="B17" s="143" t="str">
        <f>VLOOKUP(D17,Fichas!$A$1:$C$2000,3,FALSE)</f>
        <v>3.1.90.04.00.00</v>
      </c>
      <c r="C17" s="144" t="str">
        <f>VLOOKUP(D17,Fichas!$A$1:$D$2000,4,FALSE)</f>
        <v>Contratação por Tempo Determinado</v>
      </c>
      <c r="D17" s="147">
        <v>961</v>
      </c>
      <c r="E17" s="145" t="str">
        <f>VLOOKUP(D17,Fichas!$A$1:$E$2000,5,FALSE)</f>
        <v>807</v>
      </c>
      <c r="F17" s="144" t="str">
        <f>VLOOKUP(D17,Fichas!$A$1:$F$2000,6,FALSE)</f>
        <v>F.M. Saúde</v>
      </c>
      <c r="G17" s="148"/>
      <c r="H17" s="148">
        <v>3500</v>
      </c>
    </row>
    <row r="18" spans="1:9" ht="14.25" customHeight="1">
      <c r="A18" s="163" t="str">
        <f>VLOOKUP(D18,Fichas!$A$1:$B$2000,2,FALSE)</f>
        <v>05.001.10.122.0029.2121</v>
      </c>
      <c r="B18" s="143" t="str">
        <f>VLOOKUP(D18,Fichas!$A$1:$C$2000,3,FALSE)</f>
        <v>3.3.90.30.00.00</v>
      </c>
      <c r="C18" s="144" t="str">
        <f>VLOOKUP(D18,Fichas!$A$1:$D$2000,4,FALSE)</f>
        <v>Material de Consumo</v>
      </c>
      <c r="D18" s="147">
        <v>972</v>
      </c>
      <c r="E18" s="145" t="str">
        <f>VLOOKUP(D18,Fichas!$A$1:$E$2000,5,FALSE)</f>
        <v>806</v>
      </c>
      <c r="F18" s="144" t="str">
        <f>VLOOKUP(D18,Fichas!$A$1:$F$2000,6,FALSE)</f>
        <v>F.M. Saúde</v>
      </c>
      <c r="G18" s="148"/>
      <c r="H18" s="148">
        <v>3500</v>
      </c>
    </row>
    <row r="19" spans="1:9" ht="14.25" customHeight="1">
      <c r="A19" s="163" t="str">
        <f>VLOOKUP(D19,Fichas!$A$1:$B$2000,2,FALSE)</f>
        <v>05.001.10.301.0031.1027</v>
      </c>
      <c r="B19" s="143" t="str">
        <f>VLOOKUP(D19,Fichas!$A$1:$C$2000,3,FALSE)</f>
        <v>4.4.90.52.00.00</v>
      </c>
      <c r="C19" s="144" t="str">
        <f>VLOOKUP(D19,Fichas!$A$1:$D$2000,4,FALSE)</f>
        <v>Equipamentos e Material Permanente</v>
      </c>
      <c r="D19" s="147">
        <v>1009</v>
      </c>
      <c r="E19" s="145" t="str">
        <f>VLOOKUP(D19,Fichas!$A$1:$E$2000,5,FALSE)</f>
        <v>4</v>
      </c>
      <c r="F19" s="144" t="str">
        <f>VLOOKUP(D19,Fichas!$A$1:$F$2000,6,FALSE)</f>
        <v>F.M. Saúde</v>
      </c>
      <c r="G19" s="148"/>
      <c r="H19" s="148">
        <v>1500</v>
      </c>
    </row>
    <row r="20" spans="1:9" ht="14.25" customHeight="1">
      <c r="A20" s="163" t="str">
        <f>VLOOKUP(D20,Fichas!$A$1:$B$2000,2,FALSE)</f>
        <v>05.001.10.301.0031.2134</v>
      </c>
      <c r="B20" s="143" t="str">
        <f>VLOOKUP(D20,Fichas!$A$1:$C$2000,3,FALSE)</f>
        <v>3.3.90.30.00.00</v>
      </c>
      <c r="C20" s="144" t="str">
        <f>VLOOKUP(D20,Fichas!$A$1:$D$2000,4,FALSE)</f>
        <v>Material de Consumo</v>
      </c>
      <c r="D20" s="147">
        <v>1020</v>
      </c>
      <c r="E20" s="145">
        <f>VLOOKUP(D20,Fichas!$A$1:$E$2000,5,FALSE)</f>
        <v>944</v>
      </c>
      <c r="F20" s="144" t="str">
        <f>VLOOKUP(D20,Fichas!$A$1:$F$2000,6,FALSE)</f>
        <v>F.M. Saúde</v>
      </c>
      <c r="G20" s="148"/>
      <c r="H20" s="148">
        <v>20000</v>
      </c>
    </row>
    <row r="21" spans="1:9" ht="14.25" customHeight="1">
      <c r="A21" s="163" t="str">
        <f>VLOOKUP(D21,Fichas!$A$1:$B$2000,2,FALSE)</f>
        <v>05.001.10.302.0032.2143</v>
      </c>
      <c r="B21" s="143" t="str">
        <f>VLOOKUP(D21,Fichas!$A$1:$C$2000,3,FALSE)</f>
        <v>3.3.90.39.00.00</v>
      </c>
      <c r="C21" s="144" t="str">
        <f>VLOOKUP(D21,Fichas!$A$1:$D$2000,4,FALSE)</f>
        <v>Outros Serviços de Terceiros - Pessoa Jurídica</v>
      </c>
      <c r="D21" s="145">
        <v>1085</v>
      </c>
      <c r="E21" s="145">
        <f>VLOOKUP(D21,Fichas!$A$1:$E$2000,5,FALSE)</f>
        <v>3</v>
      </c>
      <c r="F21" s="144" t="str">
        <f>VLOOKUP(D21,Fichas!$A$1:$F$2000,6,FALSE)</f>
        <v>F.M. Saúde</v>
      </c>
      <c r="G21" s="146"/>
      <c r="H21" s="146">
        <v>12000</v>
      </c>
    </row>
    <row r="22" spans="1:9" ht="14.25" customHeight="1">
      <c r="A22" s="163" t="str">
        <f>VLOOKUP(D22,Fichas!$A$1:$B$2000,2,FALSE)</f>
        <v>05.001.10.302.0032.2145</v>
      </c>
      <c r="B22" s="143" t="str">
        <f>VLOOKUP(D22,Fichas!$A$1:$C$2000,3,FALSE)</f>
        <v>3.3.90.30.00.00</v>
      </c>
      <c r="C22" s="144" t="str">
        <f>VLOOKUP(D22,Fichas!$A$1:$D$2000,4,FALSE)</f>
        <v>Material de Consumo</v>
      </c>
      <c r="D22" s="147">
        <v>1095</v>
      </c>
      <c r="E22" s="145">
        <f>VLOOKUP(D22,Fichas!$A$1:$E$2000,5,FALSE)</f>
        <v>943</v>
      </c>
      <c r="F22" s="144" t="str">
        <f>VLOOKUP(D22,Fichas!$A$1:$F$2000,6,FALSE)</f>
        <v>F.M. Saúde</v>
      </c>
      <c r="G22" s="148"/>
      <c r="H22" s="148">
        <v>2000</v>
      </c>
    </row>
    <row r="23" spans="1:9" ht="14.25" customHeight="1">
      <c r="A23" s="163" t="str">
        <f>VLOOKUP(D23,Fichas!$A$1:$B$2000,2,FALSE)</f>
        <v>06.001.26.122.0002.2004.0001</v>
      </c>
      <c r="B23" s="143" t="str">
        <f>VLOOKUP(D23,Fichas!$A$1:$C$2000,3,FALSE)</f>
        <v>4.4.90.52.00.00</v>
      </c>
      <c r="C23" s="144" t="str">
        <f>VLOOKUP(D23,Fichas!$A$1:$D$2000,4,FALSE)</f>
        <v>Equipamentos e Material Permanente</v>
      </c>
      <c r="D23" s="147">
        <v>1169</v>
      </c>
      <c r="E23" s="145" t="str">
        <f>VLOOKUP(D23,Fichas!$A$1:$E$2000,5,FALSE)</f>
        <v>0</v>
      </c>
      <c r="F23" s="144" t="str">
        <f>VLOOKUP(D23,Fichas!$A$1:$F$2000,6,FALSE)</f>
        <v>F.M. Transporte</v>
      </c>
      <c r="G23" s="148"/>
      <c r="H23" s="148">
        <v>31000</v>
      </c>
    </row>
    <row r="24" spans="1:9" ht="14.25" customHeight="1">
      <c r="A24" s="163" t="str">
        <f>VLOOKUP(D24,Fichas!$A$1:$B$2000,2,FALSE)</f>
        <v>06.001.26.125.0035.2178</v>
      </c>
      <c r="B24" s="143" t="str">
        <f>VLOOKUP(D24,Fichas!$A$1:$C$2000,3,FALSE)</f>
        <v>3.3.90.39.00.00</v>
      </c>
      <c r="C24" s="144" t="str">
        <f>VLOOKUP(D24,Fichas!$A$1:$D$2000,4,FALSE)</f>
        <v>Outros Serviços de Terceiros - Pessoa Jurídica</v>
      </c>
      <c r="D24" s="147">
        <v>1201</v>
      </c>
      <c r="E24" s="145" t="str">
        <f>VLOOKUP(D24,Fichas!$A$1:$E$2000,5,FALSE)</f>
        <v>0</v>
      </c>
      <c r="F24" s="144" t="str">
        <f>VLOOKUP(D24,Fichas!$A$1:$F$2000,6,FALSE)</f>
        <v>F.M. Transporte</v>
      </c>
      <c r="G24" s="148"/>
      <c r="H24" s="148">
        <v>27800</v>
      </c>
    </row>
    <row r="25" spans="1:9" ht="14.25" customHeight="1">
      <c r="A25" s="163" t="str">
        <f>VLOOKUP(D25,Fichas!$A$1:$B$2000,2,FALSE)</f>
        <v>06.001.26.782.0009.2165</v>
      </c>
      <c r="B25" s="143" t="str">
        <f>VLOOKUP(D25,Fichas!$A$1:$C$2000,3,FALSE)</f>
        <v>3.3.90.39.00.00</v>
      </c>
      <c r="C25" s="144" t="str">
        <f>VLOOKUP(D25,Fichas!$A$1:$D$2000,4,FALSE)</f>
        <v>Outros Serviços de Terceiros - Pessoa Jurídica</v>
      </c>
      <c r="D25" s="147">
        <v>1212</v>
      </c>
      <c r="E25" s="145" t="str">
        <f>VLOOKUP(D25,Fichas!$A$1:$E$2000,5,FALSE)</f>
        <v>0</v>
      </c>
      <c r="F25" s="144" t="str">
        <f>VLOOKUP(D25,Fichas!$A$1:$F$2000,6,FALSE)</f>
        <v>F.M. Transporte</v>
      </c>
      <c r="G25" s="148"/>
      <c r="H25" s="148">
        <v>4964.3999999999996</v>
      </c>
    </row>
    <row r="26" spans="1:9" ht="14.25" customHeight="1">
      <c r="A26" s="365" t="s">
        <v>62</v>
      </c>
      <c r="B26" s="366"/>
      <c r="C26" s="366"/>
      <c r="D26" s="366"/>
      <c r="E26" s="366"/>
      <c r="F26" s="367"/>
      <c r="G26" s="141">
        <f>SUM(G5:G25)</f>
        <v>111164.4</v>
      </c>
      <c r="H26" s="141">
        <f>SUM(H5:H25)</f>
        <v>111164.4</v>
      </c>
    </row>
    <row r="28" spans="1:9" ht="15" customHeight="1">
      <c r="A28" s="335" t="s">
        <v>74</v>
      </c>
      <c r="B28" s="335"/>
      <c r="C28" s="19">
        <v>0</v>
      </c>
      <c r="D28" s="341" t="str">
        <f>VLOOKUP(C28,Fontes!$A$1:$B$324,2,FALSE)</f>
        <v>ORDINÁRIO</v>
      </c>
      <c r="E28" s="341"/>
      <c r="F28" s="341"/>
      <c r="G28" s="26">
        <f>G5+G13+G14</f>
        <v>67164.399999999994</v>
      </c>
      <c r="H28" s="26">
        <f>H15+H23+H24+H25</f>
        <v>67164.399999999994</v>
      </c>
      <c r="I28" s="41">
        <f t="shared" ref="I28:I35" si="0">G28-H28</f>
        <v>0</v>
      </c>
    </row>
    <row r="29" spans="1:9" ht="15" customHeight="1">
      <c r="B29" s="35"/>
      <c r="C29" s="19">
        <v>3</v>
      </c>
      <c r="D29" s="341" t="str">
        <f>VLOOKUP(C29,Fontes!$A$1:$B$324,2,FALSE)</f>
        <v>BLOCO CUSTEIO SUS</v>
      </c>
      <c r="E29" s="341"/>
      <c r="F29" s="341"/>
      <c r="G29" s="26">
        <f t="shared" ref="G29:G35" si="1">G6</f>
        <v>12000</v>
      </c>
      <c r="H29" s="26">
        <f>H21</f>
        <v>12000</v>
      </c>
      <c r="I29" s="41">
        <f t="shared" si="0"/>
        <v>0</v>
      </c>
    </row>
    <row r="30" spans="1:9" ht="15" customHeight="1">
      <c r="B30" s="35"/>
      <c r="C30" s="19">
        <v>4</v>
      </c>
      <c r="D30" s="341" t="str">
        <f>VLOOKUP(C30,Fontes!$A$1:$B$324,2,FALSE)</f>
        <v>BLOCO INVESTIMENTO SUS</v>
      </c>
      <c r="E30" s="341"/>
      <c r="F30" s="341"/>
      <c r="G30" s="26">
        <f t="shared" si="1"/>
        <v>1500</v>
      </c>
      <c r="H30" s="26">
        <f>H19</f>
        <v>1500</v>
      </c>
      <c r="I30" s="41">
        <f t="shared" si="0"/>
        <v>0</v>
      </c>
    </row>
    <row r="31" spans="1:9" ht="15" customHeight="1">
      <c r="B31" s="35"/>
      <c r="C31" s="19">
        <v>806</v>
      </c>
      <c r="D31" s="341" t="str">
        <f>VLOOKUP(C31,Fontes!$A$1:$B$324,2,FALSE)</f>
        <v>COM. FIN.DOS ROYALTIES PELA PRODUÇAO</v>
      </c>
      <c r="E31" s="341"/>
      <c r="F31" s="341"/>
      <c r="G31" s="26">
        <f t="shared" si="1"/>
        <v>3500</v>
      </c>
      <c r="H31" s="26">
        <f>H18</f>
        <v>3500</v>
      </c>
      <c r="I31" s="41">
        <f t="shared" si="0"/>
        <v>0</v>
      </c>
    </row>
    <row r="32" spans="1:9" ht="15" customHeight="1">
      <c r="B32" s="35"/>
      <c r="C32" s="19">
        <v>807</v>
      </c>
      <c r="D32" s="341" t="str">
        <f>VLOOKUP(C32,Fontes!$A$1:$B$324,2,FALSE)</f>
        <v>ROYALTIES PELO EXCEDENTE DA PRODUÇÃO</v>
      </c>
      <c r="E32" s="341"/>
      <c r="F32" s="341"/>
      <c r="G32" s="41">
        <f t="shared" si="1"/>
        <v>3500</v>
      </c>
      <c r="H32" s="41">
        <f>H17</f>
        <v>3500</v>
      </c>
      <c r="I32" s="41">
        <f t="shared" si="0"/>
        <v>0</v>
      </c>
    </row>
    <row r="33" spans="2:9" ht="15" customHeight="1">
      <c r="B33" s="35"/>
      <c r="C33" s="19">
        <v>836</v>
      </c>
      <c r="D33" s="341" t="str">
        <f>VLOOKUP(C33,Fontes!$A$1:$B$324,2,FALSE)</f>
        <v>ROYALTIES - SAÚDE (LEI 12.858/13)</v>
      </c>
      <c r="E33" s="341"/>
      <c r="F33" s="341"/>
      <c r="G33" s="26">
        <f t="shared" si="1"/>
        <v>1500</v>
      </c>
      <c r="H33" s="26">
        <f>H16</f>
        <v>1500</v>
      </c>
      <c r="I33" s="41">
        <f>G33-H33</f>
        <v>0</v>
      </c>
    </row>
    <row r="34" spans="2:9" ht="15" customHeight="1">
      <c r="B34" s="35"/>
      <c r="C34" s="19">
        <v>943</v>
      </c>
      <c r="D34" s="341" t="str">
        <f>VLOOKUP(C34,Fontes!$A$1:$B$324,2,FALSE)</f>
        <v>CO-FINANCIAMENTO</v>
      </c>
      <c r="E34" s="341"/>
      <c r="F34" s="341"/>
      <c r="G34" s="26">
        <f t="shared" si="1"/>
        <v>2000</v>
      </c>
      <c r="H34" s="26">
        <f>H22</f>
        <v>2000</v>
      </c>
      <c r="I34" s="41">
        <f>G34-H34</f>
        <v>0</v>
      </c>
    </row>
    <row r="35" spans="2:9" ht="15" customHeight="1">
      <c r="B35" s="35"/>
      <c r="C35" s="19">
        <v>944</v>
      </c>
      <c r="D35" s="341" t="str">
        <f>VLOOKUP(C35,Fontes!$A$1:$B$324,2,FALSE)</f>
        <v>CUSTEIO ESTADO</v>
      </c>
      <c r="E35" s="341"/>
      <c r="F35" s="341"/>
      <c r="G35" s="26">
        <f t="shared" si="1"/>
        <v>20000</v>
      </c>
      <c r="H35" s="26">
        <f>H20</f>
        <v>20000</v>
      </c>
      <c r="I35" s="41">
        <f t="shared" si="0"/>
        <v>0</v>
      </c>
    </row>
    <row r="36" spans="2:9">
      <c r="C36" s="19"/>
      <c r="D36" s="342" t="s">
        <v>883</v>
      </c>
      <c r="E36" s="342"/>
      <c r="F36" s="342"/>
      <c r="G36" s="26">
        <f>SUM(G28:G35)</f>
        <v>111164.4</v>
      </c>
      <c r="H36" s="26">
        <f>SUM(H28:H35)</f>
        <v>111164.4</v>
      </c>
      <c r="I36" s="26"/>
    </row>
    <row r="37" spans="2:9">
      <c r="C37" s="19"/>
      <c r="D37" s="361" t="s">
        <v>884</v>
      </c>
      <c r="E37" s="361"/>
      <c r="F37" s="361"/>
      <c r="G37" s="26">
        <f>G36-G26</f>
        <v>0</v>
      </c>
      <c r="H37" s="26">
        <f>H36-H26</f>
        <v>0</v>
      </c>
      <c r="I37" s="26"/>
    </row>
    <row r="38" spans="2:9">
      <c r="H38" s="26" t="s">
        <v>80</v>
      </c>
    </row>
  </sheetData>
  <mergeCells count="15">
    <mergeCell ref="D37:F37"/>
    <mergeCell ref="D33:F33"/>
    <mergeCell ref="D34:F34"/>
    <mergeCell ref="A1:G1"/>
    <mergeCell ref="A3:F3"/>
    <mergeCell ref="A26:F26"/>
    <mergeCell ref="A28:B28"/>
    <mergeCell ref="D28:F28"/>
    <mergeCell ref="G3:H3"/>
    <mergeCell ref="D29:F29"/>
    <mergeCell ref="D36:F36"/>
    <mergeCell ref="D30:F30"/>
    <mergeCell ref="D31:F31"/>
    <mergeCell ref="D32:F32"/>
    <mergeCell ref="D35:F35"/>
  </mergeCells>
  <phoneticPr fontId="3" type="noConversion"/>
  <pageMargins left="0.19685039370078741" right="0.19685039370078741" top="0.39370078740157483" bottom="0.39370078740157483" header="0.31496062992125984" footer="0.31496062992125984"/>
  <pageSetup paperSize="9" scale="80" orientation="portrait" horizontalDpi="4294967292" verticalDpi="4294967292" r:id="rId1"/>
</worksheet>
</file>

<file path=xl/worksheets/sheet7.xml><?xml version="1.0" encoding="utf-8"?>
<worksheet xmlns="http://schemas.openxmlformats.org/spreadsheetml/2006/main" xmlns:r="http://schemas.openxmlformats.org/officeDocument/2006/relationships">
  <dimension ref="A1:L64"/>
  <sheetViews>
    <sheetView zoomScale="120" zoomScaleNormal="120" workbookViewId="0">
      <selection activeCell="A4" sqref="A4:IV4"/>
    </sheetView>
  </sheetViews>
  <sheetFormatPr defaultRowHeight="15.75" customHeight="1"/>
  <cols>
    <col min="1" max="1" width="18.5703125" style="19" customWidth="1"/>
    <col min="2" max="2" width="10.140625" style="19" customWidth="1"/>
    <col min="3" max="3" width="26.7109375" style="35" customWidth="1"/>
    <col min="4" max="5" width="5.42578125" style="19" customWidth="1"/>
    <col min="6" max="6" width="13.7109375" style="37" customWidth="1"/>
    <col min="7" max="7" width="13" style="26" customWidth="1"/>
    <col min="8" max="8" width="12.5703125" style="26" customWidth="1"/>
    <col min="9" max="9" width="10.7109375" style="19" customWidth="1"/>
    <col min="10" max="10" width="6.140625" style="19" customWidth="1"/>
    <col min="11" max="11" width="6.5703125" style="19" customWidth="1"/>
    <col min="12" max="16384" width="9.140625" style="19"/>
  </cols>
  <sheetData>
    <row r="1" spans="1:12" ht="15.75" customHeight="1">
      <c r="A1" s="336" t="s">
        <v>1002</v>
      </c>
      <c r="B1" s="336"/>
      <c r="C1" s="336"/>
      <c r="D1" s="336"/>
      <c r="E1" s="336"/>
      <c r="F1" s="336"/>
      <c r="G1" s="336"/>
      <c r="H1" s="336"/>
    </row>
    <row r="2" spans="1:12" ht="15.75" customHeight="1">
      <c r="A2" s="171"/>
      <c r="B2" s="171"/>
      <c r="C2" s="171"/>
      <c r="D2" s="171"/>
      <c r="E2" s="171"/>
      <c r="F2" s="171"/>
      <c r="G2" s="171"/>
      <c r="H2" s="172"/>
    </row>
    <row r="3" spans="1:12" ht="15.75" customHeight="1">
      <c r="A3" s="363" t="s">
        <v>59</v>
      </c>
      <c r="B3" s="363"/>
      <c r="C3" s="363"/>
      <c r="D3" s="363"/>
      <c r="E3" s="363"/>
      <c r="F3" s="363"/>
      <c r="G3" s="364" t="s">
        <v>58</v>
      </c>
      <c r="H3" s="364"/>
    </row>
    <row r="4" spans="1:12" s="136" customFormat="1" ht="15.75" customHeight="1">
      <c r="A4" s="138" t="s">
        <v>63</v>
      </c>
      <c r="B4" s="139" t="s">
        <v>64</v>
      </c>
      <c r="C4" s="140" t="s">
        <v>65</v>
      </c>
      <c r="D4" s="138" t="s">
        <v>66</v>
      </c>
      <c r="E4" s="138" t="s">
        <v>70</v>
      </c>
      <c r="F4" s="139" t="s">
        <v>67</v>
      </c>
      <c r="G4" s="141" t="s">
        <v>56</v>
      </c>
      <c r="H4" s="141" t="s">
        <v>57</v>
      </c>
      <c r="I4" s="19"/>
      <c r="J4" s="19"/>
    </row>
    <row r="5" spans="1:12" s="136" customFormat="1" ht="15.75" customHeight="1">
      <c r="A5" s="142" t="str">
        <f>VLOOKUP(D5,Fichas!$A$1:$B$2000,2,FALSE)</f>
        <v>02.001.04.122.0002.2004.0001</v>
      </c>
      <c r="B5" s="143" t="str">
        <f>VLOOKUP(D5,Fichas!$A$1:$C$2000,3,FALSE)</f>
        <v>3.3.90.14.00.00</v>
      </c>
      <c r="C5" s="144" t="str">
        <f>VLOOKUP(D5,Fichas!$A$1:$D$2000,4,FALSE)</f>
        <v>Diárias - Civil</v>
      </c>
      <c r="D5" s="145">
        <v>27</v>
      </c>
      <c r="E5" s="145">
        <f>VLOOKUP(D5,Fichas!$A$1:$E$2000,5,FALSE)</f>
        <v>0</v>
      </c>
      <c r="F5" s="144" t="str">
        <f>VLOOKUP(D5,Fichas!$A$1:$F$2000,6,FALSE)</f>
        <v>Gabinete do Prefeito</v>
      </c>
      <c r="G5" s="146">
        <v>20000</v>
      </c>
      <c r="H5" s="146"/>
      <c r="I5" s="19"/>
      <c r="J5" s="37"/>
      <c r="K5" s="19"/>
      <c r="L5" s="37"/>
    </row>
    <row r="6" spans="1:12" s="136" customFormat="1" ht="15.75" customHeight="1">
      <c r="A6" s="142" t="str">
        <f>VLOOKUP(D6,Fichas!$A$1:$B$2000,2,FALSE)</f>
        <v>02.005.04.122.0002.2018</v>
      </c>
      <c r="B6" s="143" t="str">
        <f>VLOOKUP(D6,Fichas!$A$1:$C$2000,3,FALSE)</f>
        <v>4.4.90.52.00.00</v>
      </c>
      <c r="C6" s="144" t="str">
        <f>VLOOKUP(D6,Fichas!$A$1:$D$2000,4,FALSE)</f>
        <v>Equipamentos e Material Permanente</v>
      </c>
      <c r="D6" s="145">
        <v>124</v>
      </c>
      <c r="E6" s="145">
        <f>VLOOKUP(D6,Fichas!$A$1:$E$2000,5,FALSE)</f>
        <v>0</v>
      </c>
      <c r="F6" s="144" t="str">
        <f>VLOOKUP(D6,Fichas!$A$1:$F$2000,6,FALSE)</f>
        <v>Secr. Governo</v>
      </c>
      <c r="G6" s="146">
        <v>10000</v>
      </c>
      <c r="H6" s="146"/>
      <c r="I6" s="19"/>
      <c r="J6" s="37"/>
      <c r="K6" s="19"/>
      <c r="L6" s="37"/>
    </row>
    <row r="7" spans="1:12" s="136" customFormat="1" ht="15.75" customHeight="1">
      <c r="A7" s="142" t="str">
        <f>VLOOKUP(D7,Fichas!$A$1:$B$2000,2,FALSE)</f>
        <v>02.005.04.122.0002.2019</v>
      </c>
      <c r="B7" s="143" t="str">
        <f>VLOOKUP(D7,Fichas!$A$1:$C$2000,3,FALSE)</f>
        <v>4.4.90.52.00.00</v>
      </c>
      <c r="C7" s="144" t="str">
        <f>VLOOKUP(D7,Fichas!$A$1:$D$2000,4,FALSE)</f>
        <v>Equipamentos e Material Permanente</v>
      </c>
      <c r="D7" s="145">
        <v>128</v>
      </c>
      <c r="E7" s="145">
        <f>VLOOKUP(D7,Fichas!$A$1:$E$2000,5,FALSE)</f>
        <v>812</v>
      </c>
      <c r="F7" s="144" t="str">
        <f>VLOOKUP(D7,Fichas!$A$1:$F$2000,6,FALSE)</f>
        <v>Secr. Governo</v>
      </c>
      <c r="G7" s="146">
        <v>37200</v>
      </c>
      <c r="H7" s="146"/>
      <c r="I7" s="19"/>
      <c r="J7" s="37"/>
      <c r="K7" s="19"/>
      <c r="L7" s="37"/>
    </row>
    <row r="8" spans="1:12" s="136" customFormat="1" ht="15.75" customHeight="1">
      <c r="A8" s="142" t="str">
        <f>VLOOKUP(D8,Fichas!$A$1:$B$2000,2,FALSE)</f>
        <v>02.006.04.122.0002.2004.0001</v>
      </c>
      <c r="B8" s="143" t="str">
        <f>VLOOKUP(D8,Fichas!$A$1:$C$2000,3,FALSE)</f>
        <v>3.3.90.92.00.00</v>
      </c>
      <c r="C8" s="144" t="str">
        <f>VLOOKUP(D8,Fichas!$A$1:$D$2000,4,FALSE)</f>
        <v>Despesas de Exercícios Anteriores</v>
      </c>
      <c r="D8" s="145">
        <v>159</v>
      </c>
      <c r="E8" s="145">
        <f>VLOOKUP(D8,Fichas!$A$1:$E$2000,5,FALSE)</f>
        <v>0</v>
      </c>
      <c r="F8" s="144" t="str">
        <f>VLOOKUP(D8,Fichas!$A$1:$F$2000,6,FALSE)</f>
        <v>Secr. Fazenda</v>
      </c>
      <c r="G8" s="146">
        <v>5000</v>
      </c>
      <c r="H8" s="146"/>
      <c r="I8" s="19"/>
      <c r="J8" s="37"/>
      <c r="K8" s="19"/>
      <c r="L8" s="37"/>
    </row>
    <row r="9" spans="1:12" s="136" customFormat="1" ht="15.75" customHeight="1">
      <c r="A9" s="142" t="str">
        <f>VLOOKUP(D9,Fichas!$A$1:$B$2000,2,FALSE)</f>
        <v>02.006.04.122.0002.2016</v>
      </c>
      <c r="B9" s="143" t="str">
        <f>VLOOKUP(D9,Fichas!$A$1:$C$2000,3,FALSE)</f>
        <v>3.3.90.39.00.00</v>
      </c>
      <c r="C9" s="144" t="str">
        <f>VLOOKUP(D9,Fichas!$A$1:$D$2000,4,FALSE)</f>
        <v>Outros Serviços de Terceiros - Pessoa Jurídica</v>
      </c>
      <c r="D9" s="145">
        <v>161</v>
      </c>
      <c r="E9" s="145">
        <f>VLOOKUP(D9,Fichas!$A$1:$E$2000,5,FALSE)</f>
        <v>806</v>
      </c>
      <c r="F9" s="144" t="str">
        <f>VLOOKUP(D9,Fichas!$A$1:$F$2000,6,FALSE)</f>
        <v>Secr. Fazenda</v>
      </c>
      <c r="G9" s="146">
        <v>937500</v>
      </c>
      <c r="H9" s="146"/>
      <c r="I9" s="19"/>
      <c r="J9" s="37"/>
      <c r="K9" s="19"/>
      <c r="L9" s="37"/>
    </row>
    <row r="10" spans="1:12" s="136" customFormat="1" ht="15.75" customHeight="1">
      <c r="A10" s="142" t="str">
        <f>VLOOKUP(D10,Fichas!$A$1:$B$2000,2,FALSE)</f>
        <v>02.006.12.123.0002.0002</v>
      </c>
      <c r="B10" s="143" t="str">
        <f>VLOOKUP(D10,Fichas!$A$1:$C$2000,3,FALSE)</f>
        <v>3.3.90.47.00.00</v>
      </c>
      <c r="C10" s="144" t="str">
        <f>VLOOKUP(D10,Fichas!$A$1:$D$2000,4,FALSE)</f>
        <v>Obrigações Tributárias e Contributivas</v>
      </c>
      <c r="D10" s="145">
        <v>1450</v>
      </c>
      <c r="E10" s="145" t="str">
        <f>VLOOKUP(D10,Fichas!$A$1:$E$2000,5,FALSE)</f>
        <v>5</v>
      </c>
      <c r="F10" s="144" t="str">
        <f>VLOOKUP(D10,Fichas!$A$1:$F$2000,6,FALSE)</f>
        <v>Secr. Fazenda</v>
      </c>
      <c r="G10" s="146">
        <v>200200</v>
      </c>
      <c r="H10" s="146"/>
      <c r="I10" s="19">
        <v>12</v>
      </c>
      <c r="J10" s="37" t="str">
        <f>VLOOKUP(I10,Excessões!$A$1:$B$50,2,FALSE)</f>
        <v>Art. 5º, Inc IV - Insuficiência dotação na função Educação</v>
      </c>
      <c r="K10" s="19"/>
      <c r="L10" s="37"/>
    </row>
    <row r="11" spans="1:12" s="136" customFormat="1" ht="15.75" customHeight="1">
      <c r="A11" s="142" t="str">
        <f>VLOOKUP(D11,Fichas!$A$1:$B$2000,2,FALSE)</f>
        <v>02.006.12.123.0002.0002</v>
      </c>
      <c r="B11" s="143" t="str">
        <f>VLOOKUP(D11,Fichas!$A$1:$C$2000,3,FALSE)</f>
        <v>3.3.90.47.00.00</v>
      </c>
      <c r="C11" s="144" t="str">
        <f>VLOOKUP(D11,Fichas!$A$1:$D$2000,4,FALSE)</f>
        <v>Obrigações Tributárias e Contributivas</v>
      </c>
      <c r="D11" s="145">
        <v>1451</v>
      </c>
      <c r="E11" s="145" t="str">
        <f>VLOOKUP(D11,Fichas!$A$1:$E$2000,5,FALSE)</f>
        <v>200</v>
      </c>
      <c r="F11" s="144" t="str">
        <f>VLOOKUP(D11,Fichas!$A$1:$F$2000,6,FALSE)</f>
        <v>Secr. Fazenda</v>
      </c>
      <c r="G11" s="146">
        <v>530000</v>
      </c>
      <c r="H11" s="146"/>
      <c r="I11" s="19">
        <v>12</v>
      </c>
      <c r="J11" s="37" t="str">
        <f>VLOOKUP(I11,Excessões!$A$1:$B$50,2,FALSE)</f>
        <v>Art. 5º, Inc IV - Insuficiência dotação na função Educação</v>
      </c>
      <c r="K11" s="19"/>
      <c r="L11" s="37"/>
    </row>
    <row r="12" spans="1:12" s="136" customFormat="1" ht="15.75" customHeight="1">
      <c r="A12" s="142" t="str">
        <f>VLOOKUP(D12,Fichas!$A$1:$B$2000,2,FALSE)</f>
        <v>02.006.12.123.0002.0002</v>
      </c>
      <c r="B12" s="143" t="str">
        <f>VLOOKUP(D12,Fichas!$A$1:$C$2000,3,FALSE)</f>
        <v>3.3.90.47.00.00</v>
      </c>
      <c r="C12" s="144" t="str">
        <f>VLOOKUP(D12,Fichas!$A$1:$D$2000,4,FALSE)</f>
        <v>Obrigações Tributárias e Contributivas</v>
      </c>
      <c r="D12" s="145">
        <v>1452</v>
      </c>
      <c r="E12" s="145" t="str">
        <f>VLOOKUP(D12,Fichas!$A$1:$E$2000,5,FALSE)</f>
        <v>400</v>
      </c>
      <c r="F12" s="144" t="str">
        <f>VLOOKUP(D12,Fichas!$A$1:$F$2000,6,FALSE)</f>
        <v>Secr. Fazenda</v>
      </c>
      <c r="G12" s="146">
        <v>1504410</v>
      </c>
      <c r="H12" s="146"/>
      <c r="I12" s="19">
        <v>12</v>
      </c>
      <c r="J12" s="37" t="str">
        <f>VLOOKUP(I12,Excessões!$A$1:$B$50,2,FALSE)</f>
        <v>Art. 5º, Inc IV - Insuficiência dotação na função Educação</v>
      </c>
      <c r="K12" s="19"/>
      <c r="L12" s="37"/>
    </row>
    <row r="13" spans="1:12" s="136" customFormat="1" ht="15.75" customHeight="1">
      <c r="A13" s="142" t="str">
        <f>VLOOKUP(D13,Fichas!$A$1:$B$2000,2,FALSE)</f>
        <v>02.006.12.123.0002.0002</v>
      </c>
      <c r="B13" s="143" t="str">
        <f>VLOOKUP(D13,Fichas!$A$1:$C$2000,3,FALSE)</f>
        <v>3.3.90.92.00.00</v>
      </c>
      <c r="C13" s="144" t="str">
        <f>VLOOKUP(D13,Fichas!$A$1:$D$2000,4,FALSE)</f>
        <v>Despesas de Exercícios Anteriores</v>
      </c>
      <c r="D13" s="145">
        <v>1444</v>
      </c>
      <c r="E13" s="145" t="str">
        <f>VLOOKUP(D13,Fichas!$A$1:$E$2000,5,FALSE)</f>
        <v>835</v>
      </c>
      <c r="F13" s="144" t="str">
        <f>VLOOKUP(D13,Fichas!$A$1:$F$2000,6,FALSE)</f>
        <v>Secr. Fazenda</v>
      </c>
      <c r="G13" s="146">
        <v>22000</v>
      </c>
      <c r="H13" s="146"/>
      <c r="I13" s="19">
        <v>12</v>
      </c>
      <c r="J13" s="37" t="str">
        <f>VLOOKUP(I13,Excessões!$A$1:$B$50,2,FALSE)</f>
        <v>Art. 5º, Inc IV - Insuficiência dotação na função Educação</v>
      </c>
      <c r="K13" s="19"/>
      <c r="L13" s="37"/>
    </row>
    <row r="14" spans="1:12" s="136" customFormat="1" ht="15.75" customHeight="1">
      <c r="A14" s="142" t="str">
        <f>VLOOKUP(D14,Fichas!$A$1:$B$2000,2,FALSE)</f>
        <v>02.012.12.365.0021.1007</v>
      </c>
      <c r="B14" s="143" t="str">
        <f>VLOOKUP(D14,Fichas!$A$1:$C$2000,3,FALSE)</f>
        <v>4.4.90.51.00.00</v>
      </c>
      <c r="C14" s="144" t="str">
        <f>VLOOKUP(D14,Fichas!$A$1:$D$2000,4,FALSE)</f>
        <v>Obras e Instalações</v>
      </c>
      <c r="D14" s="145">
        <v>563</v>
      </c>
      <c r="E14" s="145">
        <f>VLOOKUP(D14,Fichas!$A$1:$E$2000,5,FALSE)</f>
        <v>5</v>
      </c>
      <c r="F14" s="144" t="str">
        <f>VLOOKUP(D14,Fichas!$A$1:$F$2000,6,FALSE)</f>
        <v>Secr. Educação</v>
      </c>
      <c r="G14" s="146">
        <v>170000</v>
      </c>
      <c r="H14" s="146"/>
      <c r="I14" s="19">
        <v>12</v>
      </c>
      <c r="J14" s="37" t="str">
        <f>VLOOKUP(I14,Excessões!$A$1:$B$50,2,FALSE)</f>
        <v>Art. 5º, Inc IV - Insuficiência dotação na função Educação</v>
      </c>
      <c r="K14" s="19"/>
      <c r="L14" s="37"/>
    </row>
    <row r="15" spans="1:12" s="136" customFormat="1" ht="15.75" customHeight="1">
      <c r="A15" s="142" t="str">
        <f>VLOOKUP(D15,Fichas!$A$1:$B$2000,2,FALSE)</f>
        <v>02.013.08.241.0022.2083</v>
      </c>
      <c r="B15" s="143" t="str">
        <f>VLOOKUP(D15,Fichas!$A$1:$C$2000,3,FALSE)</f>
        <v>3.3.90.39.00.00</v>
      </c>
      <c r="C15" s="144" t="str">
        <f>VLOOKUP(D15,Fichas!$A$1:$D$2000,4,FALSE)</f>
        <v>Outros Serviços de Terceiros - Pessoa Jurídica</v>
      </c>
      <c r="D15" s="145">
        <v>1497</v>
      </c>
      <c r="E15" s="145" t="str">
        <f>VLOOKUP(D15,Fichas!$A$1:$E$2000,5,FALSE)</f>
        <v>806</v>
      </c>
      <c r="F15" s="144" t="str">
        <f>VLOOKUP(D15,Fichas!$A$1:$F$2000,6,FALSE)</f>
        <v>Secr. Melhor Idade</v>
      </c>
      <c r="G15" s="146">
        <v>10000</v>
      </c>
      <c r="H15" s="146"/>
      <c r="I15" s="19">
        <v>14</v>
      </c>
      <c r="J15" s="37" t="str">
        <f>VLOOKUP(I15,Excessões!$A$1:$B$50,2,FALSE)</f>
        <v>Art. 5º, Inc IV - Insuficiência dotação na função Assistência Social</v>
      </c>
      <c r="K15" s="19"/>
      <c r="L15" s="37"/>
    </row>
    <row r="16" spans="1:12" s="136" customFormat="1" ht="15.75" customHeight="1">
      <c r="A16" s="142" t="str">
        <f>VLOOKUP(D16,Fichas!$A$1:$B$2000,2,FALSE)</f>
        <v>02.016.25.752.0023.2089</v>
      </c>
      <c r="B16" s="143" t="str">
        <f>VLOOKUP(D16,Fichas!$A$1:$C$2000,3,FALSE)</f>
        <v>3.3.90.92.00.00</v>
      </c>
      <c r="C16" s="144" t="str">
        <f>VLOOKUP(D16,Fichas!$A$1:$D$2000,4,FALSE)</f>
        <v>Despesas de Exercícios Anteriores</v>
      </c>
      <c r="D16" s="147">
        <v>1484</v>
      </c>
      <c r="E16" s="145" t="str">
        <f>VLOOKUP(D16,Fichas!$A$1:$E$2000,5,FALSE)</f>
        <v>0</v>
      </c>
      <c r="F16" s="144" t="str">
        <f>VLOOKUP(D16,Fichas!$A$1:$F$2000,6,FALSE)</f>
        <v>Secr. Obras</v>
      </c>
      <c r="G16" s="148">
        <v>482986.49</v>
      </c>
      <c r="H16" s="148"/>
      <c r="I16" s="19">
        <v>16</v>
      </c>
      <c r="J16" s="37" t="str">
        <f>VLOOKUP(I16,Excessões!$A$1:$B$50,2,FALSE)</f>
        <v>Art. 5º, Inc IV - Insuficiência dotação na função Energia Elétrica</v>
      </c>
      <c r="K16" s="19"/>
      <c r="L16" s="37"/>
    </row>
    <row r="17" spans="1:12" s="136" customFormat="1" ht="15.75" customHeight="1">
      <c r="A17" s="142" t="str">
        <f>VLOOKUP(D17,Fichas!$A$1:$B$2000,2,FALSE)</f>
        <v>02.022.06.181.0028.2119</v>
      </c>
      <c r="B17" s="143" t="str">
        <f>VLOOKUP(D17,Fichas!$A$1:$C$2000,3,FALSE)</f>
        <v>3.3.90.39.00.00</v>
      </c>
      <c r="C17" s="144" t="str">
        <f>VLOOKUP(D17,Fichas!$A$1:$D$2000,4,FALSE)</f>
        <v>Outros Serviços de Terceiros - Pessoa Jurídica</v>
      </c>
      <c r="D17" s="147">
        <v>817</v>
      </c>
      <c r="E17" s="145" t="str">
        <f>VLOOKUP(D17,Fichas!$A$1:$E$2000,5,FALSE)</f>
        <v>809</v>
      </c>
      <c r="F17" s="144" t="str">
        <f>VLOOKUP(D17,Fichas!$A$1:$F$2000,6,FALSE)</f>
        <v>Secr. Dir. Humanos</v>
      </c>
      <c r="G17" s="148">
        <v>235000</v>
      </c>
      <c r="H17" s="148"/>
      <c r="I17" s="19"/>
      <c r="J17" s="37"/>
      <c r="K17" s="19"/>
      <c r="L17" s="37"/>
    </row>
    <row r="18" spans="1:12" s="136" customFormat="1" ht="15.75" customHeight="1">
      <c r="A18" s="142" t="str">
        <f>VLOOKUP(D18,Fichas!$A$1:$B$2000,2,FALSE)</f>
        <v>05.001.10.122.0029.1021</v>
      </c>
      <c r="B18" s="143" t="str">
        <f>VLOOKUP(D18,Fichas!$A$1:$C$2000,3,FALSE)</f>
        <v>4.4.90.52.00.00</v>
      </c>
      <c r="C18" s="144" t="str">
        <f>VLOOKUP(D18,Fichas!$A$1:$D$2000,4,FALSE)</f>
        <v>Equipamentos e Material Permanente</v>
      </c>
      <c r="D18" s="147">
        <v>1485</v>
      </c>
      <c r="E18" s="145" t="str">
        <f>VLOOKUP(D18,Fichas!$A$1:$E$2000,5,FALSE)</f>
        <v>300</v>
      </c>
      <c r="F18" s="144" t="str">
        <f>VLOOKUP(D18,Fichas!$A$1:$F$2000,6,FALSE)</f>
        <v>F.M. Saúde</v>
      </c>
      <c r="G18" s="148">
        <v>3000</v>
      </c>
      <c r="H18" s="148"/>
      <c r="I18" s="19">
        <v>13</v>
      </c>
      <c r="J18" s="37" t="str">
        <f>VLOOKUP(I18,Excessões!$A$1:$B$50,2,FALSE)</f>
        <v>Art. 5º, Inc IV - Insuficiência dotação na função Saúde</v>
      </c>
      <c r="K18" s="19"/>
      <c r="L18" s="37"/>
    </row>
    <row r="19" spans="1:12" s="136" customFormat="1" ht="15.75" customHeight="1">
      <c r="A19" s="142" t="str">
        <f>VLOOKUP(D19,Fichas!$A$1:$B$2000,2,FALSE)</f>
        <v>05.001.10.122.0029.2121</v>
      </c>
      <c r="B19" s="143" t="str">
        <f>VLOOKUP(D19,Fichas!$A$1:$C$2000,3,FALSE)</f>
        <v>3.3.90.91.00.00</v>
      </c>
      <c r="C19" s="144" t="str">
        <f>VLOOKUP(D19,Fichas!$A$1:$D$2000,4,FALSE)</f>
        <v>Sentenças Judiciais</v>
      </c>
      <c r="D19" s="147">
        <v>1498</v>
      </c>
      <c r="E19" s="145">
        <f>VLOOKUP(D19,Fichas!$A$1:$E$2000,5,FALSE)</f>
        <v>3</v>
      </c>
      <c r="F19" s="144" t="str">
        <f>VLOOKUP(D19,Fichas!$A$1:$F$2000,6,FALSE)</f>
        <v>F.M. Saúde</v>
      </c>
      <c r="G19" s="148">
        <v>100000</v>
      </c>
      <c r="H19" s="148"/>
      <c r="I19" s="19">
        <v>6</v>
      </c>
      <c r="J19" s="37" t="str">
        <f>VLOOKUP(I19,Excessões!$A$1:$B$50,2,FALSE)</f>
        <v>Art. 5º, Inc II - Despesas de Sentenças Judiciais</v>
      </c>
      <c r="K19" s="19"/>
      <c r="L19" s="37"/>
    </row>
    <row r="20" spans="1:12" s="136" customFormat="1" ht="15.75" customHeight="1">
      <c r="A20" s="142" t="str">
        <f>VLOOKUP(D20,Fichas!$A$1:$B$2000,2,FALSE)</f>
        <v>11.001.18.541.0027.2113</v>
      </c>
      <c r="B20" s="143" t="str">
        <f>VLOOKUP(D20,Fichas!$A$1:$C$2000,3,FALSE)</f>
        <v>4.4.90.52.00.00</v>
      </c>
      <c r="C20" s="144" t="str">
        <f>VLOOKUP(D20,Fichas!$A$1:$D$2000,4,FALSE)</f>
        <v>Equipamentos e Material Permanente</v>
      </c>
      <c r="D20" s="147">
        <v>1279</v>
      </c>
      <c r="E20" s="145" t="str">
        <f>VLOOKUP(D20,Fichas!$A$1:$E$2000,5,FALSE)</f>
        <v>947</v>
      </c>
      <c r="F20" s="144" t="str">
        <f>VLOOKUP(D20,Fichas!$A$1:$F$2000,6,FALSE)</f>
        <v>F.M. M. Ambiente</v>
      </c>
      <c r="G20" s="148">
        <v>8000</v>
      </c>
      <c r="H20" s="148"/>
      <c r="I20" s="19"/>
      <c r="J20" s="37"/>
      <c r="K20" s="19"/>
      <c r="L20" s="37"/>
    </row>
    <row r="21" spans="1:12" s="136" customFormat="1" ht="15.75" customHeight="1">
      <c r="A21" s="142" t="str">
        <f>VLOOKUP(D21,Fichas!$A$1:$B$2000,2,FALSE)</f>
        <v>02.005.04.122.0002.2019</v>
      </c>
      <c r="B21" s="143" t="str">
        <f>VLOOKUP(D21,Fichas!$A$1:$C$2000,3,FALSE)</f>
        <v>3.3.90.30.00.00</v>
      </c>
      <c r="C21" s="144" t="str">
        <f>VLOOKUP(D21,Fichas!$A$1:$D$2000,4,FALSE)</f>
        <v>Material de Consumo</v>
      </c>
      <c r="D21" s="147">
        <v>126</v>
      </c>
      <c r="E21" s="145">
        <f>VLOOKUP(D21,Fichas!$A$1:$E$2000,5,FALSE)</f>
        <v>812</v>
      </c>
      <c r="F21" s="144" t="str">
        <f>VLOOKUP(D21,Fichas!$A$1:$F$2000,6,FALSE)</f>
        <v>Secr. Governo</v>
      </c>
      <c r="G21" s="148"/>
      <c r="H21" s="148">
        <v>30000</v>
      </c>
    </row>
    <row r="22" spans="1:12" s="136" customFormat="1" ht="15.75" customHeight="1">
      <c r="A22" s="142" t="str">
        <f>VLOOKUP(D22,Fichas!$A$1:$B$2000,2,FALSE)</f>
        <v>02.005.04.122.0002.2019</v>
      </c>
      <c r="B22" s="143" t="str">
        <f>VLOOKUP(D22,Fichas!$A$1:$C$2000,3,FALSE)</f>
        <v>3.3.90.39.00.00</v>
      </c>
      <c r="C22" s="144" t="str">
        <f>VLOOKUP(D22,Fichas!$A$1:$D$2000,4,FALSE)</f>
        <v>Outros Serviços de Terceiros - Pessoa Jurídica</v>
      </c>
      <c r="D22" s="145">
        <v>127</v>
      </c>
      <c r="E22" s="145">
        <f>VLOOKUP(D22,Fichas!$A$1:$E$2000,5,FALSE)</f>
        <v>812</v>
      </c>
      <c r="F22" s="144" t="str">
        <f>VLOOKUP(D22,Fichas!$A$1:$F$2000,6,FALSE)</f>
        <v>Secr. Governo</v>
      </c>
      <c r="G22" s="146"/>
      <c r="H22" s="146">
        <v>7200</v>
      </c>
    </row>
    <row r="23" spans="1:12" s="136" customFormat="1" ht="15.75" customHeight="1">
      <c r="A23" s="142" t="str">
        <f>VLOOKUP(D23,Fichas!$A$1:$B$2000,2,FALSE)</f>
        <v>02.006.04.122.0051.2004.0008</v>
      </c>
      <c r="B23" s="143" t="str">
        <f>VLOOKUP(D23,Fichas!$A$1:$C$2000,3,FALSE)</f>
        <v>3.3.90.36.00.00</v>
      </c>
      <c r="C23" s="144" t="str">
        <f>VLOOKUP(D23,Fichas!$A$1:$D$2000,4,FALSE)</f>
        <v>Outros Serviços de Terceiros - Pessoa Física</v>
      </c>
      <c r="D23" s="147">
        <v>172</v>
      </c>
      <c r="E23" s="145">
        <f>VLOOKUP(D23,Fichas!$A$1:$E$2000,5,FALSE)</f>
        <v>0</v>
      </c>
      <c r="F23" s="144" t="str">
        <f>VLOOKUP(D23,Fichas!$A$1:$F$2000,6,FALSE)</f>
        <v>Secr. Fazenda</v>
      </c>
      <c r="G23" s="148"/>
      <c r="H23" s="148">
        <v>5000</v>
      </c>
    </row>
    <row r="24" spans="1:12" s="136" customFormat="1" ht="15.75" customHeight="1">
      <c r="A24" s="142" t="str">
        <f>VLOOKUP(D24,Fichas!$A$1:$B$2000,2,FALSE)</f>
        <v>02.013.08.241.0022.2083</v>
      </c>
      <c r="B24" s="143" t="str">
        <f>VLOOKUP(D24,Fichas!$A$1:$C$2000,3,FALSE)</f>
        <v>4.4.90.52.00.00</v>
      </c>
      <c r="C24" s="144" t="str">
        <f>VLOOKUP(D24,Fichas!$A$1:$D$2000,4,FALSE)</f>
        <v>Equipamentos e Material Permanente</v>
      </c>
      <c r="D24" s="147">
        <v>640</v>
      </c>
      <c r="E24" s="145" t="str">
        <f>VLOOKUP(D24,Fichas!$A$1:$E$2000,5,FALSE)</f>
        <v>806</v>
      </c>
      <c r="F24" s="144" t="str">
        <f>VLOOKUP(D24,Fichas!$A$1:$F$2000,6,FALSE)</f>
        <v>Secr. Melhor Idade</v>
      </c>
      <c r="G24" s="148"/>
      <c r="H24" s="148">
        <v>10000</v>
      </c>
    </row>
    <row r="25" spans="1:12" s="136" customFormat="1" ht="15.75" customHeight="1">
      <c r="A25" s="142" t="str">
        <f>VLOOKUP(D25,Fichas!$A$1:$B$2000,2,FALSE)</f>
        <v>02.021.18.122.0002.2004.0001</v>
      </c>
      <c r="B25" s="143" t="str">
        <f>VLOOKUP(D25,Fichas!$A$1:$C$2000,3,FALSE)</f>
        <v>3.3.90.39.00.00</v>
      </c>
      <c r="C25" s="144" t="str">
        <f>VLOOKUP(D25,Fichas!$A$1:$D$2000,4,FALSE)</f>
        <v>Outros Serviços de Terceiros - Pessoa Jurídica</v>
      </c>
      <c r="D25" s="147">
        <v>766</v>
      </c>
      <c r="E25" s="145" t="str">
        <f>VLOOKUP(D25,Fichas!$A$1:$E$2000,5,FALSE)</f>
        <v>947</v>
      </c>
      <c r="F25" s="144" t="str">
        <f>VLOOKUP(D25,Fichas!$A$1:$F$2000,6,FALSE)</f>
        <v>Secr. M. Ambiente</v>
      </c>
      <c r="G25" s="148"/>
      <c r="H25" s="148">
        <v>8000</v>
      </c>
    </row>
    <row r="26" spans="1:12" s="136" customFormat="1" ht="15.75" customHeight="1">
      <c r="A26" s="142" t="str">
        <f>VLOOKUP(D26,Fichas!$A$1:$B$2000,2,FALSE)</f>
        <v>02.022.06.181.0028.2116</v>
      </c>
      <c r="B26" s="143" t="str">
        <f>VLOOKUP(D26,Fichas!$A$1:$C$2000,3,FALSE)</f>
        <v>3.3.90.30.00.00</v>
      </c>
      <c r="C26" s="144" t="str">
        <f>VLOOKUP(D26,Fichas!$A$1:$D$2000,4,FALSE)</f>
        <v>Material de Consumo</v>
      </c>
      <c r="D26" s="147">
        <v>804</v>
      </c>
      <c r="E26" s="145" t="str">
        <f>VLOOKUP(D26,Fichas!$A$1:$E$2000,5,FALSE)</f>
        <v>809</v>
      </c>
      <c r="F26" s="144" t="str">
        <f>VLOOKUP(D26,Fichas!$A$1:$F$2000,6,FALSE)</f>
        <v>Secr. Dir. Humanos</v>
      </c>
      <c r="G26" s="148"/>
      <c r="H26" s="148">
        <v>5000</v>
      </c>
    </row>
    <row r="27" spans="1:12" s="136" customFormat="1" ht="15.75" customHeight="1">
      <c r="A27" s="142" t="str">
        <f>VLOOKUP(D27,Fichas!$A$1:$B$2000,2,FALSE)</f>
        <v>02.022.06.181.0028.2116</v>
      </c>
      <c r="B27" s="143" t="str">
        <f>VLOOKUP(D27,Fichas!$A$1:$C$2000,3,FALSE)</f>
        <v>3.3.90.39.00.00</v>
      </c>
      <c r="C27" s="144" t="str">
        <f>VLOOKUP(D27,Fichas!$A$1:$D$2000,4,FALSE)</f>
        <v>Outros Serviços de Terceiros - Pessoa Jurídica</v>
      </c>
      <c r="D27" s="147">
        <v>807</v>
      </c>
      <c r="E27" s="145" t="str">
        <f>VLOOKUP(D27,Fichas!$A$1:$E$2000,5,FALSE)</f>
        <v>809</v>
      </c>
      <c r="F27" s="144" t="str">
        <f>VLOOKUP(D27,Fichas!$A$1:$F$2000,6,FALSE)</f>
        <v>Secr. Dir. Humanos</v>
      </c>
      <c r="G27" s="148"/>
      <c r="H27" s="148">
        <v>20000</v>
      </c>
    </row>
    <row r="28" spans="1:12" s="136" customFormat="1" ht="15.75" customHeight="1">
      <c r="A28" s="142" t="str">
        <f>VLOOKUP(D28,Fichas!$A$1:$B$2000,2,FALSE)</f>
        <v>02.022.06.181.0028.2116</v>
      </c>
      <c r="B28" s="143" t="str">
        <f>VLOOKUP(D28,Fichas!$A$1:$C$2000,3,FALSE)</f>
        <v>4.4.90.52.00.00</v>
      </c>
      <c r="C28" s="144" t="str">
        <f>VLOOKUP(D28,Fichas!$A$1:$D$2000,4,FALSE)</f>
        <v>Equipamentos e Material Permanente</v>
      </c>
      <c r="D28" s="147">
        <v>808</v>
      </c>
      <c r="E28" s="145" t="str">
        <f>VLOOKUP(D28,Fichas!$A$1:$E$2000,5,FALSE)</f>
        <v>809</v>
      </c>
      <c r="F28" s="144" t="str">
        <f>VLOOKUP(D28,Fichas!$A$1:$F$2000,6,FALSE)</f>
        <v>Secr. Dir. Humanos</v>
      </c>
      <c r="G28" s="148"/>
      <c r="H28" s="148">
        <v>3000</v>
      </c>
    </row>
    <row r="29" spans="1:12" s="136" customFormat="1" ht="15.75" customHeight="1">
      <c r="A29" s="142" t="str">
        <f>VLOOKUP(D29,Fichas!$A$1:$B$2000,2,FALSE)</f>
        <v>02.022.06.181.0028.2117</v>
      </c>
      <c r="B29" s="143" t="str">
        <f>VLOOKUP(D29,Fichas!$A$1:$C$2000,3,FALSE)</f>
        <v>3.3.90.39.00.00</v>
      </c>
      <c r="C29" s="144" t="str">
        <f>VLOOKUP(D29,Fichas!$A$1:$D$2000,4,FALSE)</f>
        <v>Outros Serviços de Terceiros - Pessoa Jurídica</v>
      </c>
      <c r="D29" s="147">
        <v>812</v>
      </c>
      <c r="E29" s="145" t="str">
        <f>VLOOKUP(D29,Fichas!$A$1:$E$2000,5,FALSE)</f>
        <v>809</v>
      </c>
      <c r="F29" s="144" t="str">
        <f>VLOOKUP(D29,Fichas!$A$1:$F$2000,6,FALSE)</f>
        <v>Secr. Dir. Humanos</v>
      </c>
      <c r="G29" s="148"/>
      <c r="H29" s="148">
        <v>20000</v>
      </c>
    </row>
    <row r="30" spans="1:12" s="136" customFormat="1" ht="15.75" customHeight="1">
      <c r="A30" s="142" t="str">
        <f>VLOOKUP(D30,Fichas!$A$1:$B$2000,2,FALSE)</f>
        <v>02.022.06.181.0028.2119</v>
      </c>
      <c r="B30" s="143" t="str">
        <f>VLOOKUP(D30,Fichas!$A$1:$C$2000,3,FALSE)</f>
        <v>4.4.90.52.00.00</v>
      </c>
      <c r="C30" s="144" t="str">
        <f>VLOOKUP(D30,Fichas!$A$1:$D$2000,4,FALSE)</f>
        <v>Equipamentos e Material Permanente</v>
      </c>
      <c r="D30" s="147">
        <v>818</v>
      </c>
      <c r="E30" s="145" t="str">
        <f>VLOOKUP(D30,Fichas!$A$1:$E$2000,5,FALSE)</f>
        <v>809</v>
      </c>
      <c r="F30" s="144" t="str">
        <f>VLOOKUP(D30,Fichas!$A$1:$F$2000,6,FALSE)</f>
        <v>Secr. Dir. Humanos</v>
      </c>
      <c r="G30" s="148"/>
      <c r="H30" s="148">
        <v>77000</v>
      </c>
    </row>
    <row r="31" spans="1:12" s="136" customFormat="1" ht="15.75" customHeight="1">
      <c r="A31" s="142" t="str">
        <f>VLOOKUP(D31,Fichas!$A$1:$B$2000,2,FALSE)</f>
        <v>02.022.06.181.0028.2120</v>
      </c>
      <c r="B31" s="143" t="str">
        <f>VLOOKUP(D31,Fichas!$A$1:$C$2000,3,FALSE)</f>
        <v>3.3.90.39.00.00</v>
      </c>
      <c r="C31" s="144" t="str">
        <f>VLOOKUP(D31,Fichas!$A$1:$D$2000,4,FALSE)</f>
        <v>Outros Serviços de Terceiros - Pessoa Jurídica</v>
      </c>
      <c r="D31" s="147">
        <v>821</v>
      </c>
      <c r="E31" s="145" t="str">
        <f>VLOOKUP(D31,Fichas!$A$1:$E$2000,5,FALSE)</f>
        <v>809</v>
      </c>
      <c r="F31" s="144" t="str">
        <f>VLOOKUP(D31,Fichas!$A$1:$F$2000,6,FALSE)</f>
        <v>Secr. Dir. Humanos</v>
      </c>
      <c r="G31" s="148"/>
      <c r="H31" s="148">
        <v>40000</v>
      </c>
    </row>
    <row r="32" spans="1:12" s="136" customFormat="1" ht="15.75" customHeight="1">
      <c r="A32" s="142" t="str">
        <f>VLOOKUP(D32,Fichas!$A$1:$B$2000,2,FALSE)</f>
        <v>02.022.06.181.0028.2120</v>
      </c>
      <c r="B32" s="143" t="str">
        <f>VLOOKUP(D32,Fichas!$A$1:$C$2000,3,FALSE)</f>
        <v>4.4.90.51.00.00</v>
      </c>
      <c r="C32" s="144" t="str">
        <f>VLOOKUP(D32,Fichas!$A$1:$D$2000,4,FALSE)</f>
        <v>Obras e Instalações</v>
      </c>
      <c r="D32" s="147">
        <v>823</v>
      </c>
      <c r="E32" s="145" t="str">
        <f>VLOOKUP(D32,Fichas!$A$1:$E$2000,5,FALSE)</f>
        <v>809</v>
      </c>
      <c r="F32" s="144" t="str">
        <f>VLOOKUP(D32,Fichas!$A$1:$F$2000,6,FALSE)</f>
        <v>Secr. Dir. Humanos</v>
      </c>
      <c r="G32" s="148"/>
      <c r="H32" s="148">
        <v>30000</v>
      </c>
    </row>
    <row r="33" spans="1:9" s="136" customFormat="1" ht="15.75" customHeight="1">
      <c r="A33" s="142" t="str">
        <f>VLOOKUP(D33,Fichas!$A$1:$B$2000,2,FALSE)</f>
        <v>02.022.06.181.0028.2120</v>
      </c>
      <c r="B33" s="143" t="str">
        <f>VLOOKUP(D33,Fichas!$A$1:$C$2000,3,FALSE)</f>
        <v>4.4.90.52.00.00</v>
      </c>
      <c r="C33" s="144" t="str">
        <f>VLOOKUP(D33,Fichas!$A$1:$D$2000,4,FALSE)</f>
        <v>Equipamentos e Material Permanente</v>
      </c>
      <c r="D33" s="147">
        <v>824</v>
      </c>
      <c r="E33" s="145" t="str">
        <f>VLOOKUP(D33,Fichas!$A$1:$E$2000,5,FALSE)</f>
        <v>809</v>
      </c>
      <c r="F33" s="144" t="str">
        <f>VLOOKUP(D33,Fichas!$A$1:$F$2000,6,FALSE)</f>
        <v>Secr. Dir. Humanos</v>
      </c>
      <c r="G33" s="148"/>
      <c r="H33" s="148">
        <v>40000</v>
      </c>
    </row>
    <row r="34" spans="1:9" s="136" customFormat="1" ht="15.75" customHeight="1">
      <c r="A34" s="142" t="str">
        <f>VLOOKUP(D34,Fichas!$A$1:$B$2000,2,FALSE)</f>
        <v>05.001.10.122.0029.2121</v>
      </c>
      <c r="B34" s="143" t="str">
        <f>VLOOKUP(D34,Fichas!$A$1:$C$2000,3,FALSE)</f>
        <v>3.3.90.36.00.00</v>
      </c>
      <c r="C34" s="144" t="str">
        <f>VLOOKUP(D34,Fichas!$A$1:$D$2000,4,FALSE)</f>
        <v>Outros Serviços de Terceiros - Pessoa Física</v>
      </c>
      <c r="D34" s="147">
        <v>974</v>
      </c>
      <c r="E34" s="145" t="str">
        <f>VLOOKUP(D34,Fichas!$A$1:$E$2000,5,FALSE)</f>
        <v>300</v>
      </c>
      <c r="F34" s="144" t="str">
        <f>VLOOKUP(D34,Fichas!$A$1:$F$2000,6,FALSE)</f>
        <v>F.M. Saúde</v>
      </c>
      <c r="G34" s="148"/>
      <c r="H34" s="148">
        <v>3000</v>
      </c>
    </row>
    <row r="35" spans="1:9" s="136" customFormat="1" ht="15.75" customHeight="1">
      <c r="A35" s="142" t="str">
        <f>VLOOKUP(D35,Fichas!$A$1:$B$2000,2,FALSE)</f>
        <v>05.001.10.301.0031.2134</v>
      </c>
      <c r="B35" s="143" t="str">
        <f>VLOOKUP(D35,Fichas!$A$1:$C$2000,3,FALSE)</f>
        <v>3.3.90.39.00.00</v>
      </c>
      <c r="C35" s="144" t="str">
        <f>VLOOKUP(D35,Fichas!$A$1:$D$2000,4,FALSE)</f>
        <v>Outros Serviços de Terceiros - Pessoa Jurídica</v>
      </c>
      <c r="D35" s="147">
        <v>1028</v>
      </c>
      <c r="E35" s="145">
        <f>VLOOKUP(D35,Fichas!$A$1:$E$2000,5,FALSE)</f>
        <v>3</v>
      </c>
      <c r="F35" s="144" t="str">
        <f>VLOOKUP(D35,Fichas!$A$1:$F$2000,6,FALSE)</f>
        <v>F.M. Saúde</v>
      </c>
      <c r="G35" s="148"/>
      <c r="H35" s="148">
        <v>100000</v>
      </c>
    </row>
    <row r="36" spans="1:9" s="136" customFormat="1" ht="15.75" customHeight="1">
      <c r="A36" s="142" t="str">
        <f>VLOOKUP(D36,Fichas!$A$1:$B$2000,2,FALSE)</f>
        <v>02.016.15.452.0026.2088</v>
      </c>
      <c r="B36" s="143" t="str">
        <f>VLOOKUP(D36,Fichas!$A$1:$C$2000,3,FALSE)</f>
        <v>3.3.90.39.00.00</v>
      </c>
      <c r="C36" s="144" t="str">
        <f>VLOOKUP(D36,Fichas!$A$1:$D$2000,4,FALSE)</f>
        <v>Outros Serviços de Terceiros - Pessoa Jurídica</v>
      </c>
      <c r="D36" s="147">
        <v>719</v>
      </c>
      <c r="E36" s="145" t="str">
        <f>VLOOKUP(D36,Fichas!$A$1:$E$2000,5,FALSE)</f>
        <v>0</v>
      </c>
      <c r="F36" s="144" t="str">
        <f>VLOOKUP(D36,Fichas!$A$1:$F$2000,6,FALSE)</f>
        <v>Secr. Obras</v>
      </c>
      <c r="G36" s="148"/>
      <c r="H36" s="148">
        <v>162986.49</v>
      </c>
    </row>
    <row r="37" spans="1:9" s="136" customFormat="1" ht="15.75" customHeight="1">
      <c r="A37" s="142" t="str">
        <f>VLOOKUP(D37,Fichas!$A$1:$B$2000,2,FALSE)</f>
        <v>02.016.15.451.0026.1012</v>
      </c>
      <c r="B37" s="143" t="str">
        <f>VLOOKUP(D37,Fichas!$A$1:$C$2000,3,FALSE)</f>
        <v>3.3.90.39.00.00</v>
      </c>
      <c r="C37" s="144" t="str">
        <f>VLOOKUP(D37,Fichas!$A$1:$D$2000,4,FALSE)</f>
        <v>Outros Serviços de Terceiros - Pessoa Jurídica</v>
      </c>
      <c r="D37" s="147">
        <v>696</v>
      </c>
      <c r="E37" s="145" t="str">
        <f>VLOOKUP(D37,Fichas!$A$1:$E$2000,5,FALSE)</f>
        <v>0</v>
      </c>
      <c r="F37" s="144" t="str">
        <f>VLOOKUP(D37,Fichas!$A$1:$F$2000,6,FALSE)</f>
        <v>Secr. Obras</v>
      </c>
      <c r="G37" s="148"/>
      <c r="H37" s="148">
        <v>150000</v>
      </c>
    </row>
    <row r="38" spans="1:9" s="136" customFormat="1" ht="15.75" customHeight="1">
      <c r="A38" s="142" t="str">
        <f>VLOOKUP(D38,Fichas!$A$1:$B$2000,2,FALSE)</f>
        <v>02.016.15.451.0026.1010</v>
      </c>
      <c r="B38" s="143" t="str">
        <f>VLOOKUP(D38,Fichas!$A$1:$C$2000,3,FALSE)</f>
        <v>3.3.90.39.00.00</v>
      </c>
      <c r="C38" s="144" t="str">
        <f>VLOOKUP(D38,Fichas!$A$1:$D$2000,4,FALSE)</f>
        <v>Outros Serviços de Terceiros - Pessoa Jurídica</v>
      </c>
      <c r="D38" s="147">
        <v>693</v>
      </c>
      <c r="E38" s="145" t="str">
        <f>VLOOKUP(D38,Fichas!$A$1:$E$2000,5,FALSE)</f>
        <v>0</v>
      </c>
      <c r="F38" s="144" t="str">
        <f>VLOOKUP(D38,Fichas!$A$1:$F$2000,6,FALSE)</f>
        <v>Secr. Obras</v>
      </c>
      <c r="G38" s="148"/>
      <c r="H38" s="148">
        <v>100000</v>
      </c>
    </row>
    <row r="39" spans="1:9" s="136" customFormat="1" ht="15.75" customHeight="1">
      <c r="A39" s="142" t="str">
        <f>VLOOKUP(D39,Fichas!$A$1:$B$2000,2,FALSE)</f>
        <v>02.016.15.451.0024.1011</v>
      </c>
      <c r="B39" s="143" t="str">
        <f>VLOOKUP(D39,Fichas!$A$1:$C$2000,3,FALSE)</f>
        <v>3.3.90.39.00.00</v>
      </c>
      <c r="C39" s="144" t="str">
        <f>VLOOKUP(D39,Fichas!$A$1:$D$2000,4,FALSE)</f>
        <v>Outros Serviços de Terceiros - Pessoa Jurídica</v>
      </c>
      <c r="D39" s="147">
        <v>685</v>
      </c>
      <c r="E39" s="145" t="str">
        <f>VLOOKUP(D39,Fichas!$A$1:$E$2000,5,FALSE)</f>
        <v>0</v>
      </c>
      <c r="F39" s="144" t="str">
        <f>VLOOKUP(D39,Fichas!$A$1:$F$2000,6,FALSE)</f>
        <v>Secr. Obras</v>
      </c>
      <c r="G39" s="148"/>
      <c r="H39" s="148">
        <v>100000</v>
      </c>
    </row>
    <row r="40" spans="1:9" s="136" customFormat="1" ht="15.75" customHeight="1">
      <c r="A40" s="142" t="str">
        <f>VLOOKUP(D40,Fichas!$A$1:$B$2000,2,FALSE)</f>
        <v>02.012.12.361.0019.2072</v>
      </c>
      <c r="B40" s="143" t="str">
        <f>VLOOKUP(D40,Fichas!$A$1:$C$2000,3,FALSE)</f>
        <v>3.3.90.39.00.00</v>
      </c>
      <c r="C40" s="144" t="str">
        <f>VLOOKUP(D40,Fichas!$A$1:$D$2000,4,FALSE)</f>
        <v>Outros Serviços de Terceiros - Pessoa Jurídica</v>
      </c>
      <c r="D40" s="147">
        <v>446</v>
      </c>
      <c r="E40" s="145" t="str">
        <f>VLOOKUP(D40,Fichas!$A$1:$E$2000,5,FALSE)</f>
        <v>5</v>
      </c>
      <c r="F40" s="144" t="str">
        <f>VLOOKUP(D40,Fichas!$A$1:$F$2000,6,FALSE)</f>
        <v>Secr. Educação</v>
      </c>
      <c r="G40" s="148"/>
      <c r="H40" s="148">
        <v>370200</v>
      </c>
    </row>
    <row r="41" spans="1:9" s="136" customFormat="1" ht="15.75" customHeight="1">
      <c r="A41" s="142" t="str">
        <f>VLOOKUP(D41,Fichas!$A$1:$B$2000,2,FALSE)</f>
        <v>02.012.12.361.0020.2076</v>
      </c>
      <c r="B41" s="143" t="str">
        <f>VLOOKUP(D41,Fichas!$A$1:$C$2000,3,FALSE)</f>
        <v>3.3.90.30.00.00</v>
      </c>
      <c r="C41" s="144" t="str">
        <f>VLOOKUP(D41,Fichas!$A$1:$D$2000,4,FALSE)</f>
        <v>Material de Consumo</v>
      </c>
      <c r="D41" s="147">
        <v>448</v>
      </c>
      <c r="E41" s="145" t="str">
        <f>VLOOKUP(D41,Fichas!$A$1:$E$2000,5,FALSE)</f>
        <v>200</v>
      </c>
      <c r="F41" s="144" t="str">
        <f>VLOOKUP(D41,Fichas!$A$1:$F$2000,6,FALSE)</f>
        <v>Secr. Educação</v>
      </c>
      <c r="G41" s="148"/>
      <c r="H41" s="148">
        <v>530000</v>
      </c>
    </row>
    <row r="42" spans="1:9" s="136" customFormat="1" ht="15.75" customHeight="1">
      <c r="A42" s="142" t="str">
        <f>VLOOKUP(D42,Fichas!$A$1:$B$2000,2,FALSE)</f>
        <v>02.012.12.361.0017.2063</v>
      </c>
      <c r="B42" s="143" t="str">
        <f>VLOOKUP(D42,Fichas!$A$1:$C$2000,3,FALSE)</f>
        <v>3.1.90.13.00.00</v>
      </c>
      <c r="C42" s="144" t="str">
        <f>VLOOKUP(D42,Fichas!$A$1:$D$2000,4,FALSE)</f>
        <v>Obrigações Patronais</v>
      </c>
      <c r="D42" s="147">
        <v>431</v>
      </c>
      <c r="E42" s="145" t="str">
        <f>VLOOKUP(D42,Fichas!$A$1:$E$2000,5,FALSE)</f>
        <v>400</v>
      </c>
      <c r="F42" s="144" t="str">
        <f>VLOOKUP(D42,Fichas!$A$1:$F$2000,6,FALSE)</f>
        <v>Secr. Educação</v>
      </c>
      <c r="G42" s="148"/>
      <c r="H42" s="148">
        <v>1504410</v>
      </c>
    </row>
    <row r="43" spans="1:9" s="136" customFormat="1" ht="15.75" customHeight="1">
      <c r="A43" s="142" t="str">
        <f>VLOOKUP(D43,Fichas!$A$1:$B$2000,2,FALSE)</f>
        <v>26.001.03.091.0005.2014</v>
      </c>
      <c r="B43" s="143" t="str">
        <f>VLOOKUP(D43,Fichas!$A$1:$C$2000,3,FALSE)</f>
        <v>4.6.90.91.00.00</v>
      </c>
      <c r="C43" s="144" t="str">
        <f>VLOOKUP(D43,Fichas!$A$1:$D$2000,4,FALSE)</f>
        <v>Sentenças Judiciais</v>
      </c>
      <c r="D43" s="147">
        <v>1413</v>
      </c>
      <c r="E43" s="145" t="str">
        <f>VLOOKUP(D43,Fichas!$A$1:$E$2000,5,FALSE)</f>
        <v>806</v>
      </c>
      <c r="F43" s="144" t="str">
        <f>VLOOKUP(D43,Fichas!$A$1:$F$2000,6,FALSE)</f>
        <v>F.M. Liquidação</v>
      </c>
      <c r="G43" s="148"/>
      <c r="H43" s="148">
        <v>937500</v>
      </c>
    </row>
    <row r="44" spans="1:9" s="136" customFormat="1" ht="15.75" customHeight="1">
      <c r="A44" s="142" t="str">
        <f>VLOOKUP(D44,Fichas!$A$1:$B$2000,2,FALSE)</f>
        <v>02.012.12.361.0021.1004</v>
      </c>
      <c r="B44" s="143" t="str">
        <f>VLOOKUP(D44,Fichas!$A$1:$C$2000,3,FALSE)</f>
        <v>4.4.90.51.00.00</v>
      </c>
      <c r="C44" s="144" t="str">
        <f>VLOOKUP(D44,Fichas!$A$1:$D$2000,4,FALSE)</f>
        <v>Obras e Instalações</v>
      </c>
      <c r="D44" s="147">
        <v>450</v>
      </c>
      <c r="E44" s="145">
        <f>VLOOKUP(D44,Fichas!$A$1:$E$2000,5,FALSE)</f>
        <v>835</v>
      </c>
      <c r="F44" s="144" t="str">
        <f>VLOOKUP(D44,Fichas!$A$1:$F$2000,6,FALSE)</f>
        <v>Secr. Educação</v>
      </c>
      <c r="G44" s="148"/>
      <c r="H44" s="148">
        <v>22000</v>
      </c>
    </row>
    <row r="45" spans="1:9" s="136" customFormat="1" ht="15.75" customHeight="1">
      <c r="A45" s="337" t="s">
        <v>62</v>
      </c>
      <c r="B45" s="338"/>
      <c r="C45" s="338"/>
      <c r="D45" s="338"/>
      <c r="E45" s="338"/>
      <c r="F45" s="339"/>
      <c r="G45" s="173">
        <f>SUM(G5:G44)</f>
        <v>4275296.49</v>
      </c>
      <c r="H45" s="173">
        <f>SUM(H5:H44)</f>
        <v>4275296.49</v>
      </c>
    </row>
    <row r="47" spans="1:9" ht="15.75" customHeight="1">
      <c r="A47" s="335" t="s">
        <v>74</v>
      </c>
      <c r="B47" s="335"/>
      <c r="C47" s="19">
        <v>0</v>
      </c>
      <c r="D47" s="341" t="str">
        <f>VLOOKUP(C47,Fontes!$A$1:$B$518,2,FALSE)</f>
        <v>ORDINÁRIO</v>
      </c>
      <c r="E47" s="341"/>
      <c r="F47" s="341"/>
      <c r="G47" s="26">
        <f>G5+G6+G16+G8</f>
        <v>517986.49</v>
      </c>
      <c r="H47" s="26">
        <f>H36+H37+H38+H39+H23</f>
        <v>517986.49</v>
      </c>
      <c r="I47" s="41">
        <f t="shared" ref="I47:I59" si="0">G47-H47</f>
        <v>0</v>
      </c>
    </row>
    <row r="48" spans="1:9" ht="15.75" customHeight="1">
      <c r="B48" s="35"/>
      <c r="C48" s="19">
        <v>3</v>
      </c>
      <c r="D48" s="341" t="str">
        <f>VLOOKUP(C48,Fontes!$A$1:$B$518,2,FALSE)</f>
        <v>BLOCO CUSTEIO SUS</v>
      </c>
      <c r="E48" s="341"/>
      <c r="F48" s="341"/>
      <c r="G48" s="26">
        <f>G19</f>
        <v>100000</v>
      </c>
      <c r="H48" s="26">
        <f>H35</f>
        <v>100000</v>
      </c>
      <c r="I48" s="41">
        <f t="shared" si="0"/>
        <v>0</v>
      </c>
    </row>
    <row r="49" spans="2:9" ht="15.75" customHeight="1">
      <c r="B49" s="35"/>
      <c r="C49" s="19">
        <v>5</v>
      </c>
      <c r="D49" s="341" t="str">
        <f>VLOOKUP(C49,Fontes!$A$1:$B$518,2,FALSE)</f>
        <v>SALARIO EDUCAÇÃO</v>
      </c>
      <c r="E49" s="341"/>
      <c r="F49" s="341"/>
      <c r="G49" s="26">
        <f>G10+G14</f>
        <v>370200</v>
      </c>
      <c r="H49" s="26">
        <f>H40</f>
        <v>370200</v>
      </c>
      <c r="I49" s="41">
        <f t="shared" si="0"/>
        <v>0</v>
      </c>
    </row>
    <row r="50" spans="2:9" ht="15.75" customHeight="1">
      <c r="B50" s="35"/>
      <c r="C50" s="19">
        <v>200</v>
      </c>
      <c r="D50" s="341" t="str">
        <f>VLOOKUP(C50,Fontes!$A$1:$B$518,2,FALSE)</f>
        <v>ORDINÁRIO - EDUCAÇÃO</v>
      </c>
      <c r="E50" s="341"/>
      <c r="F50" s="341"/>
      <c r="G50" s="26">
        <f>G11</f>
        <v>530000</v>
      </c>
      <c r="H50" s="26">
        <f>H41</f>
        <v>530000</v>
      </c>
      <c r="I50" s="41">
        <f t="shared" si="0"/>
        <v>0</v>
      </c>
    </row>
    <row r="51" spans="2:9" ht="15.75" customHeight="1">
      <c r="B51" s="35"/>
      <c r="C51" s="19">
        <v>300</v>
      </c>
      <c r="D51" s="341" t="str">
        <f>VLOOKUP(C51,Fontes!$A$1:$B$518,2,FALSE)</f>
        <v>ORDINÁRIO - SAÚDE</v>
      </c>
      <c r="E51" s="341"/>
      <c r="F51" s="341"/>
      <c r="G51" s="41">
        <f>G18</f>
        <v>3000</v>
      </c>
      <c r="H51" s="41">
        <f>H34</f>
        <v>3000</v>
      </c>
      <c r="I51" s="41">
        <f t="shared" si="0"/>
        <v>0</v>
      </c>
    </row>
    <row r="52" spans="2:9" ht="15.75" customHeight="1">
      <c r="B52" s="35"/>
      <c r="C52" s="19">
        <v>400</v>
      </c>
      <c r="D52" s="341" t="str">
        <f>VLOOKUP(C52,Fontes!$A$1:$B$518,2,FALSE)</f>
        <v>FUNDEB - 30%</v>
      </c>
      <c r="E52" s="341"/>
      <c r="F52" s="341"/>
      <c r="G52" s="26">
        <f>G12</f>
        <v>1504410</v>
      </c>
      <c r="H52" s="26">
        <f>H42</f>
        <v>1504410</v>
      </c>
      <c r="I52" s="41">
        <f t="shared" si="0"/>
        <v>0</v>
      </c>
    </row>
    <row r="53" spans="2:9" ht="15.75" customHeight="1">
      <c r="B53" s="35"/>
      <c r="C53" s="19">
        <v>806</v>
      </c>
      <c r="D53" s="341" t="str">
        <f>VLOOKUP(C53,Fontes!$A$1:$B$518,2,FALSE)</f>
        <v>COM. FIN.DOS ROYALTIES PELA PRODUÇAO</v>
      </c>
      <c r="E53" s="341"/>
      <c r="F53" s="341"/>
      <c r="G53" s="26">
        <f>G9+G15</f>
        <v>947500</v>
      </c>
      <c r="H53" s="26">
        <f>H24+H43</f>
        <v>947500</v>
      </c>
      <c r="I53" s="41">
        <f t="shared" si="0"/>
        <v>0</v>
      </c>
    </row>
    <row r="54" spans="2:9" ht="15.75" customHeight="1">
      <c r="B54" s="35"/>
      <c r="C54" s="19">
        <v>809</v>
      </c>
      <c r="D54" s="341" t="str">
        <f>VLOOKUP(C54,Fontes!$A$1:$B$518,2,FALSE)</f>
        <v>FUNDO ESPECIAL DE PETROLEO</v>
      </c>
      <c r="E54" s="341"/>
      <c r="F54" s="341"/>
      <c r="G54" s="26">
        <f>G17</f>
        <v>235000</v>
      </c>
      <c r="H54" s="26">
        <f>H26+H27+H28+H29+H30+H31+H32+H33</f>
        <v>235000</v>
      </c>
      <c r="I54" s="41">
        <f t="shared" si="0"/>
        <v>0</v>
      </c>
    </row>
    <row r="55" spans="2:9" ht="15.75" customHeight="1">
      <c r="B55" s="35"/>
      <c r="C55" s="19">
        <v>812</v>
      </c>
      <c r="D55" s="341" t="str">
        <f>VLOOKUP(C55,Fontes!$A$1:$B$518,2,FALSE)</f>
        <v>COMPENSAÇÃO FINANCEIRA DE RECURSOS MINER</v>
      </c>
      <c r="E55" s="341"/>
      <c r="F55" s="341"/>
      <c r="G55" s="26">
        <f>G7</f>
        <v>37200</v>
      </c>
      <c r="H55" s="26">
        <f>H21+H22</f>
        <v>37200</v>
      </c>
      <c r="I55" s="41">
        <f t="shared" si="0"/>
        <v>0</v>
      </c>
    </row>
    <row r="56" spans="2:9" ht="15.75" customHeight="1">
      <c r="B56" s="35"/>
      <c r="C56" s="19">
        <v>835</v>
      </c>
      <c r="D56" s="341" t="str">
        <f>VLOOKUP(C56,Fontes!$A$1:$B$518,2,FALSE)</f>
        <v>ROYALTIES - EDUCAÇÃO (LEI 12.858/13)</v>
      </c>
      <c r="E56" s="341"/>
      <c r="F56" s="341"/>
      <c r="G56" s="26">
        <f>G13</f>
        <v>22000</v>
      </c>
      <c r="H56" s="26">
        <f>H44</f>
        <v>22000</v>
      </c>
      <c r="I56" s="41">
        <f t="shared" si="0"/>
        <v>0</v>
      </c>
    </row>
    <row r="57" spans="2:9" ht="15.75" customHeight="1">
      <c r="B57" s="35"/>
      <c r="C57" s="19">
        <v>947</v>
      </c>
      <c r="D57" s="341" t="str">
        <f>VLOOKUP(C57,Fontes!$A$1:$B$518,2,FALSE)</f>
        <v>ICMS VERDE</v>
      </c>
      <c r="E57" s="341"/>
      <c r="F57" s="341"/>
      <c r="G57" s="26">
        <f>G20</f>
        <v>8000</v>
      </c>
      <c r="H57" s="26">
        <f>H25</f>
        <v>8000</v>
      </c>
      <c r="I57" s="41">
        <f t="shared" si="0"/>
        <v>0</v>
      </c>
    </row>
    <row r="58" spans="2:9" ht="15.75" customHeight="1">
      <c r="B58" s="35"/>
      <c r="C58" s="19"/>
      <c r="D58" s="341" t="str">
        <f>VLOOKUP(C58,Fontes!$A$1:$B$518,2,FALSE)</f>
        <v>ORDINÁRIO</v>
      </c>
      <c r="E58" s="341"/>
      <c r="F58" s="341"/>
      <c r="G58" s="26">
        <v>0</v>
      </c>
      <c r="H58" s="26">
        <v>0</v>
      </c>
      <c r="I58" s="41">
        <f t="shared" si="0"/>
        <v>0</v>
      </c>
    </row>
    <row r="59" spans="2:9" ht="15.75" customHeight="1">
      <c r="B59" s="35"/>
      <c r="C59" s="19"/>
      <c r="D59" s="341" t="str">
        <f>VLOOKUP(C59,Fontes!$A$1:$B$518,2,FALSE)</f>
        <v>ORDINÁRIO</v>
      </c>
      <c r="E59" s="341"/>
      <c r="F59" s="341"/>
      <c r="G59" s="26">
        <v>0</v>
      </c>
      <c r="H59" s="26">
        <v>0</v>
      </c>
      <c r="I59" s="41">
        <f t="shared" si="0"/>
        <v>0</v>
      </c>
    </row>
    <row r="60" spans="2:9" ht="15.75" customHeight="1">
      <c r="C60" s="19"/>
      <c r="D60" s="35"/>
      <c r="F60" s="19"/>
      <c r="G60" s="37"/>
      <c r="I60" s="26"/>
    </row>
    <row r="61" spans="2:9" ht="15.75" customHeight="1">
      <c r="C61" s="19"/>
      <c r="D61" s="35"/>
      <c r="F61" s="19"/>
      <c r="G61" s="37"/>
      <c r="I61" s="26"/>
    </row>
    <row r="62" spans="2:9" ht="15.75" customHeight="1">
      <c r="C62" s="19"/>
      <c r="D62" s="342" t="s">
        <v>883</v>
      </c>
      <c r="E62" s="342"/>
      <c r="F62" s="342"/>
      <c r="G62" s="26">
        <f>SUM(G47:G61)</f>
        <v>4275296.49</v>
      </c>
      <c r="H62" s="26">
        <f>SUM(H47:H61)</f>
        <v>4275296.49</v>
      </c>
      <c r="I62" s="26"/>
    </row>
    <row r="63" spans="2:9" ht="15.75" customHeight="1">
      <c r="C63" s="19"/>
      <c r="D63" s="361" t="s">
        <v>884</v>
      </c>
      <c r="E63" s="361"/>
      <c r="F63" s="361"/>
      <c r="G63" s="26">
        <f>G62-G45</f>
        <v>0</v>
      </c>
      <c r="H63" s="26">
        <f>H62-H45</f>
        <v>0</v>
      </c>
      <c r="I63" s="26"/>
    </row>
    <row r="64" spans="2:9" ht="15.75" customHeight="1">
      <c r="H64" s="26" t="s">
        <v>80</v>
      </c>
    </row>
  </sheetData>
  <mergeCells count="20">
    <mergeCell ref="D62:F62"/>
    <mergeCell ref="D63:F63"/>
    <mergeCell ref="A45:F45"/>
    <mergeCell ref="A47:B47"/>
    <mergeCell ref="D58:F58"/>
    <mergeCell ref="D59:F59"/>
    <mergeCell ref="D50:F50"/>
    <mergeCell ref="D49:F49"/>
    <mergeCell ref="D51:F51"/>
    <mergeCell ref="D52:F52"/>
    <mergeCell ref="D53:F53"/>
    <mergeCell ref="D56:F56"/>
    <mergeCell ref="D57:F57"/>
    <mergeCell ref="D54:F54"/>
    <mergeCell ref="D55:F55"/>
    <mergeCell ref="A3:F3"/>
    <mergeCell ref="A1:H1"/>
    <mergeCell ref="G3:H3"/>
    <mergeCell ref="D47:F47"/>
    <mergeCell ref="D48:F48"/>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8.xml><?xml version="1.0" encoding="utf-8"?>
<worksheet xmlns="http://schemas.openxmlformats.org/spreadsheetml/2006/main" xmlns:r="http://schemas.openxmlformats.org/officeDocument/2006/relationships">
  <dimension ref="A1:J16"/>
  <sheetViews>
    <sheetView workbookViewId="0">
      <selection activeCell="I25" sqref="I25"/>
    </sheetView>
  </sheetViews>
  <sheetFormatPr defaultRowHeight="11.25"/>
  <cols>
    <col min="1" max="1" width="19" style="19" customWidth="1"/>
    <col min="2" max="2" width="11.5703125" style="19" customWidth="1"/>
    <col min="3" max="3" width="27.5703125" style="35" customWidth="1"/>
    <col min="4" max="4" width="4.85546875" style="19" customWidth="1"/>
    <col min="5" max="5" width="5.42578125" style="19" customWidth="1"/>
    <col min="6" max="6" width="11.85546875" style="37" customWidth="1"/>
    <col min="7" max="7" width="13" style="26" customWidth="1"/>
    <col min="8" max="8" width="11.5703125" style="19" customWidth="1"/>
    <col min="9" max="9" width="12" style="19" customWidth="1"/>
    <col min="10" max="16384" width="9.140625" style="19"/>
  </cols>
  <sheetData>
    <row r="1" spans="1:10" s="38" customFormat="1" ht="15" customHeight="1">
      <c r="A1" s="336" t="s">
        <v>890</v>
      </c>
      <c r="B1" s="336"/>
      <c r="C1" s="336"/>
      <c r="D1" s="336"/>
      <c r="E1" s="336"/>
      <c r="F1" s="336"/>
      <c r="G1" s="336"/>
    </row>
    <row r="2" spans="1:10" s="38" customFormat="1" ht="15" customHeight="1">
      <c r="A2" s="68"/>
      <c r="B2" s="68"/>
      <c r="C2" s="68"/>
      <c r="D2" s="68"/>
      <c r="E2" s="68"/>
      <c r="F2" s="68"/>
      <c r="G2" s="132"/>
    </row>
    <row r="3" spans="1:10" s="38" customFormat="1" ht="15" customHeight="1">
      <c r="A3" s="337" t="s">
        <v>59</v>
      </c>
      <c r="B3" s="338"/>
      <c r="C3" s="338"/>
      <c r="D3" s="355" t="s">
        <v>66</v>
      </c>
      <c r="E3" s="355" t="s">
        <v>70</v>
      </c>
      <c r="F3" s="357" t="s">
        <v>67</v>
      </c>
      <c r="G3" s="359" t="s">
        <v>58</v>
      </c>
      <c r="H3" s="360"/>
    </row>
    <row r="4" spans="1:10" s="169" customFormat="1" ht="22.5">
      <c r="A4" s="29" t="s">
        <v>63</v>
      </c>
      <c r="B4" s="29" t="s">
        <v>64</v>
      </c>
      <c r="C4" s="166" t="s">
        <v>65</v>
      </c>
      <c r="D4" s="356"/>
      <c r="E4" s="356"/>
      <c r="F4" s="358"/>
      <c r="G4" s="167" t="s">
        <v>56</v>
      </c>
      <c r="H4" s="168" t="s">
        <v>57</v>
      </c>
    </row>
    <row r="5" spans="1:10" s="38" customFormat="1" ht="14.25" customHeight="1">
      <c r="A5" s="27" t="str">
        <f>VLOOKUP(D5,Fichas!$A$1:$B$2000,2,FALSE)</f>
        <v>05.001.10.302.0032.1030</v>
      </c>
      <c r="B5" s="22" t="str">
        <f>VLOOKUP(D5,Fichas!$A$1:$C$2000,3,FALSE)</f>
        <v>4.4.90.52.00.00</v>
      </c>
      <c r="C5" s="36" t="str">
        <f>VLOOKUP(D5,Fichas!$A$1:$D$2000,4,FALSE)</f>
        <v>Equipamentos e Material Permanente</v>
      </c>
      <c r="D5" s="21">
        <v>1440</v>
      </c>
      <c r="E5" s="21" t="str">
        <f>VLOOKUP(D5,Fichas!$A$1:$E$2000,5,FALSE)</f>
        <v>3982</v>
      </c>
      <c r="F5" s="36" t="str">
        <f>VLOOKUP(D5,Fichas!$A$1:$F$2000,6,FALSE)</f>
        <v>F.M. Saúde</v>
      </c>
      <c r="G5" s="23">
        <v>270163</v>
      </c>
      <c r="H5" s="23"/>
      <c r="I5" s="19">
        <v>18</v>
      </c>
      <c r="J5" s="37" t="str">
        <f>VLOOKUP(I5,Excessões!$A$1:$B$50,2,FALSE)</f>
        <v>Art. 5º, Inc V - Incorporação Saldo Financeiro - Superávit</v>
      </c>
    </row>
    <row r="6" spans="1:10" s="38" customFormat="1" ht="14.25" customHeight="1">
      <c r="A6" s="27" t="str">
        <f>VLOOKUP(D6,Fichas!$A$1:$B$2000,2,FALSE)</f>
        <v>05.001.10.302.0032.1030</v>
      </c>
      <c r="B6" s="22" t="str">
        <f>VLOOKUP(D6,Fichas!$A$1:$C$2000,3,FALSE)</f>
        <v>4.4.90.52.00.00</v>
      </c>
      <c r="C6" s="36" t="str">
        <f>VLOOKUP(D6,Fichas!$A$1:$D$2000,4,FALSE)</f>
        <v>Equipamentos e Material Permanente</v>
      </c>
      <c r="D6" s="21">
        <v>1441</v>
      </c>
      <c r="E6" s="21" t="str">
        <f>VLOOKUP(D6,Fichas!$A$1:$E$2000,5,FALSE)</f>
        <v>3978</v>
      </c>
      <c r="F6" s="36" t="str">
        <f>VLOOKUP(D6,Fichas!$A$1:$F$2000,6,FALSE)</f>
        <v>F.M. Saúde</v>
      </c>
      <c r="G6" s="23">
        <v>578183</v>
      </c>
      <c r="H6" s="23"/>
      <c r="I6" s="19">
        <v>18</v>
      </c>
      <c r="J6" s="37" t="str">
        <f>VLOOKUP(I6,Excessões!$A$1:$B$50,2,FALSE)</f>
        <v>Art. 5º, Inc V - Incorporação Saldo Financeiro - Superávit</v>
      </c>
    </row>
    <row r="7" spans="1:10" s="38" customFormat="1" ht="14.25" customHeight="1">
      <c r="A7" s="352" t="str">
        <f>D11</f>
        <v>Superávit- EP-MAC- HMM- Inv. Port. 1180/20</v>
      </c>
      <c r="B7" s="353"/>
      <c r="C7" s="353"/>
      <c r="D7" s="354"/>
      <c r="E7" s="21">
        <v>3982</v>
      </c>
      <c r="F7" s="36"/>
      <c r="G7" s="25"/>
      <c r="H7" s="25">
        <v>270163</v>
      </c>
    </row>
    <row r="8" spans="1:10" s="38" customFormat="1" ht="14.25" customHeight="1">
      <c r="A8" s="352" t="str">
        <f>D12</f>
        <v>Superávit COVID-19 Port. 3664/20</v>
      </c>
      <c r="B8" s="353"/>
      <c r="C8" s="353"/>
      <c r="D8" s="354"/>
      <c r="E8" s="21">
        <v>3978</v>
      </c>
      <c r="F8" s="36"/>
      <c r="G8" s="25"/>
      <c r="H8" s="25">
        <v>578183</v>
      </c>
    </row>
    <row r="9" spans="1:10" ht="14.25" customHeight="1">
      <c r="A9" s="337" t="s">
        <v>62</v>
      </c>
      <c r="B9" s="338"/>
      <c r="C9" s="338"/>
      <c r="D9" s="338"/>
      <c r="E9" s="338"/>
      <c r="F9" s="339"/>
      <c r="G9" s="20">
        <f>SUM(G5:G7)</f>
        <v>848346</v>
      </c>
      <c r="H9" s="20">
        <f>SUM(H5:H8)</f>
        <v>848346</v>
      </c>
    </row>
    <row r="11" spans="1:10" ht="15" customHeight="1">
      <c r="A11" s="335" t="s">
        <v>74</v>
      </c>
      <c r="B11" s="335"/>
      <c r="C11" s="19">
        <v>3982</v>
      </c>
      <c r="D11" s="341" t="str">
        <f>VLOOKUP(C11,Fontes!$A$1:$B$324,2,FALSE)</f>
        <v>Superávit- EP-MAC- HMM- Inv. Port. 1180/20</v>
      </c>
      <c r="E11" s="341"/>
      <c r="F11" s="341"/>
      <c r="G11" s="26">
        <f>G5</f>
        <v>270163</v>
      </c>
      <c r="H11" s="26">
        <f>H7</f>
        <v>270163</v>
      </c>
      <c r="I11" s="134">
        <f>G11-H11</f>
        <v>0</v>
      </c>
    </row>
    <row r="12" spans="1:10" ht="15" customHeight="1">
      <c r="B12" s="35"/>
      <c r="C12" s="19">
        <v>3978</v>
      </c>
      <c r="D12" s="341" t="str">
        <f>VLOOKUP(C12,Fontes!$A$1:$B$324,2,FALSE)</f>
        <v>Superávit COVID-19 Port. 3664/20</v>
      </c>
      <c r="E12" s="341"/>
      <c r="F12" s="341"/>
      <c r="G12" s="26">
        <f>G6</f>
        <v>578183</v>
      </c>
      <c r="H12" s="39">
        <f>H8</f>
        <v>578183</v>
      </c>
      <c r="I12" s="134">
        <f>G12-H12</f>
        <v>0</v>
      </c>
    </row>
    <row r="13" spans="1:10">
      <c r="C13" s="19"/>
      <c r="D13" s="35"/>
      <c r="F13" s="19"/>
      <c r="G13" s="37"/>
      <c r="H13" s="38"/>
    </row>
    <row r="14" spans="1:10">
      <c r="C14" s="19"/>
      <c r="D14" s="35"/>
      <c r="F14" s="19"/>
      <c r="G14" s="37"/>
      <c r="H14" s="38"/>
    </row>
    <row r="15" spans="1:10">
      <c r="C15" s="19"/>
      <c r="D15" s="342" t="s">
        <v>883</v>
      </c>
      <c r="E15" s="342"/>
      <c r="F15" s="342"/>
      <c r="G15" s="26">
        <f>SUM(G11:G14)</f>
        <v>848346</v>
      </c>
      <c r="H15" s="26">
        <f>SUM(H11:H14)</f>
        <v>848346</v>
      </c>
    </row>
    <row r="16" spans="1:10">
      <c r="C16" s="19"/>
      <c r="D16" s="340" t="s">
        <v>884</v>
      </c>
      <c r="E16" s="340"/>
      <c r="F16" s="340"/>
      <c r="G16" s="53">
        <f>G15-G9</f>
        <v>0</v>
      </c>
      <c r="H16" s="53">
        <f>H15-H9</f>
        <v>0</v>
      </c>
    </row>
  </sheetData>
  <mergeCells count="14">
    <mergeCell ref="A1:G1"/>
    <mergeCell ref="A3:C3"/>
    <mergeCell ref="D3:D4"/>
    <mergeCell ref="E3:E4"/>
    <mergeCell ref="F3:F4"/>
    <mergeCell ref="G3:H3"/>
    <mergeCell ref="D16:F16"/>
    <mergeCell ref="A11:B11"/>
    <mergeCell ref="A8:D8"/>
    <mergeCell ref="A7:D7"/>
    <mergeCell ref="D11:F11"/>
    <mergeCell ref="D12:F12"/>
    <mergeCell ref="A9:F9"/>
    <mergeCell ref="D15:F15"/>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xl/worksheets/sheet9.xml><?xml version="1.0" encoding="utf-8"?>
<worksheet xmlns="http://schemas.openxmlformats.org/spreadsheetml/2006/main" xmlns:r="http://schemas.openxmlformats.org/officeDocument/2006/relationships">
  <dimension ref="A1:I13"/>
  <sheetViews>
    <sheetView workbookViewId="0">
      <selection activeCell="C21" sqref="C21"/>
    </sheetView>
  </sheetViews>
  <sheetFormatPr defaultRowHeight="11.25"/>
  <cols>
    <col min="1" max="1" width="21.7109375" style="19" customWidth="1"/>
    <col min="2" max="2" width="11.5703125" style="19" customWidth="1"/>
    <col min="3" max="3" width="32.42578125" style="35" customWidth="1"/>
    <col min="4" max="5" width="5.42578125" style="19" customWidth="1"/>
    <col min="6" max="6" width="12.42578125" style="37" customWidth="1"/>
    <col min="7" max="7" width="13" style="26" customWidth="1"/>
    <col min="8" max="8" width="11.5703125" style="19" customWidth="1"/>
    <col min="9" max="9" width="11" style="19" customWidth="1"/>
    <col min="10" max="16384" width="9.140625" style="19"/>
  </cols>
  <sheetData>
    <row r="1" spans="1:9" s="38" customFormat="1" ht="15" customHeight="1">
      <c r="A1" s="336" t="s">
        <v>930</v>
      </c>
      <c r="B1" s="336"/>
      <c r="C1" s="336"/>
      <c r="D1" s="336"/>
      <c r="E1" s="336"/>
      <c r="F1" s="336"/>
      <c r="G1" s="336"/>
    </row>
    <row r="2" spans="1:9" s="38" customFormat="1" ht="15" customHeight="1">
      <c r="A2" s="68"/>
      <c r="B2" s="68"/>
      <c r="C2" s="68"/>
      <c r="D2" s="68"/>
      <c r="E2" s="68"/>
      <c r="F2" s="68"/>
      <c r="G2" s="68"/>
    </row>
    <row r="3" spans="1:9" s="38" customFormat="1" ht="15" customHeight="1">
      <c r="A3" s="337" t="s">
        <v>59</v>
      </c>
      <c r="B3" s="338"/>
      <c r="C3" s="338"/>
      <c r="D3" s="355" t="s">
        <v>66</v>
      </c>
      <c r="E3" s="355" t="s">
        <v>70</v>
      </c>
      <c r="F3" s="357" t="s">
        <v>67</v>
      </c>
      <c r="G3" s="359" t="s">
        <v>58</v>
      </c>
      <c r="H3" s="360"/>
    </row>
    <row r="4" spans="1:9" s="38" customFormat="1" ht="22.5">
      <c r="A4" s="28" t="s">
        <v>63</v>
      </c>
      <c r="B4" s="29" t="s">
        <v>64</v>
      </c>
      <c r="C4" s="66" t="s">
        <v>65</v>
      </c>
      <c r="D4" s="356"/>
      <c r="E4" s="356"/>
      <c r="F4" s="358"/>
      <c r="G4" s="67" t="s">
        <v>56</v>
      </c>
      <c r="H4" s="30" t="s">
        <v>57</v>
      </c>
    </row>
    <row r="5" spans="1:9" s="38" customFormat="1" ht="14.25" customHeight="1">
      <c r="A5" s="27" t="str">
        <f>VLOOKUP(D5,Fichas!$A$1:$B$2000,2,FALSE)</f>
        <v>24.001.03.122.0002.2004.0001</v>
      </c>
      <c r="B5" s="22" t="str">
        <f>VLOOKUP(D5,Fichas!$A$1:$C$2000,3,FALSE)</f>
        <v>3.3.90.30.00.00</v>
      </c>
      <c r="C5" s="36" t="str">
        <f>VLOOKUP(D5,Fichas!$A$1:$D$2000,4,FALSE)</f>
        <v>Material de Consumo</v>
      </c>
      <c r="D5" s="21">
        <v>1516</v>
      </c>
      <c r="E5" s="21">
        <f>VLOOKUP(D5,Fichas!$A$1:$E$2000,5,FALSE)</f>
        <v>3019</v>
      </c>
      <c r="F5" s="36" t="str">
        <f>VLOOKUP(D5,Fichas!$A$1:$F$2000,6,FALSE)</f>
        <v>FMDDC</v>
      </c>
      <c r="G5" s="23">
        <v>53115.79</v>
      </c>
      <c r="H5" s="23"/>
    </row>
    <row r="6" spans="1:9" s="38" customFormat="1" ht="14.25" customHeight="1">
      <c r="A6" s="27" t="str">
        <f>VLOOKUP(D6,Fichas!$A$1:$B$2000,2,FALSE)</f>
        <v>24.001.03.122.0003.1002</v>
      </c>
      <c r="B6" s="22" t="str">
        <f>VLOOKUP(D6,Fichas!$A$1:$C$2000,3,FALSE)</f>
        <v>3.3.90.30.00.00</v>
      </c>
      <c r="C6" s="36" t="str">
        <f>VLOOKUP(D6,Fichas!$A$1:$D$2000,4,FALSE)</f>
        <v>Material de Consumo</v>
      </c>
      <c r="D6" s="21">
        <v>1517</v>
      </c>
      <c r="E6" s="21">
        <f>VLOOKUP(D6,Fichas!$A$1:$E$2000,5,FALSE)</f>
        <v>3019</v>
      </c>
      <c r="F6" s="36" t="str">
        <f>VLOOKUP(D6,Fichas!$A$1:$F$2000,6,FALSE)</f>
        <v>FMDDC</v>
      </c>
      <c r="G6" s="23">
        <v>25000</v>
      </c>
      <c r="H6" s="23"/>
    </row>
    <row r="7" spans="1:9" s="38" customFormat="1" ht="14.25" customHeight="1">
      <c r="A7" s="27" t="str">
        <f>VLOOKUP(D7,Fichas!$A$1:$B$2000,2,FALSE)</f>
        <v>24.001.03.122.0003.1002</v>
      </c>
      <c r="B7" s="22" t="str">
        <f>VLOOKUP(D7,Fichas!$A$1:$C$2000,3,FALSE)</f>
        <v>3.3.90.39.00.00</v>
      </c>
      <c r="C7" s="36" t="str">
        <f>VLOOKUP(D7,Fichas!$A$1:$D$2000,4,FALSE)</f>
        <v>Outros Serviços de Terceiros - Pessoa Jurídica</v>
      </c>
      <c r="D7" s="21">
        <v>1518</v>
      </c>
      <c r="E7" s="21">
        <f>VLOOKUP(D7,Fichas!$A$1:$E$2000,5,FALSE)</f>
        <v>3019</v>
      </c>
      <c r="F7" s="36" t="str">
        <f>VLOOKUP(D7,Fichas!$A$1:$F$2000,6,FALSE)</f>
        <v>FMDDC</v>
      </c>
      <c r="G7" s="23">
        <v>25000</v>
      </c>
      <c r="H7" s="23"/>
    </row>
    <row r="8" spans="1:9" s="38" customFormat="1" ht="14.25" customHeight="1">
      <c r="A8" s="352" t="s">
        <v>966</v>
      </c>
      <c r="B8" s="353"/>
      <c r="C8" s="353"/>
      <c r="D8" s="354"/>
      <c r="E8" s="21">
        <v>19</v>
      </c>
      <c r="F8" s="36"/>
      <c r="G8" s="25"/>
      <c r="H8" s="25">
        <v>103115.79</v>
      </c>
    </row>
    <row r="9" spans="1:9" ht="14.25" customHeight="1">
      <c r="A9" s="337" t="s">
        <v>62</v>
      </c>
      <c r="B9" s="338"/>
      <c r="C9" s="338"/>
      <c r="D9" s="338"/>
      <c r="E9" s="338"/>
      <c r="F9" s="339"/>
      <c r="G9" s="20">
        <f>SUM(G5:G8)</f>
        <v>103115.79000000001</v>
      </c>
      <c r="H9" s="20">
        <f>SUM(H5:H8)</f>
        <v>103115.79</v>
      </c>
    </row>
    <row r="11" spans="1:9" ht="15" customHeight="1">
      <c r="A11" s="335" t="s">
        <v>74</v>
      </c>
      <c r="B11" s="335"/>
      <c r="C11" s="19">
        <v>3019</v>
      </c>
      <c r="D11" s="341" t="str">
        <f>VLOOKUP(C11,Fontes!$A$1:$B$324,2,FALSE)</f>
        <v>Superávit - Recurso PROCON</v>
      </c>
      <c r="E11" s="341"/>
      <c r="F11" s="341"/>
      <c r="G11" s="26">
        <f>G5+G6+G7</f>
        <v>103115.79000000001</v>
      </c>
      <c r="H11" s="26">
        <f>H8</f>
        <v>103115.79</v>
      </c>
      <c r="I11" s="134">
        <f>G11-H11</f>
        <v>0</v>
      </c>
    </row>
    <row r="12" spans="1:9">
      <c r="C12" s="19"/>
      <c r="D12" s="342" t="s">
        <v>883</v>
      </c>
      <c r="E12" s="342"/>
      <c r="F12" s="342"/>
      <c r="G12" s="26">
        <f>SUM(G11:G11)</f>
        <v>103115.79000000001</v>
      </c>
      <c r="H12" s="26">
        <f>SUM(H11:H11)</f>
        <v>103115.79</v>
      </c>
    </row>
    <row r="13" spans="1:9">
      <c r="C13" s="19"/>
      <c r="D13" s="340" t="s">
        <v>884</v>
      </c>
      <c r="E13" s="340"/>
      <c r="F13" s="340"/>
      <c r="G13" s="53">
        <f>G12-G9</f>
        <v>0</v>
      </c>
      <c r="H13" s="53">
        <f>H12-H9</f>
        <v>0</v>
      </c>
    </row>
  </sheetData>
  <mergeCells count="12">
    <mergeCell ref="G3:H3"/>
    <mergeCell ref="A8:D8"/>
    <mergeCell ref="A1:G1"/>
    <mergeCell ref="A9:F9"/>
    <mergeCell ref="D13:F13"/>
    <mergeCell ref="A3:C3"/>
    <mergeCell ref="F3:F4"/>
    <mergeCell ref="E3:E4"/>
    <mergeCell ref="D3:D4"/>
    <mergeCell ref="A11:B11"/>
    <mergeCell ref="D11:F11"/>
    <mergeCell ref="D12:F12"/>
  </mergeCells>
  <phoneticPr fontId="3" type="noConversion"/>
  <pageMargins left="0.19685039370078741" right="0.19685039370078741" top="0.39370078740157483" bottom="0.39370078740157483" header="0.31496062992125984" footer="0.31496062992125984"/>
  <pageSetup paperSize="9" scale="89" orientation="portrait" horizontalDpi="4294967292"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583F3FC96A7ED4EA76D2C2CF425B45C" ma:contentTypeVersion="16" ma:contentTypeDescription="Crie um novo documento." ma:contentTypeScope="" ma:versionID="061c8b733eed8e0be18f6a2f36508538">
  <xsd:schema xmlns:xsd="http://www.w3.org/2001/XMLSchema" xmlns:xs="http://www.w3.org/2001/XMLSchema" xmlns:p="http://schemas.microsoft.com/office/2006/metadata/properties" xmlns:ns2="660e59dd-621c-4b83-a929-6f4327ac153f" xmlns:ns3="51f97e77-17f7-4866-8701-45c4eb870a7f" targetNamespace="http://schemas.microsoft.com/office/2006/metadata/properties" ma:root="true" ma:fieldsID="053baf116f4464c4f06fcb4cef22a7a5" ns2:_="" ns3:_="">
    <xsd:import namespace="660e59dd-621c-4b83-a929-6f4327ac153f"/>
    <xsd:import namespace="51f97e77-17f7-4866-8701-45c4eb870a7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e59dd-621c-4b83-a929-6f4327ac15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7f071e9a-c5f5-413c-99f8-544067b8309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1f97e77-17f7-4866-8701-45c4eb870a7f"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d50b77e3-125e-4df3-9c1e-d22b40015f8b}" ma:internalName="TaxCatchAll" ma:showField="CatchAllData" ma:web="51f97e77-17f7-4866-8701-45c4eb870a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60e59dd-621c-4b83-a929-6f4327ac153f">
      <Terms xmlns="http://schemas.microsoft.com/office/infopath/2007/PartnerControls"/>
    </lcf76f155ced4ddcb4097134ff3c332f>
    <TaxCatchAll xmlns="51f97e77-17f7-4866-8701-45c4eb870a7f" xsi:nil="true"/>
  </documentManagement>
</p:properties>
</file>

<file path=customXml/itemProps1.xml><?xml version="1.0" encoding="utf-8"?>
<ds:datastoreItem xmlns:ds="http://schemas.openxmlformats.org/officeDocument/2006/customXml" ds:itemID="{C41D46D0-E02A-476A-A69F-FF9521DDEE67}"/>
</file>

<file path=customXml/itemProps2.xml><?xml version="1.0" encoding="utf-8"?>
<ds:datastoreItem xmlns:ds="http://schemas.openxmlformats.org/officeDocument/2006/customXml" ds:itemID="{ED599BEE-EB14-4F56-9925-18BE273EBE95}"/>
</file>

<file path=customXml/itemProps3.xml><?xml version="1.0" encoding="utf-8"?>
<ds:datastoreItem xmlns:ds="http://schemas.openxmlformats.org/officeDocument/2006/customXml" ds:itemID="{438C3CAD-616E-4BED-BC72-6BC6C967B6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26</vt:i4>
      </vt:variant>
    </vt:vector>
  </HeadingPairs>
  <TitlesOfParts>
    <vt:vector size="61" baseType="lpstr">
      <vt:lpstr>Modelo</vt:lpstr>
      <vt:lpstr>RELAÇÃO DECRETOS</vt:lpstr>
      <vt:lpstr>6736 Sup</vt:lpstr>
      <vt:lpstr>6736 Anu</vt:lpstr>
      <vt:lpstr>6736</vt:lpstr>
      <vt:lpstr>6744</vt:lpstr>
      <vt:lpstr>6745</vt:lpstr>
      <vt:lpstr>6745 sup</vt:lpstr>
      <vt:lpstr>6748</vt:lpstr>
      <vt:lpstr>6752</vt:lpstr>
      <vt:lpstr>6752 Exc</vt:lpstr>
      <vt:lpstr>6752 An</vt:lpstr>
      <vt:lpstr>6755</vt:lpstr>
      <vt:lpstr>6757</vt:lpstr>
      <vt:lpstr>6760</vt:lpstr>
      <vt:lpstr>6761</vt:lpstr>
      <vt:lpstr>6765</vt:lpstr>
      <vt:lpstr>6771</vt:lpstr>
      <vt:lpstr>6772</vt:lpstr>
      <vt:lpstr>6781</vt:lpstr>
      <vt:lpstr>6782</vt:lpstr>
      <vt:lpstr>6785</vt:lpstr>
      <vt:lpstr>6793</vt:lpstr>
      <vt:lpstr>6794</vt:lpstr>
      <vt:lpstr>6801</vt:lpstr>
      <vt:lpstr>6806</vt:lpstr>
      <vt:lpstr>6812</vt:lpstr>
      <vt:lpstr>A.1</vt:lpstr>
      <vt:lpstr>A.4</vt:lpstr>
      <vt:lpstr>A.5</vt:lpstr>
      <vt:lpstr>A.6</vt:lpstr>
      <vt:lpstr>Fontes</vt:lpstr>
      <vt:lpstr>Fichas</vt:lpstr>
      <vt:lpstr>Excessões</vt:lpstr>
      <vt:lpstr>Plan2</vt:lpstr>
      <vt:lpstr>'6736'!Area_de_impressao</vt:lpstr>
      <vt:lpstr>'6736 Anu'!Area_de_impressao</vt:lpstr>
      <vt:lpstr>'6736 Sup'!Area_de_impressao</vt:lpstr>
      <vt:lpstr>'6744'!Area_de_impressao</vt:lpstr>
      <vt:lpstr>'6745'!Area_de_impressao</vt:lpstr>
      <vt:lpstr>'6745 sup'!Area_de_impressao</vt:lpstr>
      <vt:lpstr>'6748'!Area_de_impressao</vt:lpstr>
      <vt:lpstr>'6752'!Area_de_impressao</vt:lpstr>
      <vt:lpstr>'6752 An'!Area_de_impressao</vt:lpstr>
      <vt:lpstr>'6752 Exc'!Area_de_impressao</vt:lpstr>
      <vt:lpstr>'6755'!Area_de_impressao</vt:lpstr>
      <vt:lpstr>'6757'!Area_de_impressao</vt:lpstr>
      <vt:lpstr>'6760'!Area_de_impressao</vt:lpstr>
      <vt:lpstr>'6761'!Area_de_impressao</vt:lpstr>
      <vt:lpstr>'6765'!Area_de_impressao</vt:lpstr>
      <vt:lpstr>'6771'!Area_de_impressao</vt:lpstr>
      <vt:lpstr>'6772'!Area_de_impressao</vt:lpstr>
      <vt:lpstr>'6781'!Area_de_impressao</vt:lpstr>
      <vt:lpstr>'6782'!Area_de_impressao</vt:lpstr>
      <vt:lpstr>'6785'!Area_de_impressao</vt:lpstr>
      <vt:lpstr>'6793'!Area_de_impressao</vt:lpstr>
      <vt:lpstr>'6794'!Area_de_impressao</vt:lpstr>
      <vt:lpstr>'6801'!Area_de_impressao</vt:lpstr>
      <vt:lpstr>'6806'!Area_de_impressao</vt:lpstr>
      <vt:lpstr>'6812'!Area_de_impressao</vt:lpstr>
      <vt:lpstr>Modelo!Area_de_impressao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2021-07-06T16:20:52Z</cp:lastPrinted>
  <dcterms:created xsi:type="dcterms:W3CDTF">2006-09-25T12:47:36Z</dcterms:created>
  <dcterms:modified xsi:type="dcterms:W3CDTF">2022-04-04T19:54:23Z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0x0101006583F3FC96A7ED4EA76D2C2CF425B45C</vt:lpwstr>
  </property>
</Properties>
</file>