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suv\Desktop\Swaroopa\sppu\Ph.D\Publication\impact of climate on migration\"/>
    </mc:Choice>
  </mc:AlternateContent>
  <xr:revisionPtr revIDLastSave="0" documentId="13_ncr:1_{6DDF5E3A-69FA-4DEC-918E-01D4CD0D2094}" xr6:coauthVersionLast="47" xr6:coauthVersionMax="47" xr10:uidLastSave="{00000000-0000-0000-0000-000000000000}"/>
  <bookViews>
    <workbookView xWindow="-110" yWindow="-110" windowWidth="19420" windowHeight="11500" firstSheet="5" activeTab="6" xr2:uid="{134AF71D-4766-445D-82D2-A81A19762E95}"/>
  </bookViews>
  <sheets>
    <sheet name="Sheet1" sheetId="1" r:id="rId1"/>
    <sheet name="Sheet6" sheetId="6" r:id="rId2"/>
    <sheet name="Sheet2" sheetId="2" r:id="rId3"/>
    <sheet name="final" sheetId="10" r:id="rId4"/>
    <sheet name="28th" sheetId="11" r:id="rId5"/>
    <sheet name="Sheet9" sheetId="14" r:id="rId6"/>
    <sheet name="final ranking" sheetId="9" r:id="rId7"/>
    <sheet name="ratings only" sheetId="3" r:id="rId8"/>
    <sheet name="updated rating" sheetId="8" r:id="rId9"/>
    <sheet name="1st" sheetId="4" r:id="rId10"/>
    <sheet name="2nd " sheetId="7" r:id="rId11"/>
    <sheet name="Sheet5" sheetId="5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4" l="1"/>
  <c r="D9" i="14"/>
  <c r="H8" i="11"/>
  <c r="H17" i="11"/>
  <c r="H18" i="11"/>
  <c r="H20" i="11"/>
  <c r="H22" i="11"/>
  <c r="H29" i="11"/>
  <c r="H30" i="11"/>
  <c r="H32" i="11"/>
  <c r="H34" i="11"/>
  <c r="H36" i="11"/>
  <c r="H2" i="11"/>
  <c r="E3" i="11"/>
  <c r="H3" i="11" s="1"/>
  <c r="E4" i="11"/>
  <c r="H4" i="11" s="1"/>
  <c r="E5" i="11"/>
  <c r="H5" i="11" s="1"/>
  <c r="E6" i="11"/>
  <c r="H6" i="11" s="1"/>
  <c r="E7" i="11"/>
  <c r="H7" i="11" s="1"/>
  <c r="E8" i="11"/>
  <c r="E9" i="11"/>
  <c r="H9" i="11" s="1"/>
  <c r="E10" i="11"/>
  <c r="H10" i="11" s="1"/>
  <c r="E11" i="11"/>
  <c r="H11" i="11" s="1"/>
  <c r="E12" i="11"/>
  <c r="H12" i="11" s="1"/>
  <c r="E13" i="11"/>
  <c r="H13" i="11" s="1"/>
  <c r="E14" i="11"/>
  <c r="H14" i="11" s="1"/>
  <c r="E15" i="11"/>
  <c r="H15" i="11" s="1"/>
  <c r="E16" i="11"/>
  <c r="H16" i="11" s="1"/>
  <c r="E17" i="11"/>
  <c r="E18" i="11"/>
  <c r="E19" i="11"/>
  <c r="H19" i="11" s="1"/>
  <c r="E20" i="11"/>
  <c r="E21" i="11"/>
  <c r="H21" i="11" s="1"/>
  <c r="E22" i="11"/>
  <c r="E23" i="11"/>
  <c r="H23" i="11" s="1"/>
  <c r="E24" i="11"/>
  <c r="H24" i="11" s="1"/>
  <c r="E25" i="11"/>
  <c r="H25" i="11" s="1"/>
  <c r="E26" i="11"/>
  <c r="H26" i="11" s="1"/>
  <c r="E27" i="11"/>
  <c r="H27" i="11" s="1"/>
  <c r="E28" i="11"/>
  <c r="H28" i="11" s="1"/>
  <c r="E29" i="11"/>
  <c r="E30" i="11"/>
  <c r="E31" i="11"/>
  <c r="H31" i="11" s="1"/>
  <c r="E32" i="11"/>
  <c r="E33" i="11"/>
  <c r="H33" i="11" s="1"/>
  <c r="E34" i="11"/>
  <c r="E35" i="11"/>
  <c r="H35" i="11" s="1"/>
  <c r="E36" i="11"/>
  <c r="E2" i="11"/>
  <c r="K3" i="11"/>
  <c r="K4" i="11"/>
  <c r="K5" i="11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2" i="11"/>
  <c r="F3" i="11"/>
  <c r="I3" i="11" s="1"/>
  <c r="F4" i="11"/>
  <c r="I4" i="11" s="1"/>
  <c r="F5" i="11"/>
  <c r="I5" i="11" s="1"/>
  <c r="F6" i="11"/>
  <c r="I6" i="11" s="1"/>
  <c r="F7" i="11"/>
  <c r="I7" i="11" s="1"/>
  <c r="F8" i="11"/>
  <c r="I8" i="11" s="1"/>
  <c r="F9" i="11"/>
  <c r="I9" i="11" s="1"/>
  <c r="F10" i="11"/>
  <c r="I10" i="11" s="1"/>
  <c r="F11" i="11"/>
  <c r="I11" i="11" s="1"/>
  <c r="F12" i="11"/>
  <c r="I12" i="11" s="1"/>
  <c r="F13" i="11"/>
  <c r="I13" i="11" s="1"/>
  <c r="F14" i="11"/>
  <c r="I14" i="11" s="1"/>
  <c r="F15" i="11"/>
  <c r="I15" i="11" s="1"/>
  <c r="F16" i="11"/>
  <c r="I16" i="11" s="1"/>
  <c r="F17" i="11"/>
  <c r="I17" i="11" s="1"/>
  <c r="F18" i="11"/>
  <c r="I18" i="11" s="1"/>
  <c r="F19" i="11"/>
  <c r="I19" i="11" s="1"/>
  <c r="F20" i="11"/>
  <c r="I20" i="11" s="1"/>
  <c r="F21" i="11"/>
  <c r="I21" i="11" s="1"/>
  <c r="F22" i="11"/>
  <c r="I22" i="11" s="1"/>
  <c r="F23" i="11"/>
  <c r="I23" i="11" s="1"/>
  <c r="F24" i="11"/>
  <c r="I24" i="11" s="1"/>
  <c r="F25" i="11"/>
  <c r="I25" i="11" s="1"/>
  <c r="F26" i="11"/>
  <c r="I26" i="11" s="1"/>
  <c r="F27" i="11"/>
  <c r="I27" i="11" s="1"/>
  <c r="F28" i="11"/>
  <c r="I28" i="11" s="1"/>
  <c r="F29" i="11"/>
  <c r="I29" i="11" s="1"/>
  <c r="F30" i="11"/>
  <c r="I30" i="11" s="1"/>
  <c r="F31" i="11"/>
  <c r="I31" i="11" s="1"/>
  <c r="F32" i="11"/>
  <c r="I32" i="11" s="1"/>
  <c r="F33" i="11"/>
  <c r="I33" i="11" s="1"/>
  <c r="F34" i="11"/>
  <c r="I34" i="11" s="1"/>
  <c r="F35" i="11"/>
  <c r="I35" i="11" s="1"/>
  <c r="F36" i="11"/>
  <c r="I36" i="11" s="1"/>
  <c r="F2" i="11"/>
  <c r="I2" i="11" s="1"/>
  <c r="AD3" i="10"/>
  <c r="AD4" i="10"/>
  <c r="AD5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25" i="10"/>
  <c r="AD26" i="10"/>
  <c r="AD27" i="10"/>
  <c r="AD28" i="10"/>
  <c r="AD29" i="10"/>
  <c r="AD30" i="10"/>
  <c r="AD31" i="10"/>
  <c r="AD32" i="10"/>
  <c r="AD33" i="10"/>
  <c r="AD34" i="10"/>
  <c r="AD35" i="10"/>
  <c r="AD36" i="10"/>
  <c r="AD2" i="10"/>
  <c r="V3" i="10"/>
  <c r="V4" i="10"/>
  <c r="V5" i="10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4" i="10"/>
  <c r="V35" i="10"/>
  <c r="V36" i="10"/>
  <c r="V2" i="10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2" i="10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2" i="2"/>
  <c r="X3" i="8"/>
  <c r="Y3" i="8" s="1"/>
  <c r="X4" i="8"/>
  <c r="Y4" i="8" s="1"/>
  <c r="X5" i="8"/>
  <c r="Y5" i="8" s="1"/>
  <c r="X6" i="8"/>
  <c r="Y6" i="8" s="1"/>
  <c r="X7" i="8"/>
  <c r="Y7" i="8" s="1"/>
  <c r="X8" i="8"/>
  <c r="Y8" i="8" s="1"/>
  <c r="X9" i="8"/>
  <c r="Y9" i="8" s="1"/>
  <c r="X10" i="8"/>
  <c r="Y10" i="8" s="1"/>
  <c r="X11" i="8"/>
  <c r="Y11" i="8" s="1"/>
  <c r="X12" i="8"/>
  <c r="Y12" i="8" s="1"/>
  <c r="X13" i="8"/>
  <c r="Y13" i="8" s="1"/>
  <c r="X14" i="8"/>
  <c r="Y14" i="8" s="1"/>
  <c r="X15" i="8"/>
  <c r="Y15" i="8" s="1"/>
  <c r="X16" i="8"/>
  <c r="Y16" i="8" s="1"/>
  <c r="X17" i="8"/>
  <c r="Y17" i="8" s="1"/>
  <c r="X18" i="8"/>
  <c r="Y18" i="8" s="1"/>
  <c r="X19" i="8"/>
  <c r="Y19" i="8" s="1"/>
  <c r="X20" i="8"/>
  <c r="Y20" i="8" s="1"/>
  <c r="X21" i="8"/>
  <c r="Y21" i="8" s="1"/>
  <c r="X22" i="8"/>
  <c r="Y22" i="8" s="1"/>
  <c r="X23" i="8"/>
  <c r="Y23" i="8" s="1"/>
  <c r="X24" i="8"/>
  <c r="Y24" i="8" s="1"/>
  <c r="X25" i="8"/>
  <c r="Y25" i="8" s="1"/>
  <c r="X26" i="8"/>
  <c r="Y26" i="8" s="1"/>
  <c r="X27" i="8"/>
  <c r="Y27" i="8" s="1"/>
  <c r="X28" i="8"/>
  <c r="Y28" i="8" s="1"/>
  <c r="X29" i="8"/>
  <c r="Y29" i="8" s="1"/>
  <c r="X30" i="8"/>
  <c r="Y30" i="8" s="1"/>
  <c r="X31" i="8"/>
  <c r="Y31" i="8" s="1"/>
  <c r="X32" i="8"/>
  <c r="Y32" i="8" s="1"/>
  <c r="X33" i="8"/>
  <c r="Y33" i="8" s="1"/>
  <c r="X34" i="8"/>
  <c r="Y34" i="8" s="1"/>
  <c r="X35" i="8"/>
  <c r="Y35" i="8" s="1"/>
  <c r="X36" i="8"/>
  <c r="Y36" i="8" s="1"/>
  <c r="X2" i="8"/>
  <c r="Y2" i="8" s="1"/>
  <c r="T2" i="1"/>
  <c r="F3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2" i="1"/>
  <c r="E37" i="1"/>
  <c r="C37" i="1"/>
  <c r="Y27" i="3"/>
  <c r="Y28" i="3"/>
  <c r="Y29" i="3"/>
  <c r="Y30" i="3"/>
  <c r="Y31" i="3"/>
  <c r="Y32" i="3"/>
  <c r="Y33" i="3"/>
  <c r="Y34" i="3"/>
  <c r="Z34" i="3" s="1"/>
  <c r="Y35" i="3"/>
  <c r="Z35" i="3" s="1"/>
  <c r="Y36" i="3"/>
  <c r="Z36" i="3" s="1"/>
  <c r="Y3" i="3"/>
  <c r="Y4" i="3"/>
  <c r="Y5" i="3"/>
  <c r="Y6" i="3"/>
  <c r="Y7" i="3"/>
  <c r="Y8" i="3"/>
  <c r="Y9" i="3"/>
  <c r="Z9" i="3" s="1"/>
  <c r="Y10" i="3"/>
  <c r="Z10" i="3" s="1"/>
  <c r="Y11" i="3"/>
  <c r="Z11" i="3" s="1"/>
  <c r="Y12" i="3"/>
  <c r="Z12" i="3" s="1"/>
  <c r="Y13" i="3"/>
  <c r="Z13" i="3" s="1"/>
  <c r="Y14" i="3"/>
  <c r="Z14" i="3" s="1"/>
  <c r="Y15" i="3"/>
  <c r="Y16" i="3"/>
  <c r="Y17" i="3"/>
  <c r="Y18" i="3"/>
  <c r="Y19" i="3"/>
  <c r="Y20" i="3"/>
  <c r="Y21" i="3"/>
  <c r="Z21" i="3" s="1"/>
  <c r="Y22" i="3"/>
  <c r="Z22" i="3" s="1"/>
  <c r="Y23" i="3"/>
  <c r="Z23" i="3" s="1"/>
  <c r="Y24" i="3"/>
  <c r="Z24" i="3" s="1"/>
  <c r="Y25" i="3"/>
  <c r="Z25" i="3" s="1"/>
  <c r="Y26" i="3"/>
  <c r="Z26" i="3" s="1"/>
  <c r="Z2" i="3"/>
  <c r="Y2" i="3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2" i="1"/>
  <c r="I37" i="1"/>
  <c r="J37" i="1" s="1"/>
  <c r="K37" i="1"/>
  <c r="M37" i="1"/>
  <c r="O37" i="1"/>
  <c r="P37" i="1" s="1"/>
  <c r="Q37" i="1"/>
  <c r="G37" i="1"/>
  <c r="H37" i="1" s="1"/>
  <c r="Z3" i="3"/>
  <c r="Z4" i="3"/>
  <c r="Z5" i="3"/>
  <c r="Z6" i="3"/>
  <c r="Z7" i="3"/>
  <c r="Z8" i="3"/>
  <c r="Z15" i="3"/>
  <c r="Z16" i="3"/>
  <c r="Z17" i="3"/>
  <c r="Z18" i="3"/>
  <c r="Z19" i="3"/>
  <c r="Z20" i="3"/>
  <c r="Z27" i="3"/>
  <c r="Z28" i="3"/>
  <c r="Z29" i="3"/>
  <c r="Z30" i="3"/>
  <c r="Z31" i="3"/>
  <c r="Z32" i="3"/>
  <c r="Z33" i="3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2" i="2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2" i="2"/>
  <c r="D37" i="2"/>
  <c r="D34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5" i="2"/>
  <c r="D36" i="2"/>
  <c r="D2" i="2"/>
  <c r="AQ14" i="2"/>
  <c r="AQ3" i="2"/>
  <c r="AQ36" i="2"/>
  <c r="AQ4" i="2"/>
  <c r="AQ5" i="2"/>
  <c r="AQ6" i="2"/>
  <c r="AQ7" i="2"/>
  <c r="AQ8" i="2"/>
  <c r="AQ9" i="2"/>
  <c r="AQ10" i="2"/>
  <c r="AQ11" i="2"/>
  <c r="AQ12" i="2"/>
  <c r="AQ13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2" i="2"/>
  <c r="AO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" i="2"/>
  <c r="AM4" i="2"/>
  <c r="AM5" i="2"/>
  <c r="AM6" i="2"/>
  <c r="AM7" i="2"/>
  <c r="AM8" i="2"/>
  <c r="AM9" i="2"/>
  <c r="AM10" i="2"/>
  <c r="AM11" i="2"/>
  <c r="AM12" i="2"/>
  <c r="AM2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2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2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2" i="2"/>
  <c r="AE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2" i="2"/>
  <c r="AB39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2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2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" i="2"/>
  <c r="G2" i="2"/>
  <c r="J37" i="2"/>
  <c r="H37" i="2"/>
  <c r="L37" i="2"/>
  <c r="M37" i="2" s="1"/>
  <c r="N37" i="2"/>
  <c r="O37" i="2" s="1"/>
  <c r="P37" i="2"/>
  <c r="Q37" i="2" s="1"/>
  <c r="R37" i="2"/>
  <c r="S37" i="2" s="1"/>
  <c r="T37" i="2"/>
  <c r="U37" i="2" s="1"/>
  <c r="V37" i="2"/>
  <c r="W37" i="2" s="1"/>
  <c r="X37" i="2"/>
  <c r="Z37" i="2"/>
  <c r="AB37" i="2"/>
  <c r="AD37" i="2"/>
  <c r="AF37" i="2"/>
  <c r="AG37" i="2" s="1"/>
  <c r="AH37" i="2"/>
  <c r="AJ37" i="2"/>
  <c r="AL37" i="2"/>
  <c r="AN37" i="2"/>
  <c r="AP37" i="2"/>
  <c r="F37" i="2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X2" i="1"/>
  <c r="V2" i="1"/>
  <c r="J3" i="11" l="1"/>
  <c r="J35" i="11"/>
  <c r="J34" i="11"/>
  <c r="J33" i="11"/>
  <c r="J25" i="11"/>
  <c r="J24" i="11"/>
  <c r="J23" i="11"/>
  <c r="J26" i="11"/>
  <c r="J22" i="11"/>
  <c r="J21" i="11"/>
  <c r="J13" i="11"/>
  <c r="J9" i="11"/>
  <c r="J2" i="11"/>
  <c r="J15" i="11"/>
  <c r="J36" i="11"/>
  <c r="J14" i="11"/>
  <c r="J12" i="11"/>
  <c r="J11" i="11"/>
  <c r="J27" i="11"/>
  <c r="J10" i="11"/>
  <c r="J32" i="11"/>
  <c r="J20" i="11"/>
  <c r="J8" i="11"/>
  <c r="J31" i="11"/>
  <c r="J19" i="11"/>
  <c r="J7" i="11"/>
  <c r="J30" i="11"/>
  <c r="J18" i="11"/>
  <c r="J6" i="11"/>
  <c r="J29" i="11"/>
  <c r="J17" i="11"/>
  <c r="J5" i="11"/>
  <c r="J28" i="11"/>
  <c r="J16" i="11"/>
  <c r="J4" i="11"/>
</calcChain>
</file>

<file path=xl/sharedStrings.xml><?xml version="1.0" encoding="utf-8"?>
<sst xmlns="http://schemas.openxmlformats.org/spreadsheetml/2006/main" count="906" uniqueCount="154">
  <si>
    <t>Bihar</t>
  </si>
  <si>
    <t>Gujarat</t>
  </si>
  <si>
    <t>Haryana</t>
  </si>
  <si>
    <t>Jharkhand</t>
  </si>
  <si>
    <t>Karnataka</t>
  </si>
  <si>
    <t>Manipur</t>
  </si>
  <si>
    <t>Mizoram</t>
  </si>
  <si>
    <t>Nagaland</t>
  </si>
  <si>
    <t>Punjab</t>
  </si>
  <si>
    <t>Sikkim</t>
  </si>
  <si>
    <t>Tripura</t>
  </si>
  <si>
    <t>Uttarakhand</t>
  </si>
  <si>
    <t>Chandigarh</t>
  </si>
  <si>
    <t>S.No.</t>
  </si>
  <si>
    <t>States /Uts</t>
  </si>
  <si>
    <t xml:space="preserve"> Total Populatio as per 2011 census</t>
  </si>
  <si>
    <t xml:space="preserve">Total_Migration </t>
  </si>
  <si>
    <t>Male Migration</t>
  </si>
  <si>
    <t xml:space="preserve">Female Migration </t>
  </si>
  <si>
    <t>No. of Cyclone</t>
  </si>
  <si>
    <t>Drought occurences</t>
  </si>
  <si>
    <t>Area affected by flood (in h.a.)</t>
  </si>
  <si>
    <t>Population affected by flood in (million)</t>
  </si>
  <si>
    <t xml:space="preserve">Last Residants/Migration for Others reasons </t>
  </si>
  <si>
    <t>Workers (%)</t>
  </si>
  <si>
    <t>Literacy (%)</t>
  </si>
  <si>
    <t xml:space="preserve"> Yearly average Temperature( °C)</t>
  </si>
  <si>
    <t>Yearly average Rain fall (mm)</t>
  </si>
  <si>
    <t>Yearly average Humidity(%)</t>
  </si>
  <si>
    <t>Area( km²)</t>
  </si>
  <si>
    <t>No. of Factories basis on (2021-22)</t>
  </si>
  <si>
    <t>Migrant Workers (As 2011)</t>
  </si>
  <si>
    <t xml:space="preserve">Net irrigated area thousand hecatares(2011-12) </t>
  </si>
  <si>
    <t xml:space="preserve">% of the forrest area </t>
  </si>
  <si>
    <t>Wages Minimum per month 2024 I0</t>
  </si>
  <si>
    <t>Andman &amp; Nicobar Islands</t>
  </si>
  <si>
    <t xml:space="preserve">Andhra Pradesh </t>
  </si>
  <si>
    <t>13,248.50 </t>
  </si>
  <si>
    <t xml:space="preserve">Arunachal Pradesh </t>
  </si>
  <si>
    <t xml:space="preserve">Assam </t>
  </si>
  <si>
    <t>Chhattisgarh</t>
  </si>
  <si>
    <t>Dadar &amp; Nagar Haveli</t>
  </si>
  <si>
    <t xml:space="preserve">Daman &amp; Diu </t>
  </si>
  <si>
    <t xml:space="preserve">Goa </t>
  </si>
  <si>
    <t xml:space="preserve">Himachal Pradesh </t>
  </si>
  <si>
    <t>11,250 </t>
  </si>
  <si>
    <t>Jammu &amp; Kashmir</t>
  </si>
  <si>
    <t>Kerala</t>
  </si>
  <si>
    <t>Lakshadweep</t>
  </si>
  <si>
    <t xml:space="preserve">Madhya Pradesh </t>
  </si>
  <si>
    <t xml:space="preserve">Maharashtra </t>
  </si>
  <si>
    <t xml:space="preserve">Meghalaya </t>
  </si>
  <si>
    <t xml:space="preserve">NCT of Delhi </t>
  </si>
  <si>
    <t xml:space="preserve">Odisha </t>
  </si>
  <si>
    <t>Puducherry</t>
  </si>
  <si>
    <t xml:space="preserve">Rajasthan </t>
  </si>
  <si>
    <t xml:space="preserve">Tamil Nadu </t>
  </si>
  <si>
    <t xml:space="preserve">Uttar Pradesh </t>
  </si>
  <si>
    <t xml:space="preserve">West Bengal </t>
  </si>
  <si>
    <t>9,841 </t>
  </si>
  <si>
    <t>Total migration 2021</t>
  </si>
  <si>
    <t>Male_2021</t>
  </si>
  <si>
    <t>Female_2021</t>
  </si>
  <si>
    <t>TM 2021</t>
  </si>
  <si>
    <t>M 2021</t>
  </si>
  <si>
    <t>F 2021</t>
  </si>
  <si>
    <t>9841 </t>
  </si>
  <si>
    <t>13248.50 </t>
  </si>
  <si>
    <t>11250 </t>
  </si>
  <si>
    <t>Cyclones</t>
  </si>
  <si>
    <t>Total Population 2021</t>
  </si>
  <si>
    <t>TP 2021</t>
  </si>
  <si>
    <t>area affected by flood</t>
  </si>
  <si>
    <t>Population affected by flood</t>
  </si>
  <si>
    <t>% of Workers</t>
  </si>
  <si>
    <t>NC</t>
  </si>
  <si>
    <t>DO</t>
  </si>
  <si>
    <t>AF</t>
  </si>
  <si>
    <t>PAF</t>
  </si>
  <si>
    <t>T</t>
  </si>
  <si>
    <t>R</t>
  </si>
  <si>
    <t>H</t>
  </si>
  <si>
    <t>A</t>
  </si>
  <si>
    <t>NIA</t>
  </si>
  <si>
    <t>FA</t>
  </si>
  <si>
    <t>Life expectancy 2016-20</t>
  </si>
  <si>
    <t>2022 Surgeons, OB&amp;GY, Physicians &amp; Paediatricians, In Position [P]</t>
  </si>
  <si>
    <t>Number of Government Hospital</t>
  </si>
  <si>
    <t>Expenditure on relief on natural calamities(lakh) 2022-23</t>
  </si>
  <si>
    <t>Per capita net state domestic product in million rupees (2021-22)</t>
  </si>
  <si>
    <t>GDP</t>
  </si>
  <si>
    <t>Relief</t>
  </si>
  <si>
    <t>govt.Hosp</t>
  </si>
  <si>
    <t>specialists</t>
  </si>
  <si>
    <t>Trend of temperature (1951-2010)</t>
  </si>
  <si>
    <t>Trend of rainfall (1951-2010)</t>
  </si>
  <si>
    <t>temp</t>
  </si>
  <si>
    <t>rainfall</t>
  </si>
  <si>
    <t>Trend_temp</t>
  </si>
  <si>
    <t>Trend_rainfall</t>
  </si>
  <si>
    <t>Total</t>
  </si>
  <si>
    <t>Final score</t>
  </si>
  <si>
    <t>Total Out-Migration</t>
  </si>
  <si>
    <t>Exposure</t>
  </si>
  <si>
    <t>Sensitivity</t>
  </si>
  <si>
    <t>Literacy</t>
  </si>
  <si>
    <t>No.of Factories</t>
  </si>
  <si>
    <t>Adaptive Capacity</t>
  </si>
  <si>
    <t>Female Population 2021</t>
  </si>
  <si>
    <t>Vulnerabillity(AC-(E+S))</t>
  </si>
  <si>
    <t>V=(E+S)/AC</t>
  </si>
  <si>
    <t>Our formula of taking average</t>
  </si>
  <si>
    <t>F1</t>
  </si>
  <si>
    <t>F2</t>
  </si>
  <si>
    <t>F3</t>
  </si>
  <si>
    <t>ANDAMAN &amp; NICOBAR</t>
  </si>
  <si>
    <t>Total Migration (1991-2021)</t>
  </si>
  <si>
    <t>V=(ExS)/AC</t>
  </si>
  <si>
    <t>F4</t>
  </si>
  <si>
    <t>WEST BENGAL</t>
  </si>
  <si>
    <t>UTTAR PRADESH</t>
  </si>
  <si>
    <t>UTTARAKHAND</t>
  </si>
  <si>
    <t>TRIPURA</t>
  </si>
  <si>
    <t>TELANGANA</t>
  </si>
  <si>
    <t>TAMIL NADU</t>
  </si>
  <si>
    <t>SIKKIM</t>
  </si>
  <si>
    <t>RAJASTHAN</t>
  </si>
  <si>
    <t>PUNJAB</t>
  </si>
  <si>
    <t>PUDUCHERRY</t>
  </si>
  <si>
    <t>ODISHA</t>
  </si>
  <si>
    <t>NAGALAND</t>
  </si>
  <si>
    <t>MIZORAM</t>
  </si>
  <si>
    <t>MEGHALAYA</t>
  </si>
  <si>
    <t>MANIPUR</t>
  </si>
  <si>
    <t>MAHARASHTRA</t>
  </si>
  <si>
    <t>MADHYA PRADESH</t>
  </si>
  <si>
    <t>LAKSHADWEEP</t>
  </si>
  <si>
    <t>LADAKH</t>
  </si>
  <si>
    <t>KERALA</t>
  </si>
  <si>
    <t>KARNATAKA</t>
  </si>
  <si>
    <t>JHARKHAND</t>
  </si>
  <si>
    <t>JAMMU AND KASHM|R</t>
  </si>
  <si>
    <t>HIMACHAL PRADESH</t>
  </si>
  <si>
    <t>HARYANA</t>
  </si>
  <si>
    <t>GUJARAT</t>
  </si>
  <si>
    <t>GOA</t>
  </si>
  <si>
    <t>DELHI</t>
  </si>
  <si>
    <t>DADRA &amp; NAGAR HAVELI &amp; DAMAN &amp; DIU</t>
  </si>
  <si>
    <t>CHHATTISSGARH</t>
  </si>
  <si>
    <t>CHANDIGARH</t>
  </si>
  <si>
    <t>BIHAR</t>
  </si>
  <si>
    <t>ASSAM</t>
  </si>
  <si>
    <t>ARUNACHAL PRADESH</t>
  </si>
  <si>
    <t>ANDHRA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</si>
</sst>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0.0"/>
    <numFmt numFmtId="170" formatCode="0.000000"/>
  </numFmts>
  <fonts count="4" x14ac:knownFonts="1">
    <font>
      <sz val="11"/>
      <color theme="1"/>
      <name val="Calibri"/>
      <family val="2"/>
      <scheme val="minor"/>
    </font>
    <font>
      <sz val="8"/>
      <color rgb="FF202122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3" fontId="0" fillId="0" borderId="0" xfId="0" applyNumberFormat="1"/>
    <xf numFmtId="4" fontId="1" fillId="0" borderId="0" xfId="0" applyNumberFormat="1" applyFont="1"/>
    <xf numFmtId="0" fontId="2" fillId="0" borderId="0" xfId="0" applyFont="1"/>
    <xf numFmtId="2" fontId="0" fillId="0" borderId="0" xfId="0" applyNumberFormat="1"/>
    <xf numFmtId="167" fontId="0" fillId="0" borderId="0" xfId="0" applyNumberFormat="1"/>
    <xf numFmtId="0" fontId="2" fillId="2" borderId="0" xfId="0" applyFont="1" applyFill="1"/>
    <xf numFmtId="170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C6FD2-B016-4E6C-9F00-C3593A5DEB4C}">
  <dimension ref="A1:AN37"/>
  <sheetViews>
    <sheetView zoomScale="80" zoomScaleNormal="80" workbookViewId="0">
      <selection activeCell="AJ1" sqref="AJ1"/>
    </sheetView>
  </sheetViews>
  <sheetFormatPr defaultRowHeight="14.5" x14ac:dyDescent="0.35"/>
  <cols>
    <col min="2" max="14" width="21.453125" customWidth="1"/>
    <col min="15" max="18" width="18.453125" customWidth="1"/>
    <col min="19" max="20" width="18.36328125" customWidth="1"/>
    <col min="36" max="36" width="8.7265625" customWidth="1"/>
  </cols>
  <sheetData>
    <row r="1" spans="1:40" ht="29" customHeight="1" x14ac:dyDescent="0.35">
      <c r="A1" t="s">
        <v>13</v>
      </c>
      <c r="B1" t="s">
        <v>14</v>
      </c>
      <c r="C1" t="s">
        <v>94</v>
      </c>
      <c r="D1" t="s">
        <v>96</v>
      </c>
      <c r="E1" t="s">
        <v>95</v>
      </c>
      <c r="F1" t="s">
        <v>97</v>
      </c>
      <c r="G1" t="s">
        <v>89</v>
      </c>
      <c r="H1" t="s">
        <v>90</v>
      </c>
      <c r="I1" t="s">
        <v>88</v>
      </c>
      <c r="J1" t="s">
        <v>91</v>
      </c>
      <c r="K1" t="s">
        <v>87</v>
      </c>
      <c r="L1" t="s">
        <v>92</v>
      </c>
      <c r="M1" t="s">
        <v>86</v>
      </c>
      <c r="N1" t="s">
        <v>93</v>
      </c>
      <c r="O1" t="s">
        <v>15</v>
      </c>
      <c r="Q1" t="s">
        <v>85</v>
      </c>
      <c r="S1" t="s">
        <v>16</v>
      </c>
      <c r="T1" t="s">
        <v>60</v>
      </c>
      <c r="U1" t="s">
        <v>17</v>
      </c>
      <c r="V1" t="s">
        <v>61</v>
      </c>
      <c r="W1" t="s">
        <v>18</v>
      </c>
      <c r="X1" t="s">
        <v>62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  <c r="AM1" t="s">
        <v>33</v>
      </c>
      <c r="AN1" t="s">
        <v>34</v>
      </c>
    </row>
    <row r="2" spans="1:40" x14ac:dyDescent="0.35">
      <c r="A2">
        <v>1</v>
      </c>
      <c r="B2" t="s">
        <v>35</v>
      </c>
      <c r="C2">
        <v>0.02</v>
      </c>
      <c r="D2">
        <f>(C2/0.41)*10</f>
        <v>0.48780487804878048</v>
      </c>
      <c r="E2">
        <v>-7.77</v>
      </c>
      <c r="F2">
        <f>(E2/-5.375)*10</f>
        <v>14.455813953488372</v>
      </c>
      <c r="G2">
        <v>103705.2</v>
      </c>
      <c r="H2">
        <f>(G2/228683419.6)*10</f>
        <v>4.5348805865066746E-3</v>
      </c>
      <c r="I2">
        <v>0</v>
      </c>
      <c r="J2">
        <f>(I2/3612421)*10</f>
        <v>0</v>
      </c>
      <c r="K2">
        <v>30</v>
      </c>
      <c r="L2">
        <f>(K2/57985)*10</f>
        <v>5.1737518323704407E-3</v>
      </c>
      <c r="M2">
        <v>4</v>
      </c>
      <c r="N2">
        <f>(M2/4334)*10</f>
        <v>9.2293493308721729E-3</v>
      </c>
      <c r="O2">
        <v>380581</v>
      </c>
      <c r="P2">
        <f>(O2/1210720939)*10</f>
        <v>3.1434246137209986E-3</v>
      </c>
      <c r="Q2">
        <v>0</v>
      </c>
      <c r="R2">
        <f>(Q2/10)</f>
        <v>0</v>
      </c>
      <c r="S2">
        <v>216341</v>
      </c>
      <c r="T2" s="1">
        <f>216341*(1.1764)</f>
        <v>254503.55239999999</v>
      </c>
      <c r="U2">
        <v>110254</v>
      </c>
      <c r="V2" s="1">
        <f t="shared" ref="V2:V36" si="0">U2*1.1764</f>
        <v>129702.80559999999</v>
      </c>
      <c r="W2">
        <v>106087</v>
      </c>
      <c r="X2" s="1">
        <f t="shared" ref="X2:X36" si="1">W2*1.1764</f>
        <v>124800.74679999999</v>
      </c>
      <c r="Y2">
        <v>0</v>
      </c>
      <c r="Z2">
        <v>0</v>
      </c>
      <c r="AA2">
        <v>0</v>
      </c>
      <c r="AB2">
        <v>0</v>
      </c>
      <c r="AC2">
        <v>37079</v>
      </c>
      <c r="AD2">
        <v>40</v>
      </c>
      <c r="AE2">
        <v>86.63</v>
      </c>
      <c r="AF2">
        <v>28.45</v>
      </c>
      <c r="AG2">
        <v>2967</v>
      </c>
      <c r="AH2">
        <v>79</v>
      </c>
      <c r="AI2">
        <v>8249</v>
      </c>
      <c r="AJ2">
        <v>13</v>
      </c>
      <c r="AK2">
        <v>52129</v>
      </c>
      <c r="AL2">
        <v>409</v>
      </c>
      <c r="AM2">
        <v>81.75</v>
      </c>
      <c r="AN2">
        <v>16328</v>
      </c>
    </row>
    <row r="3" spans="1:40" x14ac:dyDescent="0.35">
      <c r="A3">
        <v>2</v>
      </c>
      <c r="B3" t="s">
        <v>36</v>
      </c>
      <c r="C3">
        <v>0.01</v>
      </c>
      <c r="D3">
        <f t="shared" ref="D3:D37" si="2">(C3/0.41)*10</f>
        <v>0.24390243902439024</v>
      </c>
      <c r="E3">
        <v>1.31</v>
      </c>
      <c r="F3">
        <f t="shared" ref="F3:F37" si="3">(E3/-5.375)*10</f>
        <v>-2.4372093023255816</v>
      </c>
      <c r="G3">
        <v>11338365</v>
      </c>
      <c r="H3">
        <f t="shared" ref="H3:H37" si="4">(G3/228683419.6)*10</f>
        <v>0.49581054104545152</v>
      </c>
      <c r="I3">
        <v>200698</v>
      </c>
      <c r="J3">
        <f t="shared" ref="J3:J37" si="5">(I3/3612421)*10</f>
        <v>0.5555775475782031</v>
      </c>
      <c r="K3">
        <v>1444</v>
      </c>
      <c r="L3">
        <f t="shared" ref="L3:L36" si="6">(K3/57985)*10</f>
        <v>0.24902992153143053</v>
      </c>
      <c r="M3">
        <v>264</v>
      </c>
      <c r="N3">
        <f t="shared" ref="N3:N36" si="7">(M3/4334)*10</f>
        <v>0.6091370558375635</v>
      </c>
      <c r="O3">
        <v>84580777</v>
      </c>
      <c r="P3">
        <f t="shared" ref="P3:P37" si="8">(O3/1210720939)*10</f>
        <v>0.69859844887014044</v>
      </c>
      <c r="Q3">
        <v>70.599999999999994</v>
      </c>
      <c r="R3">
        <f t="shared" ref="R3:R36" si="9">(Q3/10)</f>
        <v>7.06</v>
      </c>
      <c r="S3">
        <v>38360644</v>
      </c>
      <c r="T3" s="1">
        <f t="shared" ref="T3:T36" si="10">S3*(1.1764)</f>
        <v>45127461.601599999</v>
      </c>
      <c r="U3">
        <v>14594644</v>
      </c>
      <c r="V3" s="1">
        <f t="shared" si="0"/>
        <v>17169139.201599997</v>
      </c>
      <c r="W3">
        <v>23766000</v>
      </c>
      <c r="X3" s="1">
        <f t="shared" si="1"/>
        <v>27958322.399999999</v>
      </c>
      <c r="Y3">
        <v>83</v>
      </c>
      <c r="Z3">
        <v>4</v>
      </c>
      <c r="AA3">
        <v>0.21299999999999999</v>
      </c>
      <c r="AB3">
        <v>1.77</v>
      </c>
      <c r="AC3">
        <v>1656050</v>
      </c>
      <c r="AD3">
        <v>47</v>
      </c>
      <c r="AE3">
        <v>67.02</v>
      </c>
      <c r="AF3">
        <v>30.63</v>
      </c>
      <c r="AG3">
        <v>961</v>
      </c>
      <c r="AH3">
        <v>72</v>
      </c>
      <c r="AI3">
        <v>162975</v>
      </c>
      <c r="AJ3">
        <v>16925</v>
      </c>
      <c r="AK3">
        <v>3737316</v>
      </c>
      <c r="AL3">
        <v>5034</v>
      </c>
      <c r="AM3">
        <v>18.28</v>
      </c>
      <c r="AN3" t="s">
        <v>37</v>
      </c>
    </row>
    <row r="4" spans="1:40" x14ac:dyDescent="0.35">
      <c r="A4">
        <v>3</v>
      </c>
      <c r="B4" t="s">
        <v>38</v>
      </c>
      <c r="C4">
        <v>0.02</v>
      </c>
      <c r="D4">
        <f t="shared" si="2"/>
        <v>0.48780487804878048</v>
      </c>
      <c r="E4">
        <v>-3.63</v>
      </c>
      <c r="F4">
        <f t="shared" si="3"/>
        <v>6.753488372093023</v>
      </c>
      <c r="G4">
        <v>351235.4</v>
      </c>
      <c r="H4">
        <f t="shared" si="4"/>
        <v>1.5359023431360305E-2</v>
      </c>
      <c r="I4">
        <v>27600</v>
      </c>
      <c r="J4">
        <f t="shared" si="5"/>
        <v>7.6403054904176454E-2</v>
      </c>
      <c r="K4">
        <v>218</v>
      </c>
      <c r="L4">
        <f t="shared" si="6"/>
        <v>3.7595929981891867E-2</v>
      </c>
      <c r="M4">
        <v>0</v>
      </c>
      <c r="N4">
        <f t="shared" si="7"/>
        <v>0</v>
      </c>
      <c r="O4">
        <v>1383727</v>
      </c>
      <c r="P4">
        <f t="shared" si="8"/>
        <v>1.1428950763360013E-2</v>
      </c>
      <c r="Q4">
        <v>0</v>
      </c>
      <c r="R4">
        <f t="shared" si="9"/>
        <v>0</v>
      </c>
      <c r="S4">
        <v>630831</v>
      </c>
      <c r="T4" s="1">
        <f t="shared" si="10"/>
        <v>742109.58839999989</v>
      </c>
      <c r="U4">
        <v>300829</v>
      </c>
      <c r="V4" s="1">
        <f t="shared" si="0"/>
        <v>353895.23559999996</v>
      </c>
      <c r="W4">
        <v>330002</v>
      </c>
      <c r="X4" s="1">
        <f t="shared" si="1"/>
        <v>388214.35279999994</v>
      </c>
      <c r="Y4">
        <v>0</v>
      </c>
      <c r="Z4">
        <v>0</v>
      </c>
      <c r="AA4">
        <v>6.0000000000000001E-3</v>
      </c>
      <c r="AB4">
        <v>0.67</v>
      </c>
      <c r="AC4">
        <v>196948</v>
      </c>
      <c r="AD4">
        <v>42</v>
      </c>
      <c r="AE4">
        <v>65.38</v>
      </c>
      <c r="AF4">
        <v>25.08</v>
      </c>
      <c r="AG4">
        <v>2782</v>
      </c>
      <c r="AH4">
        <v>61</v>
      </c>
      <c r="AI4">
        <v>83743</v>
      </c>
      <c r="AJ4">
        <v>211</v>
      </c>
      <c r="AK4">
        <v>119244</v>
      </c>
      <c r="AL4">
        <v>57</v>
      </c>
      <c r="AM4">
        <v>79.33</v>
      </c>
      <c r="AN4">
        <v>6600</v>
      </c>
    </row>
    <row r="5" spans="1:40" x14ac:dyDescent="0.35">
      <c r="A5">
        <v>4</v>
      </c>
      <c r="B5" t="s">
        <v>39</v>
      </c>
      <c r="C5">
        <v>0.02</v>
      </c>
      <c r="D5">
        <f t="shared" si="2"/>
        <v>0.48780487804878048</v>
      </c>
      <c r="E5">
        <v>-2.96</v>
      </c>
      <c r="F5">
        <f t="shared" si="3"/>
        <v>5.506976744186046</v>
      </c>
      <c r="G5">
        <v>4126118.7</v>
      </c>
      <c r="H5">
        <f t="shared" si="4"/>
        <v>0.18042928985482076</v>
      </c>
      <c r="I5">
        <v>191630</v>
      </c>
      <c r="J5">
        <f t="shared" si="5"/>
        <v>0.53047526852490345</v>
      </c>
      <c r="K5">
        <v>1239</v>
      </c>
      <c r="L5">
        <f t="shared" si="6"/>
        <v>0.21367595067689921</v>
      </c>
      <c r="M5">
        <v>179</v>
      </c>
      <c r="N5">
        <f t="shared" si="7"/>
        <v>0.41301338255652975</v>
      </c>
      <c r="O5">
        <v>31205576</v>
      </c>
      <c r="P5">
        <f t="shared" si="8"/>
        <v>0.25774375411211087</v>
      </c>
      <c r="Q5">
        <v>67.900000000000006</v>
      </c>
      <c r="R5">
        <f t="shared" si="9"/>
        <v>6.7900000000000009</v>
      </c>
      <c r="S5">
        <v>10644234</v>
      </c>
      <c r="T5" s="1">
        <f t="shared" si="10"/>
        <v>12521876.877599999</v>
      </c>
      <c r="U5">
        <v>3672018</v>
      </c>
      <c r="V5" s="1">
        <f t="shared" si="0"/>
        <v>4319761.9751999993</v>
      </c>
      <c r="W5">
        <v>6972216</v>
      </c>
      <c r="X5" s="1">
        <f t="shared" si="1"/>
        <v>8202114.9023999991</v>
      </c>
      <c r="Y5">
        <v>0</v>
      </c>
      <c r="Z5">
        <v>0</v>
      </c>
      <c r="AA5">
        <v>0.188</v>
      </c>
      <c r="AB5">
        <v>5.7889999999999997</v>
      </c>
      <c r="AC5">
        <v>3140504</v>
      </c>
      <c r="AD5">
        <v>38</v>
      </c>
      <c r="AE5">
        <v>72.19</v>
      </c>
      <c r="AF5">
        <v>26.14</v>
      </c>
      <c r="AG5">
        <v>2818</v>
      </c>
      <c r="AH5">
        <v>77</v>
      </c>
      <c r="AI5">
        <v>78438</v>
      </c>
      <c r="AJ5">
        <v>5480</v>
      </c>
      <c r="AK5">
        <v>572064</v>
      </c>
      <c r="AL5">
        <v>161</v>
      </c>
      <c r="AM5">
        <v>36.090000000000003</v>
      </c>
      <c r="AN5">
        <v>9800.5</v>
      </c>
    </row>
    <row r="6" spans="1:40" x14ac:dyDescent="0.35">
      <c r="A6">
        <v>5</v>
      </c>
      <c r="B6" t="s">
        <v>0</v>
      </c>
      <c r="C6">
        <v>0</v>
      </c>
      <c r="D6">
        <f t="shared" si="2"/>
        <v>0</v>
      </c>
      <c r="E6">
        <v>1.41</v>
      </c>
      <c r="F6">
        <f t="shared" si="3"/>
        <v>-2.6232558139534885</v>
      </c>
      <c r="G6">
        <v>6503024.5999999996</v>
      </c>
      <c r="H6">
        <f t="shared" si="4"/>
        <v>0.28436799709286836</v>
      </c>
      <c r="I6">
        <v>365963</v>
      </c>
      <c r="J6">
        <f t="shared" si="5"/>
        <v>1.0130685210832293</v>
      </c>
      <c r="K6">
        <v>2132</v>
      </c>
      <c r="L6">
        <f t="shared" si="6"/>
        <v>0.36768129688712597</v>
      </c>
      <c r="M6">
        <v>322</v>
      </c>
      <c r="N6">
        <f t="shared" si="7"/>
        <v>0.74296262113521006</v>
      </c>
      <c r="O6">
        <v>104099452</v>
      </c>
      <c r="P6">
        <f t="shared" si="8"/>
        <v>0.85981375762759482</v>
      </c>
      <c r="Q6">
        <v>69.5</v>
      </c>
      <c r="R6">
        <f t="shared" si="9"/>
        <v>6.95</v>
      </c>
      <c r="S6">
        <v>27244869</v>
      </c>
      <c r="T6" s="1">
        <f t="shared" si="10"/>
        <v>32050863.891599998</v>
      </c>
      <c r="U6">
        <v>3837402</v>
      </c>
      <c r="V6" s="1">
        <f t="shared" si="0"/>
        <v>4514319.7127999999</v>
      </c>
      <c r="W6">
        <v>23407467</v>
      </c>
      <c r="X6" s="1">
        <f t="shared" si="1"/>
        <v>27536544.178799998</v>
      </c>
      <c r="Y6">
        <v>0</v>
      </c>
      <c r="Z6">
        <v>1</v>
      </c>
      <c r="AA6">
        <v>0.77200000000000002</v>
      </c>
      <c r="AB6">
        <v>10.23</v>
      </c>
      <c r="AC6">
        <v>4331303</v>
      </c>
      <c r="AD6">
        <v>33</v>
      </c>
      <c r="AE6">
        <v>61.8</v>
      </c>
      <c r="AF6">
        <v>29.51</v>
      </c>
      <c r="AG6">
        <v>1326</v>
      </c>
      <c r="AH6">
        <v>50</v>
      </c>
      <c r="AI6">
        <v>94163</v>
      </c>
      <c r="AJ6">
        <v>3289</v>
      </c>
      <c r="AK6">
        <v>706557</v>
      </c>
      <c r="AL6">
        <v>3052</v>
      </c>
      <c r="AM6">
        <v>7.84</v>
      </c>
      <c r="AN6">
        <v>10660</v>
      </c>
    </row>
    <row r="7" spans="1:40" x14ac:dyDescent="0.35">
      <c r="A7">
        <v>6</v>
      </c>
      <c r="B7" t="s">
        <v>12</v>
      </c>
      <c r="C7">
        <v>-1.4999999999999999E-2</v>
      </c>
      <c r="D7">
        <f t="shared" si="2"/>
        <v>-0.36585365853658536</v>
      </c>
      <c r="E7">
        <v>-0.98</v>
      </c>
      <c r="F7">
        <f t="shared" si="3"/>
        <v>1.8232558139534882</v>
      </c>
      <c r="G7">
        <v>456352.6</v>
      </c>
      <c r="H7">
        <f t="shared" si="4"/>
        <v>1.9955648765364185E-2</v>
      </c>
      <c r="I7">
        <v>0</v>
      </c>
      <c r="J7">
        <f t="shared" si="5"/>
        <v>0</v>
      </c>
      <c r="K7">
        <v>50</v>
      </c>
      <c r="L7">
        <f t="shared" si="6"/>
        <v>8.6229197206174005E-3</v>
      </c>
      <c r="M7">
        <v>0</v>
      </c>
      <c r="N7">
        <f t="shared" si="7"/>
        <v>0</v>
      </c>
      <c r="O7">
        <v>1055450</v>
      </c>
      <c r="P7">
        <f t="shared" si="8"/>
        <v>8.717533215141661E-3</v>
      </c>
      <c r="Q7">
        <v>0</v>
      </c>
      <c r="R7">
        <f t="shared" si="9"/>
        <v>0</v>
      </c>
      <c r="S7">
        <v>678188</v>
      </c>
      <c r="T7" s="1">
        <f t="shared" si="10"/>
        <v>797820.36319999991</v>
      </c>
      <c r="U7">
        <v>362318</v>
      </c>
      <c r="V7" s="1">
        <f t="shared" si="0"/>
        <v>426230.89519999997</v>
      </c>
      <c r="W7">
        <v>315870</v>
      </c>
      <c r="X7" s="1">
        <f t="shared" si="1"/>
        <v>371589.46799999999</v>
      </c>
      <c r="Y7">
        <v>0</v>
      </c>
      <c r="Z7">
        <v>0</v>
      </c>
      <c r="AA7">
        <v>0</v>
      </c>
      <c r="AB7">
        <v>0</v>
      </c>
      <c r="AC7">
        <v>93749</v>
      </c>
      <c r="AD7">
        <v>38</v>
      </c>
      <c r="AE7">
        <v>86.05</v>
      </c>
      <c r="AF7">
        <v>25.55</v>
      </c>
      <c r="AG7">
        <v>617</v>
      </c>
      <c r="AH7">
        <v>51</v>
      </c>
      <c r="AI7">
        <v>114</v>
      </c>
      <c r="AJ7">
        <v>241</v>
      </c>
      <c r="AK7">
        <v>206642</v>
      </c>
      <c r="AL7">
        <v>1790</v>
      </c>
      <c r="AM7">
        <v>20.07</v>
      </c>
      <c r="AN7">
        <v>13659</v>
      </c>
    </row>
    <row r="8" spans="1:40" x14ac:dyDescent="0.35">
      <c r="A8">
        <v>7</v>
      </c>
      <c r="B8" t="s">
        <v>40</v>
      </c>
      <c r="C8">
        <v>0</v>
      </c>
      <c r="D8">
        <f t="shared" si="2"/>
        <v>0</v>
      </c>
      <c r="E8">
        <v>-2.0299999999999998</v>
      </c>
      <c r="F8">
        <f t="shared" si="3"/>
        <v>3.7767441860465114</v>
      </c>
      <c r="G8">
        <v>4064158.2</v>
      </c>
      <c r="H8">
        <f t="shared" si="4"/>
        <v>0.17771984550120834</v>
      </c>
      <c r="I8">
        <v>43847</v>
      </c>
      <c r="J8">
        <f t="shared" si="5"/>
        <v>0.12137843291244294</v>
      </c>
      <c r="K8">
        <v>247</v>
      </c>
      <c r="L8">
        <f t="shared" si="6"/>
        <v>4.2597223419849964E-2</v>
      </c>
      <c r="M8">
        <v>66</v>
      </c>
      <c r="N8">
        <f t="shared" si="7"/>
        <v>0.15228426395939088</v>
      </c>
      <c r="O8">
        <v>25545198</v>
      </c>
      <c r="P8">
        <f t="shared" si="8"/>
        <v>0.21099162637014574</v>
      </c>
      <c r="Q8">
        <v>65.099999999999994</v>
      </c>
      <c r="R8">
        <f t="shared" si="9"/>
        <v>6.51</v>
      </c>
      <c r="S8">
        <v>8888075</v>
      </c>
      <c r="T8" s="1">
        <f t="shared" si="10"/>
        <v>10455931.43</v>
      </c>
      <c r="U8">
        <v>2317498</v>
      </c>
      <c r="V8" s="1">
        <f t="shared" si="0"/>
        <v>2726304.6471999995</v>
      </c>
      <c r="W8">
        <v>6570577</v>
      </c>
      <c r="X8" s="1">
        <f t="shared" si="1"/>
        <v>7729626.7827999992</v>
      </c>
      <c r="Y8">
        <v>0</v>
      </c>
      <c r="Z8">
        <v>2</v>
      </c>
      <c r="AA8">
        <v>1.6E-2</v>
      </c>
      <c r="AB8">
        <v>0.04</v>
      </c>
      <c r="AC8">
        <v>856605</v>
      </c>
      <c r="AD8">
        <v>48</v>
      </c>
      <c r="AE8">
        <v>70.28</v>
      </c>
      <c r="AF8">
        <v>29.61</v>
      </c>
      <c r="AG8">
        <v>1142</v>
      </c>
      <c r="AH8">
        <v>49</v>
      </c>
      <c r="AI8">
        <v>135192</v>
      </c>
      <c r="AJ8">
        <v>4397</v>
      </c>
      <c r="AK8">
        <v>1021077</v>
      </c>
      <c r="AL8">
        <v>1415</v>
      </c>
      <c r="AM8">
        <v>41.21</v>
      </c>
      <c r="AN8">
        <v>10100</v>
      </c>
    </row>
    <row r="9" spans="1:40" x14ac:dyDescent="0.35">
      <c r="A9">
        <v>8</v>
      </c>
      <c r="B9" t="s">
        <v>41</v>
      </c>
      <c r="C9">
        <v>0.01</v>
      </c>
      <c r="D9">
        <f t="shared" si="2"/>
        <v>0.24390243902439024</v>
      </c>
      <c r="E9">
        <v>0.35</v>
      </c>
      <c r="F9">
        <f t="shared" si="3"/>
        <v>-0.65116279069767447</v>
      </c>
      <c r="G9">
        <v>0</v>
      </c>
      <c r="H9">
        <f t="shared" si="4"/>
        <v>0</v>
      </c>
      <c r="I9">
        <v>0</v>
      </c>
      <c r="J9">
        <f t="shared" si="5"/>
        <v>0</v>
      </c>
      <c r="K9">
        <v>0</v>
      </c>
      <c r="L9">
        <f t="shared" si="6"/>
        <v>0</v>
      </c>
      <c r="M9">
        <v>0</v>
      </c>
      <c r="N9">
        <f t="shared" si="7"/>
        <v>0</v>
      </c>
      <c r="O9">
        <v>343709</v>
      </c>
      <c r="P9">
        <f t="shared" si="8"/>
        <v>2.8388787946782177E-3</v>
      </c>
      <c r="Q9">
        <v>0</v>
      </c>
      <c r="R9">
        <f t="shared" si="9"/>
        <v>0</v>
      </c>
      <c r="S9">
        <v>188057</v>
      </c>
      <c r="T9" s="1">
        <f t="shared" si="10"/>
        <v>221230.25479999997</v>
      </c>
      <c r="U9">
        <v>103241</v>
      </c>
      <c r="V9" s="1">
        <f t="shared" si="0"/>
        <v>121452.71239999999</v>
      </c>
      <c r="W9">
        <v>84816</v>
      </c>
      <c r="X9" s="1">
        <f t="shared" si="1"/>
        <v>99777.542399999991</v>
      </c>
      <c r="Y9">
        <v>0</v>
      </c>
      <c r="Z9">
        <v>0</v>
      </c>
      <c r="AA9">
        <v>0</v>
      </c>
      <c r="AB9">
        <v>0</v>
      </c>
      <c r="AC9">
        <v>26094</v>
      </c>
      <c r="AD9">
        <v>46</v>
      </c>
      <c r="AE9">
        <v>76.239999999999995</v>
      </c>
      <c r="AF9">
        <v>28.15</v>
      </c>
      <c r="AG9">
        <v>107</v>
      </c>
      <c r="AH9">
        <v>52</v>
      </c>
      <c r="AI9">
        <v>491</v>
      </c>
      <c r="AJ9">
        <v>2132</v>
      </c>
      <c r="AK9">
        <v>137561</v>
      </c>
      <c r="AL9">
        <v>5082</v>
      </c>
      <c r="AM9">
        <v>37.83</v>
      </c>
      <c r="AN9">
        <v>9237.7999999999993</v>
      </c>
    </row>
    <row r="10" spans="1:40" x14ac:dyDescent="0.35">
      <c r="A10">
        <v>9</v>
      </c>
      <c r="B10" t="s">
        <v>42</v>
      </c>
      <c r="C10">
        <v>0.01</v>
      </c>
      <c r="D10">
        <f t="shared" si="2"/>
        <v>0.24390243902439024</v>
      </c>
      <c r="E10">
        <v>1.41</v>
      </c>
      <c r="F10">
        <f t="shared" si="3"/>
        <v>-2.6232558139534885</v>
      </c>
      <c r="G10">
        <v>0</v>
      </c>
      <c r="H10">
        <f t="shared" si="4"/>
        <v>0</v>
      </c>
      <c r="I10">
        <v>0</v>
      </c>
      <c r="J10">
        <f t="shared" si="5"/>
        <v>0</v>
      </c>
      <c r="K10">
        <v>0</v>
      </c>
      <c r="L10">
        <f t="shared" si="6"/>
        <v>0</v>
      </c>
      <c r="M10">
        <v>0</v>
      </c>
      <c r="N10">
        <f t="shared" si="7"/>
        <v>0</v>
      </c>
      <c r="O10">
        <v>243247</v>
      </c>
      <c r="P10">
        <f t="shared" si="8"/>
        <v>2.0091087232778091E-3</v>
      </c>
      <c r="Q10">
        <v>0</v>
      </c>
      <c r="R10">
        <f t="shared" si="9"/>
        <v>0</v>
      </c>
      <c r="S10">
        <v>148592</v>
      </c>
      <c r="T10" s="1">
        <f t="shared" si="10"/>
        <v>174803.62879999998</v>
      </c>
      <c r="U10">
        <v>98535</v>
      </c>
      <c r="V10" s="1">
        <f t="shared" si="0"/>
        <v>115916.57399999999</v>
      </c>
      <c r="W10">
        <v>50057</v>
      </c>
      <c r="X10" s="1">
        <f t="shared" si="1"/>
        <v>58887.054799999998</v>
      </c>
      <c r="Y10">
        <v>0</v>
      </c>
      <c r="Z10">
        <v>0</v>
      </c>
      <c r="AA10">
        <v>0</v>
      </c>
      <c r="AB10">
        <v>0</v>
      </c>
      <c r="AC10">
        <v>12009</v>
      </c>
      <c r="AD10">
        <v>50</v>
      </c>
      <c r="AE10">
        <v>87.1</v>
      </c>
      <c r="AF10">
        <v>28.92</v>
      </c>
      <c r="AG10">
        <v>48</v>
      </c>
      <c r="AH10">
        <v>42</v>
      </c>
      <c r="AI10">
        <v>112</v>
      </c>
      <c r="AJ10">
        <v>759</v>
      </c>
      <c r="AK10">
        <v>0</v>
      </c>
      <c r="AL10">
        <v>7044</v>
      </c>
      <c r="AM10">
        <v>18.63</v>
      </c>
      <c r="AN10">
        <v>11466</v>
      </c>
    </row>
    <row r="11" spans="1:40" x14ac:dyDescent="0.35">
      <c r="A11">
        <v>10</v>
      </c>
      <c r="B11" t="s">
        <v>43</v>
      </c>
      <c r="C11">
        <v>0.04</v>
      </c>
      <c r="D11">
        <f t="shared" si="2"/>
        <v>0.97560975609756095</v>
      </c>
      <c r="E11">
        <v>-3.82</v>
      </c>
      <c r="F11">
        <f t="shared" si="3"/>
        <v>7.1069767441860465</v>
      </c>
      <c r="G11">
        <v>826037</v>
      </c>
      <c r="H11">
        <f t="shared" si="4"/>
        <v>3.6121420671636664E-2</v>
      </c>
      <c r="I11">
        <v>2547</v>
      </c>
      <c r="J11">
        <f t="shared" si="5"/>
        <v>7.0506732188745438E-3</v>
      </c>
      <c r="K11">
        <v>43</v>
      </c>
      <c r="L11">
        <f t="shared" si="6"/>
        <v>7.4157109597309647E-3</v>
      </c>
      <c r="M11">
        <v>2</v>
      </c>
      <c r="N11">
        <f t="shared" si="7"/>
        <v>4.6146746654360865E-3</v>
      </c>
      <c r="O11">
        <v>1458545</v>
      </c>
      <c r="P11">
        <f t="shared" si="8"/>
        <v>1.2046913149157982E-2</v>
      </c>
      <c r="Q11">
        <v>0</v>
      </c>
      <c r="R11">
        <f t="shared" si="9"/>
        <v>0</v>
      </c>
      <c r="S11">
        <v>1140690</v>
      </c>
      <c r="T11" s="1">
        <f t="shared" si="10"/>
        <v>1341907.7159999998</v>
      </c>
      <c r="U11">
        <v>537256</v>
      </c>
      <c r="V11" s="1">
        <f t="shared" si="0"/>
        <v>632027.95839999989</v>
      </c>
      <c r="W11">
        <v>603434</v>
      </c>
      <c r="X11" s="1">
        <f t="shared" si="1"/>
        <v>709879.7575999999</v>
      </c>
      <c r="Y11">
        <v>23</v>
      </c>
      <c r="Z11">
        <v>0</v>
      </c>
      <c r="AA11">
        <v>0</v>
      </c>
      <c r="AB11">
        <v>0</v>
      </c>
      <c r="AC11">
        <v>255519</v>
      </c>
      <c r="AD11">
        <v>40</v>
      </c>
      <c r="AE11">
        <v>88.7</v>
      </c>
      <c r="AF11">
        <v>28.53</v>
      </c>
      <c r="AG11">
        <v>3005</v>
      </c>
      <c r="AH11">
        <v>56</v>
      </c>
      <c r="AI11">
        <v>3702</v>
      </c>
      <c r="AJ11">
        <v>695</v>
      </c>
      <c r="AK11">
        <v>115870</v>
      </c>
      <c r="AL11">
        <v>41</v>
      </c>
      <c r="AM11">
        <v>60.62</v>
      </c>
      <c r="AN11">
        <v>13598</v>
      </c>
    </row>
    <row r="12" spans="1:40" x14ac:dyDescent="0.35">
      <c r="A12">
        <v>11</v>
      </c>
      <c r="B12" t="s">
        <v>1</v>
      </c>
      <c r="C12">
        <v>0.01</v>
      </c>
      <c r="D12">
        <f t="shared" si="2"/>
        <v>0.24390243902439024</v>
      </c>
      <c r="E12">
        <v>1.41</v>
      </c>
      <c r="F12">
        <f t="shared" si="3"/>
        <v>-2.6232558139534885</v>
      </c>
      <c r="G12">
        <v>19770664.600000001</v>
      </c>
      <c r="H12">
        <f t="shared" si="4"/>
        <v>0.86454298412109287</v>
      </c>
      <c r="I12">
        <v>76897</v>
      </c>
      <c r="J12">
        <f t="shared" si="5"/>
        <v>0.21286832293356728</v>
      </c>
      <c r="K12">
        <v>2245</v>
      </c>
      <c r="L12">
        <f t="shared" si="6"/>
        <v>0.38716909545572131</v>
      </c>
      <c r="M12">
        <v>127</v>
      </c>
      <c r="N12">
        <f t="shared" si="7"/>
        <v>0.29303184125519149</v>
      </c>
      <c r="O12">
        <v>60439692</v>
      </c>
      <c r="P12">
        <f t="shared" si="8"/>
        <v>0.49920415227905796</v>
      </c>
      <c r="Q12">
        <v>70.5</v>
      </c>
      <c r="R12">
        <f t="shared" si="9"/>
        <v>7.05</v>
      </c>
      <c r="S12">
        <v>26898286</v>
      </c>
      <c r="T12" s="1">
        <f t="shared" si="10"/>
        <v>31643143.650399998</v>
      </c>
      <c r="U12">
        <v>9994352</v>
      </c>
      <c r="V12" s="1">
        <f t="shared" si="0"/>
        <v>11757355.692799998</v>
      </c>
      <c r="W12">
        <v>16903934</v>
      </c>
      <c r="X12" s="1">
        <f t="shared" si="1"/>
        <v>19885787.957599998</v>
      </c>
      <c r="Y12">
        <v>32</v>
      </c>
      <c r="Z12">
        <v>0</v>
      </c>
      <c r="AA12">
        <v>2.9020000000000001</v>
      </c>
      <c r="AB12">
        <v>0.34</v>
      </c>
      <c r="AC12">
        <v>5211251</v>
      </c>
      <c r="AD12">
        <v>41</v>
      </c>
      <c r="AE12">
        <v>78.03</v>
      </c>
      <c r="AF12">
        <v>29.95</v>
      </c>
      <c r="AG12">
        <v>1107</v>
      </c>
      <c r="AH12">
        <v>55</v>
      </c>
      <c r="AI12">
        <v>196024</v>
      </c>
      <c r="AJ12">
        <v>29766</v>
      </c>
      <c r="AK12">
        <v>3041779</v>
      </c>
      <c r="AL12">
        <v>4233</v>
      </c>
      <c r="AM12">
        <v>7.61</v>
      </c>
      <c r="AN12">
        <v>12662</v>
      </c>
    </row>
    <row r="13" spans="1:40" x14ac:dyDescent="0.35">
      <c r="A13">
        <v>12</v>
      </c>
      <c r="B13" t="s">
        <v>2</v>
      </c>
      <c r="C13">
        <v>-0.02</v>
      </c>
      <c r="D13">
        <f t="shared" si="2"/>
        <v>-0.48780487804878048</v>
      </c>
      <c r="E13">
        <v>0.45</v>
      </c>
      <c r="F13">
        <f t="shared" si="3"/>
        <v>-0.83720930232558133</v>
      </c>
      <c r="G13">
        <v>8706645.3000000007</v>
      </c>
      <c r="H13">
        <f t="shared" si="4"/>
        <v>0.38072918951575802</v>
      </c>
      <c r="I13">
        <v>57250</v>
      </c>
      <c r="J13">
        <f t="shared" si="5"/>
        <v>0.15848097439362688</v>
      </c>
      <c r="K13">
        <v>590</v>
      </c>
      <c r="L13">
        <f t="shared" si="6"/>
        <v>0.10175045270328532</v>
      </c>
      <c r="M13">
        <v>33</v>
      </c>
      <c r="N13">
        <f t="shared" si="7"/>
        <v>7.6142131979695438E-2</v>
      </c>
      <c r="O13">
        <v>25351462</v>
      </c>
      <c r="P13">
        <f t="shared" si="8"/>
        <v>0.20939145581259333</v>
      </c>
      <c r="Q13">
        <v>69.900000000000006</v>
      </c>
      <c r="R13">
        <f t="shared" si="9"/>
        <v>6.99</v>
      </c>
      <c r="S13">
        <v>10585460</v>
      </c>
      <c r="T13" s="1">
        <f t="shared" si="10"/>
        <v>12452735.143999999</v>
      </c>
      <c r="U13">
        <v>3195530</v>
      </c>
      <c r="V13" s="1">
        <f t="shared" si="0"/>
        <v>3759221.4919999996</v>
      </c>
      <c r="W13">
        <v>7389930</v>
      </c>
      <c r="X13" s="1">
        <f t="shared" si="1"/>
        <v>8693513.6519999988</v>
      </c>
      <c r="Y13">
        <v>0</v>
      </c>
      <c r="Z13">
        <v>1</v>
      </c>
      <c r="AA13">
        <v>0</v>
      </c>
      <c r="AB13">
        <v>0</v>
      </c>
      <c r="AC13">
        <v>1351916</v>
      </c>
      <c r="AD13">
        <v>35</v>
      </c>
      <c r="AE13">
        <v>75.55</v>
      </c>
      <c r="AF13">
        <v>19.13</v>
      </c>
      <c r="AG13">
        <v>617</v>
      </c>
      <c r="AH13">
        <v>60</v>
      </c>
      <c r="AI13">
        <v>44212</v>
      </c>
      <c r="AJ13">
        <v>11294</v>
      </c>
      <c r="AK13">
        <v>1333644</v>
      </c>
      <c r="AL13">
        <v>3073</v>
      </c>
      <c r="AM13">
        <v>3.63</v>
      </c>
      <c r="AN13">
        <v>10924</v>
      </c>
    </row>
    <row r="14" spans="1:40" x14ac:dyDescent="0.35">
      <c r="A14">
        <v>13</v>
      </c>
      <c r="B14" t="s">
        <v>44</v>
      </c>
      <c r="C14">
        <v>0.06</v>
      </c>
      <c r="D14">
        <f t="shared" si="2"/>
        <v>1.4634146341463414</v>
      </c>
      <c r="E14">
        <v>-3.26</v>
      </c>
      <c r="F14">
        <f t="shared" si="3"/>
        <v>6.0651162790697661</v>
      </c>
      <c r="G14">
        <v>1762694.7</v>
      </c>
      <c r="H14">
        <f t="shared" si="4"/>
        <v>7.7080126888219747E-2</v>
      </c>
      <c r="I14">
        <v>47600</v>
      </c>
      <c r="J14">
        <f t="shared" si="5"/>
        <v>0.13176758744343475</v>
      </c>
      <c r="K14">
        <v>825</v>
      </c>
      <c r="L14">
        <f t="shared" si="6"/>
        <v>0.14227817539018711</v>
      </c>
      <c r="M14">
        <v>0</v>
      </c>
      <c r="N14">
        <f t="shared" si="7"/>
        <v>0</v>
      </c>
      <c r="O14">
        <v>6864602</v>
      </c>
      <c r="P14">
        <f t="shared" si="8"/>
        <v>5.6698466003816256E-2</v>
      </c>
      <c r="Q14">
        <v>73.5</v>
      </c>
      <c r="R14">
        <f t="shared" si="9"/>
        <v>7.35</v>
      </c>
      <c r="S14">
        <v>2647067</v>
      </c>
      <c r="T14" s="1">
        <f t="shared" si="10"/>
        <v>3114009.6187999998</v>
      </c>
      <c r="U14">
        <v>667133</v>
      </c>
      <c r="V14" s="1">
        <f t="shared" si="0"/>
        <v>784815.26119999995</v>
      </c>
      <c r="W14">
        <v>1979934</v>
      </c>
      <c r="X14" s="1">
        <f t="shared" si="1"/>
        <v>2329194.3575999998</v>
      </c>
      <c r="Y14">
        <v>0</v>
      </c>
      <c r="Z14">
        <v>1</v>
      </c>
      <c r="AA14">
        <v>2E-3</v>
      </c>
      <c r="AB14">
        <v>0.5</v>
      </c>
      <c r="AC14">
        <v>310814</v>
      </c>
      <c r="AD14">
        <v>52</v>
      </c>
      <c r="AE14">
        <v>82.8</v>
      </c>
      <c r="AF14">
        <v>18.399999999999999</v>
      </c>
      <c r="AG14">
        <v>1251</v>
      </c>
      <c r="AH14">
        <v>53</v>
      </c>
      <c r="AI14">
        <v>55673</v>
      </c>
      <c r="AJ14">
        <v>2665</v>
      </c>
      <c r="AK14">
        <v>296268</v>
      </c>
      <c r="AL14">
        <v>113</v>
      </c>
      <c r="AM14">
        <v>27.73</v>
      </c>
      <c r="AN14" t="s">
        <v>45</v>
      </c>
    </row>
    <row r="15" spans="1:40" x14ac:dyDescent="0.35">
      <c r="A15">
        <v>14</v>
      </c>
      <c r="B15" t="s">
        <v>46</v>
      </c>
      <c r="C15">
        <v>-0.01</v>
      </c>
      <c r="D15">
        <f t="shared" si="2"/>
        <v>-0.24390243902439024</v>
      </c>
      <c r="E15">
        <v>2.13</v>
      </c>
      <c r="F15">
        <f t="shared" si="3"/>
        <v>-3.9627906976744183</v>
      </c>
      <c r="G15">
        <v>1999174.2</v>
      </c>
      <c r="H15">
        <f t="shared" si="4"/>
        <v>8.7421038372473253E-2</v>
      </c>
      <c r="I15">
        <v>31990</v>
      </c>
      <c r="J15">
        <f t="shared" si="5"/>
        <v>8.8555569796543651E-2</v>
      </c>
      <c r="K15">
        <v>1777</v>
      </c>
      <c r="L15">
        <f t="shared" si="6"/>
        <v>0.30645856687074247</v>
      </c>
      <c r="M15">
        <v>127</v>
      </c>
      <c r="N15">
        <f t="shared" si="7"/>
        <v>0.29303184125519149</v>
      </c>
      <c r="O15">
        <v>12541302</v>
      </c>
      <c r="P15">
        <f t="shared" si="8"/>
        <v>0.10358540598429346</v>
      </c>
      <c r="Q15">
        <v>74.3</v>
      </c>
      <c r="R15">
        <f t="shared" si="9"/>
        <v>7.43</v>
      </c>
      <c r="S15">
        <v>2809629</v>
      </c>
      <c r="T15" s="1">
        <f t="shared" si="10"/>
        <v>3305247.5555999996</v>
      </c>
      <c r="U15">
        <v>832333</v>
      </c>
      <c r="V15" s="1">
        <f t="shared" si="0"/>
        <v>979156.54119999986</v>
      </c>
      <c r="W15">
        <v>1977296</v>
      </c>
      <c r="X15" s="1">
        <f t="shared" si="1"/>
        <v>2326091.0143999998</v>
      </c>
      <c r="Y15">
        <v>0</v>
      </c>
      <c r="Z15">
        <v>0</v>
      </c>
      <c r="AA15">
        <v>0</v>
      </c>
      <c r="AB15">
        <v>0</v>
      </c>
      <c r="AC15">
        <v>414058</v>
      </c>
      <c r="AD15">
        <v>34</v>
      </c>
      <c r="AE15">
        <v>67.16</v>
      </c>
      <c r="AF15">
        <v>25.88</v>
      </c>
      <c r="AG15">
        <v>1011</v>
      </c>
      <c r="AH15">
        <v>70</v>
      </c>
      <c r="AI15">
        <v>42241</v>
      </c>
      <c r="AJ15">
        <v>1011</v>
      </c>
      <c r="AK15">
        <v>122587</v>
      </c>
      <c r="AL15">
        <v>319</v>
      </c>
      <c r="AM15">
        <v>39.15</v>
      </c>
      <c r="AN15">
        <v>8086</v>
      </c>
    </row>
    <row r="16" spans="1:40" x14ac:dyDescent="0.35">
      <c r="A16">
        <v>15</v>
      </c>
      <c r="B16" t="s">
        <v>3</v>
      </c>
      <c r="C16">
        <v>0.01</v>
      </c>
      <c r="D16">
        <f t="shared" si="2"/>
        <v>0.24390243902439024</v>
      </c>
      <c r="E16">
        <v>0.84</v>
      </c>
      <c r="F16">
        <f t="shared" si="3"/>
        <v>-1.5627906976744186</v>
      </c>
      <c r="G16">
        <v>3588625.9</v>
      </c>
      <c r="H16">
        <f t="shared" si="4"/>
        <v>0.15692549579138793</v>
      </c>
      <c r="I16">
        <v>149684</v>
      </c>
      <c r="J16">
        <f t="shared" si="5"/>
        <v>0.41435923443031697</v>
      </c>
      <c r="K16">
        <v>4589</v>
      </c>
      <c r="L16">
        <f t="shared" si="6"/>
        <v>0.79141157195826506</v>
      </c>
      <c r="M16">
        <v>207</v>
      </c>
      <c r="N16">
        <f t="shared" si="7"/>
        <v>0.47761882787263499</v>
      </c>
      <c r="O16">
        <v>32988134</v>
      </c>
      <c r="P16">
        <f t="shared" si="8"/>
        <v>0.27246686612396981</v>
      </c>
      <c r="Q16">
        <v>69.599999999999994</v>
      </c>
      <c r="R16">
        <f t="shared" si="9"/>
        <v>6.9599999999999991</v>
      </c>
      <c r="S16">
        <v>9659702</v>
      </c>
      <c r="T16" s="1">
        <f t="shared" si="10"/>
        <v>11363673.432799999</v>
      </c>
      <c r="U16">
        <v>2000459</v>
      </c>
      <c r="V16" s="1">
        <f t="shared" si="0"/>
        <v>2353339.9675999996</v>
      </c>
      <c r="W16">
        <v>7659243</v>
      </c>
      <c r="X16" s="1">
        <f t="shared" si="1"/>
        <v>9010333.4651999995</v>
      </c>
      <c r="Y16">
        <v>0</v>
      </c>
      <c r="Z16">
        <v>0</v>
      </c>
      <c r="AA16">
        <v>1.6E-2</v>
      </c>
      <c r="AB16">
        <v>2.8000000000000001E-2</v>
      </c>
      <c r="AC16">
        <v>1003393</v>
      </c>
      <c r="AD16">
        <v>40</v>
      </c>
      <c r="AE16">
        <v>66.41</v>
      </c>
      <c r="AF16">
        <v>26.78</v>
      </c>
      <c r="AG16">
        <v>1000</v>
      </c>
      <c r="AH16">
        <v>55</v>
      </c>
      <c r="AI16">
        <v>79716</v>
      </c>
      <c r="AJ16">
        <v>2879</v>
      </c>
      <c r="AK16">
        <v>824259</v>
      </c>
      <c r="AL16">
        <v>153</v>
      </c>
      <c r="AM16">
        <v>29.76</v>
      </c>
      <c r="AN16">
        <v>9162.11</v>
      </c>
    </row>
    <row r="17" spans="1:40" x14ac:dyDescent="0.35">
      <c r="A17">
        <v>16</v>
      </c>
      <c r="B17" t="s">
        <v>4</v>
      </c>
      <c r="C17">
        <v>0.02</v>
      </c>
      <c r="D17">
        <f t="shared" si="2"/>
        <v>0.48780487804878048</v>
      </c>
      <c r="E17">
        <v>-0.05</v>
      </c>
      <c r="F17">
        <f t="shared" si="3"/>
        <v>9.3023255813953487E-2</v>
      </c>
      <c r="G17">
        <v>19627254.199999999</v>
      </c>
      <c r="H17">
        <f t="shared" si="4"/>
        <v>0.85827185172982257</v>
      </c>
      <c r="I17">
        <v>115178</v>
      </c>
      <c r="J17">
        <f t="shared" si="5"/>
        <v>0.31883880644033463</v>
      </c>
      <c r="K17">
        <v>25797</v>
      </c>
      <c r="L17">
        <f t="shared" si="6"/>
        <v>4.4489092006553417</v>
      </c>
      <c r="M17">
        <v>263</v>
      </c>
      <c r="N17">
        <f t="shared" si="7"/>
        <v>0.60682971850484535</v>
      </c>
      <c r="O17">
        <v>61095297</v>
      </c>
      <c r="P17">
        <f t="shared" si="8"/>
        <v>0.50461914907048622</v>
      </c>
      <c r="Q17">
        <v>69.8</v>
      </c>
      <c r="R17">
        <f t="shared" si="9"/>
        <v>6.9799999999999995</v>
      </c>
      <c r="S17">
        <v>26463170</v>
      </c>
      <c r="T17" s="1">
        <f t="shared" si="10"/>
        <v>31131273.187999997</v>
      </c>
      <c r="U17">
        <v>10204423</v>
      </c>
      <c r="V17" s="1">
        <f t="shared" si="0"/>
        <v>12004483.217199998</v>
      </c>
      <c r="W17">
        <v>16258747</v>
      </c>
      <c r="X17" s="1">
        <f t="shared" si="1"/>
        <v>19126789.970799997</v>
      </c>
      <c r="Y17">
        <v>2</v>
      </c>
      <c r="Z17">
        <v>2</v>
      </c>
      <c r="AA17">
        <v>1.31</v>
      </c>
      <c r="AB17">
        <v>0.17</v>
      </c>
      <c r="AC17">
        <v>7185563</v>
      </c>
      <c r="AD17">
        <v>46</v>
      </c>
      <c r="AE17">
        <v>75.36</v>
      </c>
      <c r="AF17">
        <v>28.03</v>
      </c>
      <c r="AG17">
        <v>3456</v>
      </c>
      <c r="AH17">
        <v>65</v>
      </c>
      <c r="AI17">
        <v>191791</v>
      </c>
      <c r="AJ17">
        <v>14302</v>
      </c>
      <c r="AK17">
        <v>2887216</v>
      </c>
      <c r="AL17">
        <v>3440</v>
      </c>
      <c r="AM17">
        <v>20.190000000000001</v>
      </c>
      <c r="AN17">
        <v>15106.23</v>
      </c>
    </row>
    <row r="18" spans="1:40" x14ac:dyDescent="0.35">
      <c r="A18">
        <v>17</v>
      </c>
      <c r="B18" t="s">
        <v>47</v>
      </c>
      <c r="C18">
        <v>0.01</v>
      </c>
      <c r="D18">
        <f t="shared" si="2"/>
        <v>0.24390243902439024</v>
      </c>
      <c r="E18">
        <v>-1.43</v>
      </c>
      <c r="F18">
        <f t="shared" si="3"/>
        <v>2.6604651162790698</v>
      </c>
      <c r="G18">
        <v>9324699.5999999996</v>
      </c>
      <c r="H18">
        <f t="shared" si="4"/>
        <v>0.40775582315107201</v>
      </c>
      <c r="I18">
        <v>45500</v>
      </c>
      <c r="J18">
        <f t="shared" si="5"/>
        <v>0.12595431152681263</v>
      </c>
      <c r="K18">
        <v>1284</v>
      </c>
      <c r="L18">
        <f t="shared" si="6"/>
        <v>0.22143657842545486</v>
      </c>
      <c r="M18">
        <v>48</v>
      </c>
      <c r="N18">
        <f t="shared" si="7"/>
        <v>0.1107521919704661</v>
      </c>
      <c r="O18">
        <v>33406061</v>
      </c>
      <c r="P18">
        <f t="shared" si="8"/>
        <v>0.27591875157946699</v>
      </c>
      <c r="Q18">
        <v>75</v>
      </c>
      <c r="R18">
        <f t="shared" si="9"/>
        <v>7.5</v>
      </c>
      <c r="S18">
        <v>17863419</v>
      </c>
      <c r="T18" s="1">
        <f t="shared" si="10"/>
        <v>21014526.111599997</v>
      </c>
      <c r="U18">
        <v>7312435</v>
      </c>
      <c r="V18" s="1">
        <f t="shared" si="0"/>
        <v>8602348.534</v>
      </c>
      <c r="W18">
        <v>10550984</v>
      </c>
      <c r="X18" s="1">
        <f t="shared" si="1"/>
        <v>12412177.577599999</v>
      </c>
      <c r="Y18">
        <v>3</v>
      </c>
      <c r="Z18">
        <v>2</v>
      </c>
      <c r="AA18">
        <v>6.0000000000000001E-3</v>
      </c>
      <c r="AB18">
        <v>0.114</v>
      </c>
      <c r="AC18">
        <v>4079347</v>
      </c>
      <c r="AD18">
        <v>35</v>
      </c>
      <c r="AE18">
        <v>94</v>
      </c>
      <c r="AF18">
        <v>28.03</v>
      </c>
      <c r="AG18">
        <v>3055</v>
      </c>
      <c r="AH18">
        <v>78</v>
      </c>
      <c r="AI18">
        <v>38863</v>
      </c>
      <c r="AJ18">
        <v>7712</v>
      </c>
      <c r="AK18">
        <v>713934</v>
      </c>
      <c r="AL18">
        <v>409</v>
      </c>
      <c r="AM18">
        <v>54.7</v>
      </c>
      <c r="AN18">
        <v>14218</v>
      </c>
    </row>
    <row r="19" spans="1:40" x14ac:dyDescent="0.35">
      <c r="A19">
        <v>18</v>
      </c>
      <c r="B19" t="s">
        <v>48</v>
      </c>
      <c r="C19">
        <v>0.02</v>
      </c>
      <c r="D19">
        <f t="shared" si="2"/>
        <v>0.48780487804878048</v>
      </c>
      <c r="E19">
        <v>3.22</v>
      </c>
      <c r="F19">
        <f t="shared" si="3"/>
        <v>-5.9906976744186045</v>
      </c>
      <c r="G19">
        <v>0</v>
      </c>
      <c r="H19">
        <f t="shared" si="4"/>
        <v>0</v>
      </c>
      <c r="I19">
        <v>0</v>
      </c>
      <c r="J19">
        <f t="shared" si="5"/>
        <v>0</v>
      </c>
      <c r="K19">
        <v>10</v>
      </c>
      <c r="L19">
        <f t="shared" si="6"/>
        <v>1.7245839441234804E-3</v>
      </c>
      <c r="M19">
        <v>8</v>
      </c>
      <c r="N19">
        <f t="shared" si="7"/>
        <v>1.8458698661744346E-2</v>
      </c>
      <c r="O19">
        <v>64473</v>
      </c>
      <c r="P19">
        <f t="shared" si="8"/>
        <v>5.3251742761838855E-4</v>
      </c>
      <c r="Q19">
        <v>0</v>
      </c>
      <c r="R19">
        <f t="shared" si="9"/>
        <v>0</v>
      </c>
      <c r="S19">
        <v>20401</v>
      </c>
      <c r="T19" s="1">
        <f t="shared" si="10"/>
        <v>23999.736399999998</v>
      </c>
      <c r="U19">
        <v>11897</v>
      </c>
      <c r="V19" s="1">
        <f t="shared" si="0"/>
        <v>13995.630799999999</v>
      </c>
      <c r="W19">
        <v>8504</v>
      </c>
      <c r="X19" s="1">
        <f t="shared" si="1"/>
        <v>10004.105599999999</v>
      </c>
      <c r="Y19">
        <v>0</v>
      </c>
      <c r="Z19">
        <v>0</v>
      </c>
      <c r="AA19">
        <v>0.629</v>
      </c>
      <c r="AB19">
        <v>0.371</v>
      </c>
      <c r="AC19">
        <v>3994</v>
      </c>
      <c r="AD19">
        <v>29</v>
      </c>
      <c r="AE19">
        <v>91.85</v>
      </c>
      <c r="AF19">
        <v>28.19</v>
      </c>
      <c r="AG19">
        <v>1515</v>
      </c>
      <c r="AH19">
        <v>77</v>
      </c>
      <c r="AI19">
        <v>32</v>
      </c>
      <c r="AJ19">
        <v>0</v>
      </c>
      <c r="AK19">
        <v>6135</v>
      </c>
      <c r="AL19">
        <v>0</v>
      </c>
      <c r="AM19">
        <v>90.33</v>
      </c>
      <c r="AN19">
        <v>8790</v>
      </c>
    </row>
    <row r="20" spans="1:40" x14ac:dyDescent="0.35">
      <c r="A20">
        <v>19</v>
      </c>
      <c r="B20" t="s">
        <v>49</v>
      </c>
      <c r="C20">
        <v>0.01</v>
      </c>
      <c r="D20">
        <f t="shared" si="2"/>
        <v>0.24390243902439024</v>
      </c>
      <c r="E20">
        <v>-1.81</v>
      </c>
      <c r="F20">
        <f t="shared" si="3"/>
        <v>3.3674418604651164</v>
      </c>
      <c r="G20">
        <v>11361371.300000001</v>
      </c>
      <c r="H20">
        <f t="shared" si="4"/>
        <v>0.49681657375391119</v>
      </c>
      <c r="I20">
        <v>204031</v>
      </c>
      <c r="J20">
        <f t="shared" si="5"/>
        <v>0.5648040469258705</v>
      </c>
      <c r="K20">
        <v>465</v>
      </c>
      <c r="L20">
        <f t="shared" si="6"/>
        <v>8.0193153401741823E-2</v>
      </c>
      <c r="M20">
        <v>66</v>
      </c>
      <c r="N20">
        <f t="shared" si="7"/>
        <v>0.15228426395939088</v>
      </c>
      <c r="O20">
        <v>72626809</v>
      </c>
      <c r="P20">
        <f t="shared" si="8"/>
        <v>0.59986415251053982</v>
      </c>
      <c r="Q20">
        <v>67.400000000000006</v>
      </c>
      <c r="R20">
        <f t="shared" si="9"/>
        <v>6.74</v>
      </c>
      <c r="S20">
        <v>24735119</v>
      </c>
      <c r="T20" s="1">
        <f t="shared" si="10"/>
        <v>29098393.991599996</v>
      </c>
      <c r="U20">
        <v>6413774</v>
      </c>
      <c r="V20" s="1">
        <f t="shared" si="0"/>
        <v>7545163.733599999</v>
      </c>
      <c r="W20">
        <v>18321345</v>
      </c>
      <c r="X20" s="1">
        <f t="shared" si="1"/>
        <v>21553230.257999998</v>
      </c>
      <c r="Y20">
        <v>0</v>
      </c>
      <c r="Z20">
        <v>4</v>
      </c>
      <c r="AA20">
        <v>0.629</v>
      </c>
      <c r="AB20">
        <v>0.371</v>
      </c>
      <c r="AC20">
        <v>3226880</v>
      </c>
      <c r="AD20">
        <v>43</v>
      </c>
      <c r="AE20">
        <v>69.319999999999993</v>
      </c>
      <c r="AF20">
        <v>28.71</v>
      </c>
      <c r="AG20">
        <v>1017</v>
      </c>
      <c r="AH20">
        <v>50</v>
      </c>
      <c r="AI20">
        <v>308252</v>
      </c>
      <c r="AJ20">
        <v>5010</v>
      </c>
      <c r="AK20">
        <v>2415635</v>
      </c>
      <c r="AL20">
        <v>7887</v>
      </c>
      <c r="AM20">
        <v>25.14</v>
      </c>
      <c r="AN20">
        <v>11800</v>
      </c>
    </row>
    <row r="21" spans="1:40" x14ac:dyDescent="0.35">
      <c r="A21">
        <v>20</v>
      </c>
      <c r="B21" t="s">
        <v>50</v>
      </c>
      <c r="C21">
        <v>0.01</v>
      </c>
      <c r="D21">
        <f t="shared" si="2"/>
        <v>0.24390243902439024</v>
      </c>
      <c r="E21">
        <v>-0.71</v>
      </c>
      <c r="F21">
        <f t="shared" si="3"/>
        <v>1.3209302325581396</v>
      </c>
      <c r="G21">
        <v>31080218.699999999</v>
      </c>
      <c r="H21">
        <f t="shared" si="4"/>
        <v>1.3590936655732955</v>
      </c>
      <c r="I21">
        <v>679746</v>
      </c>
      <c r="J21">
        <f t="shared" si="5"/>
        <v>1.8816909767715337</v>
      </c>
      <c r="K21">
        <v>514</v>
      </c>
      <c r="L21">
        <f t="shared" si="6"/>
        <v>8.8643614727946879E-2</v>
      </c>
      <c r="M21">
        <v>313</v>
      </c>
      <c r="N21">
        <f t="shared" si="7"/>
        <v>0.72219658514074758</v>
      </c>
      <c r="O21">
        <v>112374333</v>
      </c>
      <c r="P21">
        <f t="shared" si="8"/>
        <v>0.92816048174417509</v>
      </c>
      <c r="Q21">
        <v>72.900000000000006</v>
      </c>
      <c r="R21">
        <f t="shared" si="9"/>
        <v>7.2900000000000009</v>
      </c>
      <c r="S21">
        <v>57376776</v>
      </c>
      <c r="T21" s="1">
        <f t="shared" si="10"/>
        <v>67498039.28639999</v>
      </c>
      <c r="U21">
        <v>24185603</v>
      </c>
      <c r="V21" s="1">
        <f t="shared" si="0"/>
        <v>28451943.369199999</v>
      </c>
      <c r="W21">
        <v>33191173</v>
      </c>
      <c r="X21" s="1">
        <f t="shared" si="1"/>
        <v>39046095.917199999</v>
      </c>
      <c r="Y21">
        <v>23</v>
      </c>
      <c r="Z21">
        <v>4</v>
      </c>
      <c r="AA21">
        <v>0</v>
      </c>
      <c r="AB21">
        <v>0.77300000000000002</v>
      </c>
      <c r="AC21">
        <v>12268438</v>
      </c>
      <c r="AD21">
        <v>44</v>
      </c>
      <c r="AE21">
        <v>82.34</v>
      </c>
      <c r="AF21">
        <v>28.95</v>
      </c>
      <c r="AG21">
        <v>3005</v>
      </c>
      <c r="AH21">
        <v>75</v>
      </c>
      <c r="AI21">
        <v>307713</v>
      </c>
      <c r="AJ21">
        <v>26350</v>
      </c>
      <c r="AK21">
        <v>7901819</v>
      </c>
      <c r="AL21">
        <v>3252</v>
      </c>
      <c r="AM21">
        <v>16.510000000000002</v>
      </c>
      <c r="AN21">
        <v>13089</v>
      </c>
    </row>
    <row r="22" spans="1:40" x14ac:dyDescent="0.35">
      <c r="A22">
        <v>21</v>
      </c>
      <c r="B22" t="s">
        <v>5</v>
      </c>
      <c r="C22">
        <v>0.03</v>
      </c>
      <c r="D22">
        <f t="shared" si="2"/>
        <v>0.73170731707317072</v>
      </c>
      <c r="E22">
        <v>1.94</v>
      </c>
      <c r="F22">
        <f t="shared" si="3"/>
        <v>-3.6093023255813956</v>
      </c>
      <c r="G22">
        <v>365944.7</v>
      </c>
      <c r="H22">
        <f t="shared" si="4"/>
        <v>1.6002240155411775E-2</v>
      </c>
      <c r="I22">
        <v>8689</v>
      </c>
      <c r="J22">
        <f t="shared" si="5"/>
        <v>2.4053121161680766E-2</v>
      </c>
      <c r="K22">
        <v>13</v>
      </c>
      <c r="L22">
        <f t="shared" si="6"/>
        <v>2.2419591273605244E-3</v>
      </c>
      <c r="M22">
        <v>18</v>
      </c>
      <c r="N22">
        <f t="shared" si="7"/>
        <v>4.1532071988924779E-2</v>
      </c>
      <c r="O22">
        <v>2721756</v>
      </c>
      <c r="P22">
        <f t="shared" si="8"/>
        <v>2.2480456993236163E-2</v>
      </c>
      <c r="Q22">
        <v>0</v>
      </c>
      <c r="R22">
        <f t="shared" si="9"/>
        <v>0</v>
      </c>
      <c r="S22">
        <v>686935</v>
      </c>
      <c r="T22" s="1">
        <f t="shared" si="10"/>
        <v>808110.33399999992</v>
      </c>
      <c r="U22">
        <v>241237</v>
      </c>
      <c r="V22" s="1">
        <f t="shared" si="0"/>
        <v>283791.20679999999</v>
      </c>
      <c r="W22">
        <v>445698</v>
      </c>
      <c r="X22" s="1">
        <f t="shared" si="1"/>
        <v>524319.12719999999</v>
      </c>
      <c r="Y22">
        <v>0</v>
      </c>
      <c r="Z22">
        <v>0</v>
      </c>
      <c r="AA22">
        <v>0</v>
      </c>
      <c r="AB22">
        <v>0</v>
      </c>
      <c r="AC22">
        <v>241739</v>
      </c>
      <c r="AD22">
        <v>45</v>
      </c>
      <c r="AE22">
        <v>79.209999999999994</v>
      </c>
      <c r="AF22">
        <v>21.77</v>
      </c>
      <c r="AG22">
        <v>1881</v>
      </c>
      <c r="AH22">
        <v>77</v>
      </c>
      <c r="AI22">
        <v>22327</v>
      </c>
      <c r="AJ22">
        <v>218</v>
      </c>
      <c r="AK22">
        <v>22750</v>
      </c>
      <c r="AL22">
        <v>69</v>
      </c>
      <c r="AM22">
        <v>74.34</v>
      </c>
      <c r="AN22">
        <v>8190</v>
      </c>
    </row>
    <row r="23" spans="1:40" x14ac:dyDescent="0.35">
      <c r="A23">
        <v>22</v>
      </c>
      <c r="B23" t="s">
        <v>51</v>
      </c>
      <c r="C23">
        <v>0</v>
      </c>
      <c r="D23">
        <f t="shared" si="2"/>
        <v>0</v>
      </c>
      <c r="E23">
        <v>14.68</v>
      </c>
      <c r="F23">
        <f t="shared" si="3"/>
        <v>-27.311627906976742</v>
      </c>
      <c r="G23">
        <v>387847</v>
      </c>
      <c r="H23">
        <f t="shared" si="4"/>
        <v>1.6959996517386347E-2</v>
      </c>
      <c r="I23">
        <v>7872</v>
      </c>
      <c r="J23">
        <f t="shared" si="5"/>
        <v>2.1791480007452065E-2</v>
      </c>
      <c r="K23">
        <v>157</v>
      </c>
      <c r="L23">
        <f t="shared" si="6"/>
        <v>2.7075967922738638E-2</v>
      </c>
      <c r="M23">
        <v>5</v>
      </c>
      <c r="N23">
        <f t="shared" si="7"/>
        <v>1.1536686663590217E-2</v>
      </c>
      <c r="O23">
        <v>2966889</v>
      </c>
      <c r="P23">
        <f t="shared" si="8"/>
        <v>2.4505143212031292E-2</v>
      </c>
      <c r="Q23">
        <v>0</v>
      </c>
      <c r="R23">
        <f t="shared" si="9"/>
        <v>0</v>
      </c>
      <c r="S23">
        <v>759554</v>
      </c>
      <c r="T23" s="1">
        <f t="shared" si="10"/>
        <v>893539.32559999987</v>
      </c>
      <c r="U23">
        <v>405387</v>
      </c>
      <c r="V23" s="1">
        <f t="shared" si="0"/>
        <v>476897.26679999998</v>
      </c>
      <c r="W23">
        <v>354167</v>
      </c>
      <c r="X23" s="1">
        <f t="shared" si="1"/>
        <v>416642.05879999994</v>
      </c>
      <c r="Y23">
        <v>0</v>
      </c>
      <c r="Z23">
        <v>0</v>
      </c>
      <c r="AA23">
        <v>0</v>
      </c>
      <c r="AB23">
        <v>0</v>
      </c>
      <c r="AC23">
        <v>342491</v>
      </c>
      <c r="AD23">
        <v>40</v>
      </c>
      <c r="AE23">
        <v>74.430000000000007</v>
      </c>
      <c r="AF23">
        <v>19.059999999999999</v>
      </c>
      <c r="AG23">
        <v>2818</v>
      </c>
      <c r="AH23">
        <v>81</v>
      </c>
      <c r="AI23">
        <v>22429</v>
      </c>
      <c r="AJ23">
        <v>186</v>
      </c>
      <c r="AK23">
        <v>52797</v>
      </c>
      <c r="AL23">
        <v>65</v>
      </c>
      <c r="AM23">
        <v>76</v>
      </c>
      <c r="AN23">
        <v>12060</v>
      </c>
    </row>
    <row r="24" spans="1:40" x14ac:dyDescent="0.35">
      <c r="A24">
        <v>23</v>
      </c>
      <c r="B24" t="s">
        <v>6</v>
      </c>
      <c r="C24">
        <v>0.03</v>
      </c>
      <c r="D24">
        <f t="shared" si="2"/>
        <v>0.73170731707317072</v>
      </c>
      <c r="E24">
        <v>0.33</v>
      </c>
      <c r="F24">
        <f t="shared" si="3"/>
        <v>-0.61395348837209307</v>
      </c>
      <c r="G24">
        <v>278235</v>
      </c>
      <c r="H24">
        <f t="shared" si="4"/>
        <v>1.2166819985754664E-2</v>
      </c>
      <c r="I24">
        <v>5450</v>
      </c>
      <c r="J24">
        <f t="shared" si="5"/>
        <v>1.5086835116947885E-2</v>
      </c>
      <c r="K24">
        <v>143</v>
      </c>
      <c r="L24">
        <f t="shared" si="6"/>
        <v>2.4661550400965765E-2</v>
      </c>
      <c r="M24">
        <v>0</v>
      </c>
      <c r="N24">
        <f t="shared" si="7"/>
        <v>0</v>
      </c>
      <c r="O24">
        <v>1097206</v>
      </c>
      <c r="P24">
        <f t="shared" si="8"/>
        <v>9.0624186355134969E-3</v>
      </c>
      <c r="Q24">
        <v>0</v>
      </c>
      <c r="R24">
        <f t="shared" si="9"/>
        <v>0</v>
      </c>
      <c r="S24">
        <v>387370</v>
      </c>
      <c r="T24" s="1">
        <f t="shared" si="10"/>
        <v>455702.06799999997</v>
      </c>
      <c r="U24">
        <v>193388</v>
      </c>
      <c r="V24" s="1">
        <f t="shared" si="0"/>
        <v>227501.64319999999</v>
      </c>
      <c r="W24">
        <v>193982</v>
      </c>
      <c r="X24" s="1">
        <f t="shared" si="1"/>
        <v>228200.42479999998</v>
      </c>
      <c r="Y24">
        <v>0</v>
      </c>
      <c r="Z24">
        <v>0</v>
      </c>
      <c r="AA24">
        <v>0.12</v>
      </c>
      <c r="AB24">
        <v>0</v>
      </c>
      <c r="AC24">
        <v>115022</v>
      </c>
      <c r="AD24">
        <v>44</v>
      </c>
      <c r="AE24">
        <v>91.33</v>
      </c>
      <c r="AF24">
        <v>24.75</v>
      </c>
      <c r="AG24">
        <v>1881</v>
      </c>
      <c r="AH24">
        <v>76</v>
      </c>
      <c r="AI24">
        <v>21081</v>
      </c>
      <c r="AJ24">
        <v>208</v>
      </c>
      <c r="AK24">
        <v>62828</v>
      </c>
      <c r="AL24">
        <v>13</v>
      </c>
      <c r="AM24">
        <v>84.53</v>
      </c>
      <c r="AN24">
        <v>12600</v>
      </c>
    </row>
    <row r="25" spans="1:40" x14ac:dyDescent="0.35">
      <c r="A25">
        <v>24</v>
      </c>
      <c r="B25" t="s">
        <v>7</v>
      </c>
      <c r="C25">
        <v>0.01</v>
      </c>
      <c r="D25">
        <f t="shared" si="2"/>
        <v>0.24390243902439024</v>
      </c>
      <c r="E25">
        <v>-1.86</v>
      </c>
      <c r="F25">
        <f t="shared" si="3"/>
        <v>3.4604651162790701</v>
      </c>
      <c r="G25">
        <v>319125.40000000002</v>
      </c>
      <c r="H25">
        <f t="shared" si="4"/>
        <v>1.3954898897270121E-2</v>
      </c>
      <c r="I25">
        <v>6245</v>
      </c>
      <c r="J25">
        <f t="shared" si="5"/>
        <v>1.7287575285383404E-2</v>
      </c>
      <c r="K25">
        <v>177</v>
      </c>
      <c r="L25">
        <f t="shared" si="6"/>
        <v>3.05251358109856E-2</v>
      </c>
      <c r="M25">
        <v>0</v>
      </c>
      <c r="N25">
        <f t="shared" si="7"/>
        <v>0</v>
      </c>
      <c r="O25">
        <v>1978502</v>
      </c>
      <c r="P25">
        <f t="shared" si="8"/>
        <v>1.6341519637334032E-2</v>
      </c>
      <c r="Q25">
        <v>0</v>
      </c>
      <c r="R25">
        <f t="shared" si="9"/>
        <v>0</v>
      </c>
      <c r="S25">
        <v>549618</v>
      </c>
      <c r="T25" s="1">
        <f t="shared" si="10"/>
        <v>646570.61519999988</v>
      </c>
      <c r="U25">
        <v>281119</v>
      </c>
      <c r="V25" s="1">
        <f t="shared" si="0"/>
        <v>330708.39159999997</v>
      </c>
      <c r="W25">
        <v>268499</v>
      </c>
      <c r="X25" s="1">
        <f t="shared" si="1"/>
        <v>315862.22359999997</v>
      </c>
      <c r="Y25">
        <v>0</v>
      </c>
      <c r="Z25">
        <v>0</v>
      </c>
      <c r="AA25">
        <v>0</v>
      </c>
      <c r="AB25">
        <v>0</v>
      </c>
      <c r="AC25">
        <v>155174</v>
      </c>
      <c r="AD25">
        <v>49</v>
      </c>
      <c r="AE25">
        <v>79.55</v>
      </c>
      <c r="AF25">
        <v>25.05</v>
      </c>
      <c r="AG25">
        <v>1881</v>
      </c>
      <c r="AH25">
        <v>68</v>
      </c>
      <c r="AI25">
        <v>16579</v>
      </c>
      <c r="AJ25">
        <v>191</v>
      </c>
      <c r="AK25">
        <v>110779</v>
      </c>
      <c r="AL25">
        <v>84</v>
      </c>
      <c r="AM25">
        <v>73.900000000000006</v>
      </c>
      <c r="AN25">
        <v>5280</v>
      </c>
    </row>
    <row r="26" spans="1:40" x14ac:dyDescent="0.35">
      <c r="A26">
        <v>25</v>
      </c>
      <c r="B26" t="s">
        <v>52</v>
      </c>
      <c r="C26">
        <v>0</v>
      </c>
      <c r="D26">
        <f t="shared" si="2"/>
        <v>0</v>
      </c>
      <c r="E26">
        <v>-0.51</v>
      </c>
      <c r="F26">
        <f t="shared" si="3"/>
        <v>0.94883720930232562</v>
      </c>
      <c r="G26">
        <v>9046420.4000000004</v>
      </c>
      <c r="H26">
        <f t="shared" si="4"/>
        <v>0.395587070362315</v>
      </c>
      <c r="I26">
        <v>39456</v>
      </c>
      <c r="J26">
        <f t="shared" si="5"/>
        <v>0.10922314979344877</v>
      </c>
      <c r="K26">
        <v>121</v>
      </c>
      <c r="L26">
        <f t="shared" si="6"/>
        <v>2.086746572389411E-2</v>
      </c>
      <c r="M26">
        <v>0</v>
      </c>
      <c r="N26">
        <f t="shared" si="7"/>
        <v>0</v>
      </c>
      <c r="O26">
        <v>16787941</v>
      </c>
      <c r="P26">
        <f t="shared" si="8"/>
        <v>0.13866069759944905</v>
      </c>
      <c r="Q26">
        <v>75.8</v>
      </c>
      <c r="R26">
        <f t="shared" si="9"/>
        <v>7.58</v>
      </c>
      <c r="S26">
        <v>7224514</v>
      </c>
      <c r="T26" s="1">
        <f t="shared" si="10"/>
        <v>8498918.2695999984</v>
      </c>
      <c r="U26">
        <v>3751348</v>
      </c>
      <c r="V26" s="1">
        <f t="shared" si="0"/>
        <v>4413085.7871999992</v>
      </c>
      <c r="W26">
        <v>3473166</v>
      </c>
      <c r="X26" s="1">
        <f t="shared" si="1"/>
        <v>4085832.4823999996</v>
      </c>
      <c r="Y26">
        <v>0</v>
      </c>
      <c r="Z26">
        <v>1</v>
      </c>
      <c r="AA26">
        <v>0</v>
      </c>
      <c r="AB26">
        <v>0</v>
      </c>
      <c r="AC26">
        <v>982569</v>
      </c>
      <c r="AD26">
        <v>33</v>
      </c>
      <c r="AE26">
        <v>86.21</v>
      </c>
      <c r="AF26">
        <v>28.91</v>
      </c>
      <c r="AG26">
        <v>617</v>
      </c>
      <c r="AH26">
        <v>67</v>
      </c>
      <c r="AI26">
        <v>1484</v>
      </c>
      <c r="AJ26">
        <v>3007</v>
      </c>
      <c r="AK26">
        <v>2029489</v>
      </c>
      <c r="AL26">
        <v>22</v>
      </c>
      <c r="AM26">
        <v>13.15</v>
      </c>
      <c r="AN26">
        <v>17494</v>
      </c>
    </row>
    <row r="27" spans="1:40" x14ac:dyDescent="0.35">
      <c r="A27">
        <v>26</v>
      </c>
      <c r="B27" t="s">
        <v>53</v>
      </c>
      <c r="C27">
        <v>0.01</v>
      </c>
      <c r="D27">
        <f t="shared" si="2"/>
        <v>0.24390243902439024</v>
      </c>
      <c r="E27">
        <v>0.69</v>
      </c>
      <c r="F27">
        <f t="shared" si="3"/>
        <v>-1.2837209302325581</v>
      </c>
      <c r="G27">
        <v>6708812.2999999998</v>
      </c>
      <c r="H27">
        <f t="shared" si="4"/>
        <v>0.29336679990769216</v>
      </c>
      <c r="I27">
        <v>323096</v>
      </c>
      <c r="J27">
        <f t="shared" si="5"/>
        <v>0.89440295026520999</v>
      </c>
      <c r="K27">
        <v>1852</v>
      </c>
      <c r="L27">
        <f t="shared" si="6"/>
        <v>0.31939294645166849</v>
      </c>
      <c r="M27">
        <v>306</v>
      </c>
      <c r="N27">
        <f t="shared" si="7"/>
        <v>0.70604522381172119</v>
      </c>
      <c r="O27">
        <v>41974218</v>
      </c>
      <c r="P27">
        <f t="shared" si="8"/>
        <v>0.34668780102761565</v>
      </c>
      <c r="Q27">
        <v>70.3</v>
      </c>
      <c r="R27">
        <f t="shared" si="9"/>
        <v>7.0299999999999994</v>
      </c>
      <c r="S27">
        <v>15421793</v>
      </c>
      <c r="T27" s="1">
        <f t="shared" si="10"/>
        <v>18142197.2852</v>
      </c>
      <c r="U27">
        <v>4226426</v>
      </c>
      <c r="V27" s="1">
        <f t="shared" si="0"/>
        <v>4971967.5463999994</v>
      </c>
      <c r="W27">
        <v>11195367</v>
      </c>
      <c r="X27" s="1">
        <f t="shared" si="1"/>
        <v>13170229.738799999</v>
      </c>
      <c r="Y27">
        <v>103</v>
      </c>
      <c r="Z27">
        <v>5</v>
      </c>
      <c r="AA27">
        <v>0.314</v>
      </c>
      <c r="AB27">
        <v>3.89</v>
      </c>
      <c r="AC27">
        <v>3574707</v>
      </c>
      <c r="AD27">
        <v>36</v>
      </c>
      <c r="AE27">
        <v>72.87</v>
      </c>
      <c r="AF27">
        <v>29.68</v>
      </c>
      <c r="AG27">
        <v>1489</v>
      </c>
      <c r="AH27">
        <v>70</v>
      </c>
      <c r="AI27">
        <v>155707</v>
      </c>
      <c r="AJ27">
        <v>3204</v>
      </c>
      <c r="AK27">
        <v>851363</v>
      </c>
      <c r="AL27">
        <v>1259</v>
      </c>
      <c r="AM27">
        <v>33.5</v>
      </c>
      <c r="AN27">
        <v>10560</v>
      </c>
    </row>
    <row r="28" spans="1:40" x14ac:dyDescent="0.35">
      <c r="A28">
        <v>27</v>
      </c>
      <c r="B28" t="s">
        <v>54</v>
      </c>
      <c r="C28">
        <v>1.4999999999999999E-2</v>
      </c>
      <c r="D28">
        <f t="shared" si="2"/>
        <v>0.36585365853658536</v>
      </c>
      <c r="E28">
        <v>1.0549999999999999</v>
      </c>
      <c r="F28">
        <f t="shared" si="3"/>
        <v>-1.9627906976744187</v>
      </c>
      <c r="G28">
        <v>442378.6</v>
      </c>
      <c r="H28">
        <f t="shared" si="4"/>
        <v>1.9344585662300458E-2</v>
      </c>
      <c r="I28">
        <v>1500</v>
      </c>
      <c r="J28">
        <f t="shared" si="5"/>
        <v>4.1523399404443722E-3</v>
      </c>
      <c r="K28">
        <v>133</v>
      </c>
      <c r="L28">
        <f t="shared" si="6"/>
        <v>2.2936966456842289E-2</v>
      </c>
      <c r="M28">
        <v>0</v>
      </c>
      <c r="N28">
        <f t="shared" si="7"/>
        <v>0</v>
      </c>
      <c r="O28">
        <v>1247953</v>
      </c>
      <c r="P28">
        <f t="shared" si="8"/>
        <v>1.0307519757862222E-2</v>
      </c>
      <c r="Q28">
        <v>0</v>
      </c>
      <c r="R28">
        <f t="shared" si="9"/>
        <v>0</v>
      </c>
      <c r="S28">
        <v>712401</v>
      </c>
      <c r="T28" s="1">
        <f t="shared" si="10"/>
        <v>838068.53639999987</v>
      </c>
      <c r="U28">
        <v>319663</v>
      </c>
      <c r="V28" s="1">
        <f t="shared" si="0"/>
        <v>376051.55319999997</v>
      </c>
      <c r="W28">
        <v>392738</v>
      </c>
      <c r="X28" s="1">
        <f t="shared" si="1"/>
        <v>462016.98319999996</v>
      </c>
      <c r="Y28">
        <v>0</v>
      </c>
      <c r="Z28">
        <v>0</v>
      </c>
      <c r="AA28">
        <v>0</v>
      </c>
      <c r="AB28">
        <v>0</v>
      </c>
      <c r="AC28">
        <v>143223</v>
      </c>
      <c r="AD28">
        <v>36</v>
      </c>
      <c r="AE28">
        <v>85.85</v>
      </c>
      <c r="AF28">
        <v>29.33</v>
      </c>
      <c r="AG28">
        <v>988</v>
      </c>
      <c r="AH28">
        <v>71</v>
      </c>
      <c r="AI28">
        <v>479</v>
      </c>
      <c r="AJ28">
        <v>760</v>
      </c>
      <c r="AK28">
        <v>70721</v>
      </c>
      <c r="AL28">
        <v>15</v>
      </c>
      <c r="AM28">
        <v>10.88</v>
      </c>
      <c r="AN28">
        <v>8142</v>
      </c>
    </row>
    <row r="29" spans="1:40" x14ac:dyDescent="0.35">
      <c r="A29">
        <v>28</v>
      </c>
      <c r="B29" t="s">
        <v>8</v>
      </c>
      <c r="C29">
        <v>-0.01</v>
      </c>
      <c r="D29">
        <f t="shared" si="2"/>
        <v>-0.24390243902439024</v>
      </c>
      <c r="E29">
        <v>-2.41</v>
      </c>
      <c r="F29">
        <f t="shared" si="3"/>
        <v>4.4837209302325585</v>
      </c>
      <c r="G29">
        <v>6142267.5999999996</v>
      </c>
      <c r="H29">
        <f t="shared" si="4"/>
        <v>0.26859260766450421</v>
      </c>
      <c r="I29">
        <v>91868</v>
      </c>
      <c r="J29">
        <f t="shared" si="5"/>
        <v>0.25431144376582904</v>
      </c>
      <c r="K29">
        <v>658</v>
      </c>
      <c r="L29">
        <f t="shared" si="6"/>
        <v>0.11347762352332499</v>
      </c>
      <c r="M29">
        <v>151</v>
      </c>
      <c r="N29">
        <f t="shared" si="7"/>
        <v>0.34840793724042451</v>
      </c>
      <c r="O29">
        <v>27743338</v>
      </c>
      <c r="P29">
        <f t="shared" si="8"/>
        <v>0.22914725521237556</v>
      </c>
      <c r="Q29">
        <v>72.5</v>
      </c>
      <c r="R29">
        <f t="shared" si="9"/>
        <v>7.25</v>
      </c>
      <c r="S29">
        <v>13735616</v>
      </c>
      <c r="T29" s="1">
        <f t="shared" si="10"/>
        <v>16158578.662399998</v>
      </c>
      <c r="U29">
        <v>5080819</v>
      </c>
      <c r="V29" s="1">
        <f t="shared" si="0"/>
        <v>5977075.4715999998</v>
      </c>
      <c r="W29">
        <v>8654797</v>
      </c>
      <c r="X29" s="1">
        <f t="shared" si="1"/>
        <v>10181503.190799998</v>
      </c>
      <c r="Y29">
        <v>0</v>
      </c>
      <c r="Z29">
        <v>1</v>
      </c>
      <c r="AA29">
        <v>0.152</v>
      </c>
      <c r="AB29">
        <v>7.9000000000000001E-2</v>
      </c>
      <c r="AC29">
        <v>3373524</v>
      </c>
      <c r="AD29">
        <v>36</v>
      </c>
      <c r="AE29">
        <v>75.84</v>
      </c>
      <c r="AF29">
        <v>27.98</v>
      </c>
      <c r="AG29">
        <v>649</v>
      </c>
      <c r="AH29">
        <v>65</v>
      </c>
      <c r="AI29">
        <v>50362</v>
      </c>
      <c r="AJ29">
        <v>13131</v>
      </c>
      <c r="AK29">
        <v>1244056</v>
      </c>
      <c r="AL29">
        <v>4086</v>
      </c>
      <c r="AM29">
        <v>3.67</v>
      </c>
      <c r="AN29">
        <v>10736.75</v>
      </c>
    </row>
    <row r="30" spans="1:40" x14ac:dyDescent="0.35">
      <c r="A30">
        <v>29</v>
      </c>
      <c r="B30" t="s">
        <v>55</v>
      </c>
      <c r="C30">
        <v>0.01</v>
      </c>
      <c r="D30">
        <f t="shared" si="2"/>
        <v>0.24390243902439024</v>
      </c>
      <c r="E30">
        <v>0.04</v>
      </c>
      <c r="F30">
        <f t="shared" si="3"/>
        <v>-7.441860465116279E-2</v>
      </c>
      <c r="G30">
        <v>12181934.5</v>
      </c>
      <c r="H30">
        <f t="shared" si="4"/>
        <v>0.53269863295327424</v>
      </c>
      <c r="I30">
        <v>206477</v>
      </c>
      <c r="J30">
        <f t="shared" si="5"/>
        <v>0.57157512925542175</v>
      </c>
      <c r="K30">
        <v>3036</v>
      </c>
      <c r="L30">
        <f t="shared" si="6"/>
        <v>0.52358368543588862</v>
      </c>
      <c r="M30">
        <v>525</v>
      </c>
      <c r="N30">
        <f t="shared" si="7"/>
        <v>1.2113520996769727</v>
      </c>
      <c r="O30">
        <v>68548437</v>
      </c>
      <c r="P30">
        <f t="shared" si="8"/>
        <v>0.56617866918711979</v>
      </c>
      <c r="Q30">
        <v>69.400000000000006</v>
      </c>
      <c r="R30">
        <f t="shared" si="9"/>
        <v>6.94</v>
      </c>
      <c r="S30">
        <v>22071482</v>
      </c>
      <c r="T30" s="1">
        <f t="shared" si="10"/>
        <v>25964891.424799997</v>
      </c>
      <c r="U30">
        <v>4602922</v>
      </c>
      <c r="V30" s="1">
        <f t="shared" si="0"/>
        <v>5414877.4407999991</v>
      </c>
      <c r="W30">
        <v>17468560</v>
      </c>
      <c r="X30" s="1">
        <f t="shared" si="1"/>
        <v>20550013.983999997</v>
      </c>
      <c r="Y30">
        <v>0</v>
      </c>
      <c r="Z30">
        <v>6</v>
      </c>
      <c r="AA30">
        <v>4.2999999999999997E-2</v>
      </c>
      <c r="AB30">
        <v>0.48</v>
      </c>
      <c r="AC30">
        <v>2409971</v>
      </c>
      <c r="AD30">
        <v>44</v>
      </c>
      <c r="AE30">
        <v>66.11</v>
      </c>
      <c r="AF30">
        <v>29</v>
      </c>
      <c r="AG30">
        <v>313</v>
      </c>
      <c r="AH30">
        <v>44</v>
      </c>
      <c r="AI30">
        <v>342239</v>
      </c>
      <c r="AJ30">
        <v>10237</v>
      </c>
      <c r="AK30">
        <v>1709602</v>
      </c>
      <c r="AL30">
        <v>7122</v>
      </c>
      <c r="AM30">
        <v>4.87</v>
      </c>
      <c r="AN30">
        <v>6734</v>
      </c>
    </row>
    <row r="31" spans="1:40" x14ac:dyDescent="0.35">
      <c r="A31">
        <v>30</v>
      </c>
      <c r="B31" t="s">
        <v>9</v>
      </c>
      <c r="C31">
        <v>0.02</v>
      </c>
      <c r="D31">
        <f t="shared" si="2"/>
        <v>0.48780487804878048</v>
      </c>
      <c r="E31">
        <v>-3.12</v>
      </c>
      <c r="F31">
        <f t="shared" si="3"/>
        <v>5.804651162790698</v>
      </c>
      <c r="G31">
        <v>375574</v>
      </c>
      <c r="H31">
        <f t="shared" si="4"/>
        <v>1.6423315719912387E-2</v>
      </c>
      <c r="I31">
        <v>14614</v>
      </c>
      <c r="J31">
        <f t="shared" si="5"/>
        <v>4.0454863926436033E-2</v>
      </c>
      <c r="K31">
        <v>33</v>
      </c>
      <c r="L31">
        <f t="shared" si="6"/>
        <v>5.6911270156074847E-3</v>
      </c>
      <c r="M31">
        <v>0</v>
      </c>
      <c r="N31">
        <f t="shared" si="7"/>
        <v>0</v>
      </c>
      <c r="O31">
        <v>610577</v>
      </c>
      <c r="P31">
        <f t="shared" si="8"/>
        <v>5.043086150837605E-3</v>
      </c>
      <c r="Q31">
        <v>0</v>
      </c>
      <c r="R31">
        <f t="shared" si="9"/>
        <v>0</v>
      </c>
      <c r="S31">
        <v>247049</v>
      </c>
      <c r="T31" s="1">
        <f t="shared" si="10"/>
        <v>290628.4436</v>
      </c>
      <c r="U31">
        <v>109073</v>
      </c>
      <c r="V31" s="1">
        <f t="shared" si="0"/>
        <v>128313.47719999999</v>
      </c>
      <c r="W31">
        <v>137976</v>
      </c>
      <c r="X31" s="1">
        <f t="shared" si="1"/>
        <v>162314.96639999998</v>
      </c>
      <c r="Y31">
        <v>0</v>
      </c>
      <c r="Z31">
        <v>0</v>
      </c>
      <c r="AA31">
        <v>0.03</v>
      </c>
      <c r="AB31">
        <v>0.22500000000000001</v>
      </c>
      <c r="AC31">
        <v>61103</v>
      </c>
      <c r="AD31">
        <v>50</v>
      </c>
      <c r="AE31">
        <v>81.42</v>
      </c>
      <c r="AF31">
        <v>14.48</v>
      </c>
      <c r="AG31">
        <v>2739</v>
      </c>
      <c r="AH31">
        <v>49</v>
      </c>
      <c r="AI31">
        <v>7096</v>
      </c>
      <c r="AJ31">
        <v>84</v>
      </c>
      <c r="AK31">
        <v>46554</v>
      </c>
      <c r="AL31">
        <v>14</v>
      </c>
      <c r="AM31">
        <v>47.08</v>
      </c>
      <c r="AN31">
        <v>15000</v>
      </c>
    </row>
    <row r="32" spans="1:40" x14ac:dyDescent="0.35">
      <c r="A32">
        <v>31</v>
      </c>
      <c r="B32" t="s">
        <v>56</v>
      </c>
      <c r="C32">
        <v>0.03</v>
      </c>
      <c r="D32">
        <f t="shared" si="2"/>
        <v>0.73170731707317072</v>
      </c>
      <c r="E32">
        <v>0.8</v>
      </c>
      <c r="F32">
        <f t="shared" si="3"/>
        <v>-1.4883720930232558</v>
      </c>
      <c r="G32">
        <v>20712861.600000001</v>
      </c>
      <c r="H32">
        <f t="shared" si="4"/>
        <v>0.90574391603159332</v>
      </c>
      <c r="I32">
        <v>2</v>
      </c>
      <c r="J32">
        <f t="shared" si="5"/>
        <v>5.5364532539258299E-6</v>
      </c>
      <c r="K32">
        <v>2445</v>
      </c>
      <c r="L32">
        <f t="shared" si="6"/>
        <v>0.42166077433819088</v>
      </c>
      <c r="M32">
        <v>249</v>
      </c>
      <c r="N32">
        <f t="shared" si="7"/>
        <v>0.57452699584679279</v>
      </c>
      <c r="O32">
        <v>72147030</v>
      </c>
      <c r="P32">
        <f t="shared" si="8"/>
        <v>0.5959013978860408</v>
      </c>
      <c r="Q32">
        <v>73.2</v>
      </c>
      <c r="R32">
        <f t="shared" si="9"/>
        <v>7.32</v>
      </c>
      <c r="S32">
        <v>31274107</v>
      </c>
      <c r="T32" s="1">
        <f t="shared" si="10"/>
        <v>36790859.474799998</v>
      </c>
      <c r="U32">
        <v>12784326</v>
      </c>
      <c r="V32" s="1">
        <f t="shared" si="0"/>
        <v>15039481.106399998</v>
      </c>
      <c r="W32">
        <v>18489781</v>
      </c>
      <c r="X32" s="1">
        <f t="shared" si="1"/>
        <v>21751378.368399996</v>
      </c>
      <c r="Y32">
        <v>63</v>
      </c>
      <c r="Z32">
        <v>2</v>
      </c>
      <c r="AA32">
        <v>0</v>
      </c>
      <c r="AB32">
        <v>0</v>
      </c>
      <c r="AC32">
        <v>8045135</v>
      </c>
      <c r="AD32">
        <v>46</v>
      </c>
      <c r="AE32">
        <v>80.09</v>
      </c>
      <c r="AF32">
        <v>30.82</v>
      </c>
      <c r="AG32">
        <v>998</v>
      </c>
      <c r="AH32">
        <v>70</v>
      </c>
      <c r="AI32">
        <v>130058</v>
      </c>
      <c r="AJ32">
        <v>39512</v>
      </c>
      <c r="AK32">
        <v>3487974</v>
      </c>
      <c r="AL32">
        <v>2964</v>
      </c>
      <c r="AM32">
        <v>20.309999999999999</v>
      </c>
      <c r="AN32">
        <v>11694.8</v>
      </c>
    </row>
    <row r="33" spans="1:40" x14ac:dyDescent="0.35">
      <c r="A33">
        <v>32</v>
      </c>
      <c r="B33" t="s">
        <v>10</v>
      </c>
      <c r="C33">
        <v>0</v>
      </c>
      <c r="D33">
        <f t="shared" si="2"/>
        <v>0</v>
      </c>
      <c r="E33">
        <v>0.77</v>
      </c>
      <c r="F33">
        <f t="shared" si="3"/>
        <v>-1.4325581395348839</v>
      </c>
      <c r="G33">
        <v>625504.4</v>
      </c>
      <c r="H33">
        <f t="shared" si="4"/>
        <v>2.7352415889796325E-2</v>
      </c>
      <c r="I33">
        <v>8101</v>
      </c>
      <c r="J33">
        <f t="shared" si="5"/>
        <v>2.2425403905026575E-2</v>
      </c>
      <c r="K33">
        <v>157</v>
      </c>
      <c r="L33">
        <f t="shared" si="6"/>
        <v>2.7075967922738638E-2</v>
      </c>
      <c r="M33">
        <v>0</v>
      </c>
      <c r="N33">
        <f t="shared" si="7"/>
        <v>0</v>
      </c>
      <c r="O33">
        <v>3673917</v>
      </c>
      <c r="P33">
        <f t="shared" si="8"/>
        <v>3.0344870412784691E-2</v>
      </c>
      <c r="Q33">
        <v>0</v>
      </c>
      <c r="R33">
        <f t="shared" si="9"/>
        <v>0</v>
      </c>
      <c r="S33">
        <v>1299623</v>
      </c>
      <c r="T33" s="1">
        <f t="shared" si="10"/>
        <v>1528876.4971999999</v>
      </c>
      <c r="U33">
        <v>484406</v>
      </c>
      <c r="V33" s="1">
        <f t="shared" si="0"/>
        <v>569855.2183999999</v>
      </c>
      <c r="W33">
        <v>815217</v>
      </c>
      <c r="X33" s="1">
        <f t="shared" si="1"/>
        <v>959021.27879999985</v>
      </c>
      <c r="Y33">
        <v>0</v>
      </c>
      <c r="Z33">
        <v>0</v>
      </c>
      <c r="AA33">
        <v>0.01</v>
      </c>
      <c r="AB33">
        <v>2.5999999999999999E-2</v>
      </c>
      <c r="AC33">
        <v>380216</v>
      </c>
      <c r="AD33">
        <v>40</v>
      </c>
      <c r="AE33">
        <v>87.22</v>
      </c>
      <c r="AF33">
        <v>26.43</v>
      </c>
      <c r="AG33">
        <v>1881</v>
      </c>
      <c r="AH33">
        <v>75</v>
      </c>
      <c r="AI33">
        <v>10491</v>
      </c>
      <c r="AJ33">
        <v>682</v>
      </c>
      <c r="AK33">
        <v>92097</v>
      </c>
      <c r="AL33">
        <v>72</v>
      </c>
      <c r="AM33">
        <v>73.64</v>
      </c>
      <c r="AN33">
        <v>7420.61</v>
      </c>
    </row>
    <row r="34" spans="1:40" x14ac:dyDescent="0.35">
      <c r="A34">
        <v>33</v>
      </c>
      <c r="B34" t="s">
        <v>57</v>
      </c>
      <c r="C34">
        <v>0</v>
      </c>
      <c r="D34">
        <f t="shared" si="2"/>
        <v>0</v>
      </c>
      <c r="E34">
        <v>-4.42</v>
      </c>
      <c r="F34">
        <f t="shared" si="3"/>
        <v>8.2232558139534877</v>
      </c>
      <c r="G34">
        <v>19745315.5</v>
      </c>
      <c r="H34">
        <f t="shared" si="4"/>
        <v>0.86343450410779155</v>
      </c>
      <c r="I34">
        <v>376266</v>
      </c>
      <c r="J34">
        <f t="shared" si="5"/>
        <v>1.0415895600208283</v>
      </c>
      <c r="K34">
        <v>4903</v>
      </c>
      <c r="L34">
        <f t="shared" si="6"/>
        <v>0.84556350780374245</v>
      </c>
      <c r="M34">
        <v>918</v>
      </c>
      <c r="N34">
        <f t="shared" si="7"/>
        <v>2.1181356714351636</v>
      </c>
      <c r="O34">
        <v>199812341</v>
      </c>
      <c r="P34">
        <f t="shared" si="8"/>
        <v>1.6503583490101017</v>
      </c>
      <c r="Q34">
        <v>66</v>
      </c>
      <c r="R34">
        <f t="shared" si="9"/>
        <v>6.6</v>
      </c>
      <c r="S34">
        <v>56452083</v>
      </c>
      <c r="T34" s="1">
        <f t="shared" si="10"/>
        <v>66410230.441199996</v>
      </c>
      <c r="U34">
        <v>11191861</v>
      </c>
      <c r="V34" s="1">
        <f t="shared" si="0"/>
        <v>13166105.280399999</v>
      </c>
      <c r="W34">
        <v>45260222</v>
      </c>
      <c r="X34" s="1">
        <f t="shared" si="1"/>
        <v>53244125.160799995</v>
      </c>
      <c r="Y34">
        <v>0</v>
      </c>
      <c r="Z34">
        <v>2</v>
      </c>
      <c r="AA34">
        <v>0.17</v>
      </c>
      <c r="AB34">
        <v>0.91</v>
      </c>
      <c r="AC34">
        <v>10050784</v>
      </c>
      <c r="AD34">
        <v>33</v>
      </c>
      <c r="AE34">
        <v>67.680000000000007</v>
      </c>
      <c r="AF34">
        <v>29.43</v>
      </c>
      <c r="AG34">
        <v>1025</v>
      </c>
      <c r="AH34">
        <v>59</v>
      </c>
      <c r="AI34">
        <v>240928</v>
      </c>
      <c r="AJ34">
        <v>17481</v>
      </c>
      <c r="AK34">
        <v>3156125</v>
      </c>
      <c r="AL34">
        <v>13809</v>
      </c>
      <c r="AM34">
        <v>6.15</v>
      </c>
      <c r="AN34">
        <v>10275</v>
      </c>
    </row>
    <row r="35" spans="1:40" x14ac:dyDescent="0.35">
      <c r="A35">
        <v>34</v>
      </c>
      <c r="B35" t="s">
        <v>11</v>
      </c>
      <c r="C35">
        <v>0.02</v>
      </c>
      <c r="D35">
        <f t="shared" si="2"/>
        <v>0.48780487804878048</v>
      </c>
      <c r="E35">
        <v>-1.07</v>
      </c>
      <c r="F35">
        <f t="shared" si="3"/>
        <v>1.9906976744186047</v>
      </c>
      <c r="G35">
        <v>2721594.8</v>
      </c>
      <c r="H35">
        <f t="shared" si="4"/>
        <v>0.1190114615550379</v>
      </c>
      <c r="I35">
        <v>140314</v>
      </c>
      <c r="J35">
        <f t="shared" si="5"/>
        <v>0.38842095093567447</v>
      </c>
      <c r="K35">
        <v>658</v>
      </c>
      <c r="L35">
        <f t="shared" si="6"/>
        <v>0.11347762352332499</v>
      </c>
      <c r="M35">
        <v>36</v>
      </c>
      <c r="N35">
        <f t="shared" si="7"/>
        <v>8.3064143977849558E-2</v>
      </c>
      <c r="O35">
        <v>10086292</v>
      </c>
      <c r="P35">
        <f t="shared" si="8"/>
        <v>8.3308148683137614E-2</v>
      </c>
      <c r="Q35">
        <v>70.599999999999994</v>
      </c>
      <c r="R35">
        <f t="shared" si="9"/>
        <v>7.06</v>
      </c>
      <c r="S35">
        <v>4317454</v>
      </c>
      <c r="T35" s="1">
        <f t="shared" si="10"/>
        <v>5079052.8855999997</v>
      </c>
      <c r="U35">
        <v>1481307</v>
      </c>
      <c r="V35" s="1">
        <f t="shared" si="0"/>
        <v>1742609.5547999998</v>
      </c>
      <c r="W35">
        <v>2836147</v>
      </c>
      <c r="X35" s="1">
        <f t="shared" si="1"/>
        <v>3336443.3307999996</v>
      </c>
      <c r="Y35">
        <v>0</v>
      </c>
      <c r="Z35">
        <v>0</v>
      </c>
      <c r="AA35">
        <v>0</v>
      </c>
      <c r="AB35">
        <v>0</v>
      </c>
      <c r="AC35">
        <v>616387</v>
      </c>
      <c r="AD35">
        <v>38</v>
      </c>
      <c r="AE35">
        <v>79.63</v>
      </c>
      <c r="AF35">
        <v>23.67</v>
      </c>
      <c r="AG35">
        <v>1700</v>
      </c>
      <c r="AH35">
        <v>66</v>
      </c>
      <c r="AI35">
        <v>53483</v>
      </c>
      <c r="AJ35">
        <v>2978</v>
      </c>
      <c r="AK35">
        <v>617094</v>
      </c>
      <c r="AL35">
        <v>339</v>
      </c>
      <c r="AM35">
        <v>45.44</v>
      </c>
      <c r="AN35">
        <v>12391</v>
      </c>
    </row>
    <row r="36" spans="1:40" x14ac:dyDescent="0.35">
      <c r="A36">
        <v>35</v>
      </c>
      <c r="B36" t="s">
        <v>58</v>
      </c>
      <c r="C36">
        <v>0.01</v>
      </c>
      <c r="D36">
        <f t="shared" si="2"/>
        <v>0.24390243902439024</v>
      </c>
      <c r="E36">
        <v>3.63</v>
      </c>
      <c r="F36">
        <f t="shared" si="3"/>
        <v>-6.753488372093023</v>
      </c>
      <c r="G36" s="3">
        <v>13639258.6</v>
      </c>
      <c r="H36">
        <f t="shared" si="4"/>
        <v>0.59642533874371007</v>
      </c>
      <c r="I36">
        <v>142310</v>
      </c>
      <c r="J36">
        <f t="shared" si="5"/>
        <v>0.39394633128309242</v>
      </c>
      <c r="K36">
        <v>0</v>
      </c>
      <c r="L36">
        <f t="shared" si="6"/>
        <v>0</v>
      </c>
      <c r="M36">
        <v>97</v>
      </c>
      <c r="N36">
        <f t="shared" si="7"/>
        <v>0.22381172127365018</v>
      </c>
      <c r="O36">
        <v>91276115</v>
      </c>
      <c r="P36">
        <f t="shared" si="8"/>
        <v>0.75389887181921456</v>
      </c>
      <c r="Q36">
        <v>72.3</v>
      </c>
      <c r="R36">
        <f t="shared" si="9"/>
        <v>7.2299999999999995</v>
      </c>
      <c r="S36">
        <v>33448472</v>
      </c>
      <c r="T36" s="1">
        <f t="shared" si="10"/>
        <v>39348782.4608</v>
      </c>
      <c r="U36">
        <v>10240751</v>
      </c>
      <c r="V36" s="1">
        <f t="shared" si="0"/>
        <v>12047219.476399999</v>
      </c>
      <c r="W36">
        <v>23207721</v>
      </c>
      <c r="X36" s="1">
        <f t="shared" si="1"/>
        <v>27301562.984399997</v>
      </c>
      <c r="Y36">
        <v>73</v>
      </c>
      <c r="Z36">
        <v>2</v>
      </c>
      <c r="AA36">
        <v>0</v>
      </c>
      <c r="AB36">
        <v>0</v>
      </c>
      <c r="AC36">
        <v>7825931</v>
      </c>
      <c r="AD36">
        <v>38</v>
      </c>
      <c r="AE36">
        <v>76.260000000000005</v>
      </c>
      <c r="AF36">
        <v>29.47</v>
      </c>
      <c r="AG36">
        <v>2739</v>
      </c>
      <c r="AH36">
        <v>71</v>
      </c>
      <c r="AI36">
        <v>88752</v>
      </c>
      <c r="AJ36">
        <v>9727</v>
      </c>
      <c r="AK36">
        <v>1656952</v>
      </c>
      <c r="AL36">
        <v>3078</v>
      </c>
      <c r="AM36">
        <v>18.96</v>
      </c>
      <c r="AN36" t="s">
        <v>59</v>
      </c>
    </row>
    <row r="37" spans="1:40" x14ac:dyDescent="0.35">
      <c r="C37">
        <f>SUM(C2:C36)</f>
        <v>0.41000000000000014</v>
      </c>
      <c r="D37">
        <f t="shared" si="2"/>
        <v>10.000000000000004</v>
      </c>
      <c r="E37">
        <f>SUM(E2:E36)</f>
        <v>-5.3750000000000027</v>
      </c>
      <c r="F37">
        <f t="shared" si="3"/>
        <v>10.000000000000004</v>
      </c>
      <c r="G37">
        <f>SUM(G2:G36)</f>
        <v>228683419.59999999</v>
      </c>
      <c r="H37">
        <f t="shared" si="4"/>
        <v>10</v>
      </c>
      <c r="I37">
        <f t="shared" ref="I37:Q37" si="11">SUM(I2:I36)</f>
        <v>3612421</v>
      </c>
      <c r="J37">
        <f t="shared" si="5"/>
        <v>10</v>
      </c>
      <c r="K37">
        <f t="shared" si="11"/>
        <v>57985</v>
      </c>
      <c r="M37">
        <f t="shared" si="11"/>
        <v>4334</v>
      </c>
      <c r="O37">
        <f t="shared" si="11"/>
        <v>1210720939</v>
      </c>
      <c r="P37">
        <f t="shared" si="8"/>
        <v>10</v>
      </c>
      <c r="Q37">
        <f t="shared" si="11"/>
        <v>1486.1</v>
      </c>
    </row>
  </sheetData>
  <sortState xmlns:xlrd2="http://schemas.microsoft.com/office/spreadsheetml/2017/richdata2" ref="A2:AN36">
    <sortCondition ref="A2:A36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6F6E9-7798-4283-9EBF-79B41605DEEA}">
  <dimension ref="A1:J36"/>
  <sheetViews>
    <sheetView workbookViewId="0">
      <selection activeCell="H1" sqref="H1:J35"/>
    </sheetView>
  </sheetViews>
  <sheetFormatPr defaultRowHeight="14.5" x14ac:dyDescent="0.35"/>
  <cols>
    <col min="1" max="1" width="19.26953125" customWidth="1"/>
  </cols>
  <sheetData>
    <row r="1" spans="1:10" x14ac:dyDescent="0.35">
      <c r="A1" t="s">
        <v>36</v>
      </c>
      <c r="B1">
        <v>1.1978830154733746</v>
      </c>
      <c r="C1">
        <v>7</v>
      </c>
      <c r="H1" t="s">
        <v>51</v>
      </c>
      <c r="I1" t="s">
        <v>39</v>
      </c>
      <c r="J1" t="s">
        <v>57</v>
      </c>
    </row>
    <row r="2" spans="1:10" x14ac:dyDescent="0.35">
      <c r="A2" t="s">
        <v>35</v>
      </c>
      <c r="B2">
        <v>1.2628837091493585</v>
      </c>
      <c r="C2">
        <v>3</v>
      </c>
      <c r="H2" t="s">
        <v>42</v>
      </c>
      <c r="I2" t="s">
        <v>35</v>
      </c>
      <c r="J2" t="s">
        <v>50</v>
      </c>
    </row>
    <row r="3" spans="1:10" x14ac:dyDescent="0.35">
      <c r="A3" t="s">
        <v>38</v>
      </c>
      <c r="B3">
        <v>1.134769172160458</v>
      </c>
      <c r="C3">
        <v>12</v>
      </c>
      <c r="H3" t="s">
        <v>54</v>
      </c>
      <c r="I3" t="s">
        <v>49</v>
      </c>
      <c r="J3" t="s">
        <v>4</v>
      </c>
    </row>
    <row r="4" spans="1:10" x14ac:dyDescent="0.35">
      <c r="A4" t="s">
        <v>39</v>
      </c>
      <c r="B4">
        <v>1.1656097360271307</v>
      </c>
      <c r="C4">
        <v>11</v>
      </c>
      <c r="H4" t="s">
        <v>12</v>
      </c>
      <c r="I4" t="s">
        <v>40</v>
      </c>
      <c r="J4" t="s">
        <v>47</v>
      </c>
    </row>
    <row r="5" spans="1:10" x14ac:dyDescent="0.35">
      <c r="A5" t="s">
        <v>0</v>
      </c>
      <c r="B5">
        <v>1.0293978938506214</v>
      </c>
      <c r="C5">
        <v>20</v>
      </c>
      <c r="H5" t="s">
        <v>41</v>
      </c>
      <c r="I5" t="s">
        <v>38</v>
      </c>
      <c r="J5" t="s">
        <v>39</v>
      </c>
    </row>
    <row r="6" spans="1:10" x14ac:dyDescent="0.35">
      <c r="A6" t="s">
        <v>12</v>
      </c>
      <c r="B6">
        <v>0.62443121639767496</v>
      </c>
      <c r="C6">
        <v>33</v>
      </c>
      <c r="H6" t="s">
        <v>48</v>
      </c>
      <c r="I6" t="s">
        <v>44</v>
      </c>
      <c r="J6" t="s">
        <v>53</v>
      </c>
    </row>
    <row r="7" spans="1:10" x14ac:dyDescent="0.35">
      <c r="A7" t="s">
        <v>40</v>
      </c>
      <c r="B7">
        <v>0.87023911701891932</v>
      </c>
      <c r="C7">
        <v>23</v>
      </c>
      <c r="H7" t="s">
        <v>5</v>
      </c>
      <c r="I7" t="s">
        <v>53</v>
      </c>
      <c r="J7" t="s">
        <v>56</v>
      </c>
    </row>
    <row r="8" spans="1:10" x14ac:dyDescent="0.35">
      <c r="A8" t="s">
        <v>41</v>
      </c>
      <c r="B8">
        <v>0.73157370900627927</v>
      </c>
      <c r="C8">
        <v>30</v>
      </c>
      <c r="H8" t="s">
        <v>10</v>
      </c>
      <c r="I8" t="s">
        <v>0</v>
      </c>
      <c r="J8" t="s">
        <v>35</v>
      </c>
    </row>
    <row r="9" spans="1:10" x14ac:dyDescent="0.35">
      <c r="A9" t="s">
        <v>42</v>
      </c>
      <c r="B9">
        <v>0.58693141544384386</v>
      </c>
      <c r="C9">
        <v>35</v>
      </c>
      <c r="H9" t="s">
        <v>6</v>
      </c>
      <c r="I9" t="s">
        <v>57</v>
      </c>
      <c r="J9" t="s">
        <v>49</v>
      </c>
    </row>
    <row r="10" spans="1:10" x14ac:dyDescent="0.35">
      <c r="A10" t="s">
        <v>43</v>
      </c>
      <c r="B10">
        <v>1.0480581792530903</v>
      </c>
      <c r="C10">
        <v>19</v>
      </c>
      <c r="H10" t="s">
        <v>9</v>
      </c>
      <c r="I10" t="s">
        <v>36</v>
      </c>
      <c r="J10" t="s">
        <v>36</v>
      </c>
    </row>
    <row r="11" spans="1:10" x14ac:dyDescent="0.35">
      <c r="A11" t="s">
        <v>1</v>
      </c>
      <c r="B11">
        <v>1.0782081343331864</v>
      </c>
      <c r="C11">
        <v>17</v>
      </c>
      <c r="H11" t="s">
        <v>2</v>
      </c>
      <c r="I11" t="s">
        <v>47</v>
      </c>
      <c r="J11" t="s">
        <v>44</v>
      </c>
    </row>
    <row r="12" spans="1:10" x14ac:dyDescent="0.35">
      <c r="A12" t="s">
        <v>2</v>
      </c>
      <c r="B12">
        <v>0.61961464582878323</v>
      </c>
      <c r="C12">
        <v>34</v>
      </c>
      <c r="H12" t="s">
        <v>7</v>
      </c>
      <c r="I12" t="s">
        <v>11</v>
      </c>
      <c r="J12" t="s">
        <v>1</v>
      </c>
    </row>
    <row r="13" spans="1:10" x14ac:dyDescent="0.35">
      <c r="A13" t="s">
        <v>44</v>
      </c>
      <c r="B13">
        <v>0.70602848329869683</v>
      </c>
      <c r="C13">
        <v>31</v>
      </c>
      <c r="H13" t="s">
        <v>4</v>
      </c>
      <c r="I13" t="s">
        <v>8</v>
      </c>
      <c r="J13" t="s">
        <v>0</v>
      </c>
    </row>
    <row r="14" spans="1:10" x14ac:dyDescent="0.35">
      <c r="A14" t="s">
        <v>46</v>
      </c>
      <c r="B14">
        <v>0.85585990495116759</v>
      </c>
      <c r="C14">
        <v>24</v>
      </c>
      <c r="H14" t="s">
        <v>43</v>
      </c>
      <c r="I14" t="s">
        <v>46</v>
      </c>
      <c r="J14" t="s">
        <v>8</v>
      </c>
    </row>
    <row r="15" spans="1:10" x14ac:dyDescent="0.35">
      <c r="A15" t="s">
        <v>3</v>
      </c>
      <c r="B15">
        <v>0.76737157730789063</v>
      </c>
      <c r="C15">
        <v>27</v>
      </c>
      <c r="H15" t="s">
        <v>3</v>
      </c>
      <c r="I15" t="s">
        <v>50</v>
      </c>
      <c r="J15" t="s">
        <v>11</v>
      </c>
    </row>
    <row r="16" spans="1:10" x14ac:dyDescent="0.35">
      <c r="A16" t="s">
        <v>4</v>
      </c>
      <c r="B16">
        <v>1.1993426348905594</v>
      </c>
      <c r="C16">
        <v>6</v>
      </c>
      <c r="H16" t="s">
        <v>46</v>
      </c>
      <c r="I16" t="s">
        <v>55</v>
      </c>
      <c r="J16" t="s">
        <v>55</v>
      </c>
    </row>
    <row r="17" spans="1:10" x14ac:dyDescent="0.35">
      <c r="A17" t="s">
        <v>47</v>
      </c>
      <c r="B17">
        <v>1.217010053556165</v>
      </c>
      <c r="C17">
        <v>5</v>
      </c>
      <c r="H17" t="s">
        <v>58</v>
      </c>
      <c r="I17" t="s">
        <v>58</v>
      </c>
      <c r="J17" t="s">
        <v>40</v>
      </c>
    </row>
    <row r="18" spans="1:10" x14ac:dyDescent="0.35">
      <c r="A18" t="s">
        <v>48</v>
      </c>
      <c r="B18">
        <v>1.2497492716447036</v>
      </c>
      <c r="C18">
        <v>4</v>
      </c>
      <c r="H18" t="s">
        <v>52</v>
      </c>
      <c r="I18" t="s">
        <v>52</v>
      </c>
      <c r="J18" t="s">
        <v>52</v>
      </c>
    </row>
    <row r="19" spans="1:10" x14ac:dyDescent="0.35">
      <c r="A19" t="s">
        <v>49</v>
      </c>
      <c r="B19">
        <v>1.0075432245350673</v>
      </c>
      <c r="C19">
        <v>21</v>
      </c>
      <c r="H19" t="s">
        <v>1</v>
      </c>
      <c r="I19" t="s">
        <v>3</v>
      </c>
      <c r="J19" t="s">
        <v>58</v>
      </c>
    </row>
    <row r="20" spans="1:10" x14ac:dyDescent="0.35">
      <c r="A20" t="s">
        <v>50</v>
      </c>
      <c r="B20">
        <v>1.365270089470781</v>
      </c>
      <c r="C20">
        <v>1</v>
      </c>
      <c r="H20" t="s">
        <v>55</v>
      </c>
      <c r="I20" t="s">
        <v>56</v>
      </c>
      <c r="J20" t="s">
        <v>43</v>
      </c>
    </row>
    <row r="21" spans="1:10" x14ac:dyDescent="0.35">
      <c r="A21" t="s">
        <v>5</v>
      </c>
      <c r="B21">
        <v>1.1051861014324789</v>
      </c>
      <c r="C21">
        <v>14</v>
      </c>
      <c r="H21" t="s">
        <v>56</v>
      </c>
      <c r="I21" t="s">
        <v>1</v>
      </c>
      <c r="J21" t="s">
        <v>3</v>
      </c>
    </row>
    <row r="22" spans="1:10" x14ac:dyDescent="0.35">
      <c r="A22" t="s">
        <v>51</v>
      </c>
      <c r="B22">
        <v>1.1790240774365441</v>
      </c>
      <c r="C22">
        <v>9</v>
      </c>
      <c r="H22" t="s">
        <v>38</v>
      </c>
      <c r="I22" t="s">
        <v>7</v>
      </c>
      <c r="J22" t="s">
        <v>38</v>
      </c>
    </row>
    <row r="23" spans="1:10" x14ac:dyDescent="0.35">
      <c r="A23" t="s">
        <v>6</v>
      </c>
      <c r="B23">
        <v>1.1861563479469164</v>
      </c>
      <c r="C23">
        <v>8</v>
      </c>
      <c r="H23" t="s">
        <v>8</v>
      </c>
      <c r="I23" t="s">
        <v>43</v>
      </c>
      <c r="J23" t="s">
        <v>2</v>
      </c>
    </row>
    <row r="24" spans="1:10" x14ac:dyDescent="0.35">
      <c r="A24" t="s">
        <v>7</v>
      </c>
      <c r="B24">
        <v>1.067087954567125</v>
      </c>
      <c r="C24">
        <v>18</v>
      </c>
      <c r="H24" t="s">
        <v>11</v>
      </c>
      <c r="I24" t="s">
        <v>2</v>
      </c>
      <c r="J24" t="s">
        <v>46</v>
      </c>
    </row>
    <row r="25" spans="1:10" x14ac:dyDescent="0.35">
      <c r="A25" t="s">
        <v>52</v>
      </c>
      <c r="B25">
        <v>0.74500651273706353</v>
      </c>
      <c r="C25">
        <v>28</v>
      </c>
      <c r="H25" t="s">
        <v>50</v>
      </c>
      <c r="I25" t="s">
        <v>9</v>
      </c>
      <c r="J25" t="s">
        <v>6</v>
      </c>
    </row>
    <row r="26" spans="1:10" x14ac:dyDescent="0.35">
      <c r="A26" t="s">
        <v>53</v>
      </c>
      <c r="B26">
        <v>1.2785540876690773</v>
      </c>
      <c r="C26">
        <v>2</v>
      </c>
      <c r="H26" t="s">
        <v>0</v>
      </c>
      <c r="I26" t="s">
        <v>4</v>
      </c>
      <c r="J26" t="s">
        <v>7</v>
      </c>
    </row>
    <row r="27" spans="1:10" x14ac:dyDescent="0.35">
      <c r="A27" t="s">
        <v>54</v>
      </c>
      <c r="B27">
        <v>0.70303067669121178</v>
      </c>
      <c r="C27">
        <v>32</v>
      </c>
      <c r="H27" t="s">
        <v>36</v>
      </c>
      <c r="I27" t="s">
        <v>6</v>
      </c>
      <c r="J27" t="s">
        <v>9</v>
      </c>
    </row>
    <row r="28" spans="1:10" x14ac:dyDescent="0.35">
      <c r="A28" t="s">
        <v>8</v>
      </c>
      <c r="B28">
        <v>0.73679741433457635</v>
      </c>
      <c r="C28">
        <v>29</v>
      </c>
      <c r="H28" t="s">
        <v>40</v>
      </c>
      <c r="I28" t="s">
        <v>5</v>
      </c>
      <c r="J28" t="s">
        <v>10</v>
      </c>
    </row>
    <row r="29" spans="1:10" x14ac:dyDescent="0.35">
      <c r="A29" t="s">
        <v>55</v>
      </c>
      <c r="B29">
        <v>0.78432589876087289</v>
      </c>
      <c r="C29">
        <v>26</v>
      </c>
      <c r="H29" t="s">
        <v>47</v>
      </c>
      <c r="I29" t="s">
        <v>10</v>
      </c>
      <c r="J29" t="s">
        <v>48</v>
      </c>
    </row>
    <row r="30" spans="1:10" x14ac:dyDescent="0.35">
      <c r="A30" t="s">
        <v>9</v>
      </c>
      <c r="B30">
        <v>0.8192826274368834</v>
      </c>
      <c r="C30">
        <v>25</v>
      </c>
      <c r="H30" t="s">
        <v>44</v>
      </c>
      <c r="I30" t="s">
        <v>48</v>
      </c>
      <c r="J30" t="s">
        <v>5</v>
      </c>
    </row>
    <row r="31" spans="1:10" x14ac:dyDescent="0.35">
      <c r="A31" t="s">
        <v>14</v>
      </c>
      <c r="H31" t="s">
        <v>53</v>
      </c>
      <c r="I31" t="s">
        <v>41</v>
      </c>
      <c r="J31" t="s">
        <v>12</v>
      </c>
    </row>
    <row r="32" spans="1:10" x14ac:dyDescent="0.35">
      <c r="A32" t="s">
        <v>56</v>
      </c>
      <c r="B32">
        <v>1.0947705411626112</v>
      </c>
      <c r="C32">
        <v>15</v>
      </c>
      <c r="H32" t="s">
        <v>49</v>
      </c>
      <c r="I32" t="s">
        <v>12</v>
      </c>
      <c r="J32" t="s">
        <v>41</v>
      </c>
    </row>
    <row r="33" spans="1:10" x14ac:dyDescent="0.35">
      <c r="A33" t="s">
        <v>10</v>
      </c>
      <c r="B33">
        <v>1.1150559788492764</v>
      </c>
      <c r="C33">
        <v>13</v>
      </c>
      <c r="H33" t="s">
        <v>35</v>
      </c>
      <c r="I33" t="s">
        <v>54</v>
      </c>
      <c r="J33" t="s">
        <v>54</v>
      </c>
    </row>
    <row r="34" spans="1:10" x14ac:dyDescent="0.35">
      <c r="A34" t="s">
        <v>57</v>
      </c>
      <c r="B34">
        <v>1.0804824582655812</v>
      </c>
      <c r="C34">
        <v>16</v>
      </c>
      <c r="H34" t="s">
        <v>57</v>
      </c>
      <c r="I34" t="s">
        <v>42</v>
      </c>
      <c r="J34" t="s">
        <v>42</v>
      </c>
    </row>
    <row r="35" spans="1:10" x14ac:dyDescent="0.35">
      <c r="A35" t="s">
        <v>11</v>
      </c>
      <c r="B35">
        <v>0.91380211189511129</v>
      </c>
      <c r="C35">
        <v>22</v>
      </c>
      <c r="H35" t="s">
        <v>39</v>
      </c>
      <c r="I35" t="s">
        <v>51</v>
      </c>
      <c r="J35" t="s">
        <v>51</v>
      </c>
    </row>
    <row r="36" spans="1:10" x14ac:dyDescent="0.35">
      <c r="A36" t="s">
        <v>58</v>
      </c>
      <c r="B36">
        <v>1.1682961001135983</v>
      </c>
      <c r="C36">
        <v>10</v>
      </c>
    </row>
  </sheetData>
  <sortState xmlns:xlrd2="http://schemas.microsoft.com/office/spreadsheetml/2017/richdata2" ref="A1:C36">
    <sortCondition ref="A1:A36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F64BF-4248-4A47-8657-5385C024E9AA}">
  <dimension ref="A1:C35"/>
  <sheetViews>
    <sheetView topLeftCell="A16" workbookViewId="0">
      <selection activeCell="B1" sqref="B1"/>
    </sheetView>
  </sheetViews>
  <sheetFormatPr defaultRowHeight="14.5" x14ac:dyDescent="0.35"/>
  <sheetData>
    <row r="1" spans="1:3" x14ac:dyDescent="0.35">
      <c r="A1" t="s">
        <v>36</v>
      </c>
      <c r="B1">
        <v>1.1726569656060699</v>
      </c>
      <c r="C1">
        <v>5</v>
      </c>
    </row>
    <row r="2" spans="1:3" x14ac:dyDescent="0.35">
      <c r="A2" t="s">
        <v>35</v>
      </c>
      <c r="B2">
        <v>0.89571418558503346</v>
      </c>
      <c r="C2">
        <v>18</v>
      </c>
    </row>
    <row r="3" spans="1:3" x14ac:dyDescent="0.35">
      <c r="A3" t="s">
        <v>38</v>
      </c>
      <c r="B3">
        <v>0.95762238221850304</v>
      </c>
      <c r="C3">
        <v>15</v>
      </c>
    </row>
    <row r="4" spans="1:3" x14ac:dyDescent="0.35">
      <c r="A4" t="s">
        <v>39</v>
      </c>
      <c r="B4">
        <v>0.94657185990882831</v>
      </c>
      <c r="C4">
        <v>16</v>
      </c>
    </row>
    <row r="5" spans="1:3" x14ac:dyDescent="0.35">
      <c r="A5" t="s">
        <v>0</v>
      </c>
      <c r="B5">
        <v>0.78933793403775276</v>
      </c>
      <c r="C5">
        <v>26</v>
      </c>
    </row>
    <row r="6" spans="1:3" x14ac:dyDescent="0.35">
      <c r="A6" t="s">
        <v>12</v>
      </c>
      <c r="B6">
        <v>0.57985111016886315</v>
      </c>
      <c r="C6">
        <v>34</v>
      </c>
    </row>
    <row r="7" spans="1:3" x14ac:dyDescent="0.35">
      <c r="A7" t="s">
        <v>40</v>
      </c>
      <c r="B7">
        <v>0.80764060249744118</v>
      </c>
      <c r="C7">
        <v>24</v>
      </c>
    </row>
    <row r="8" spans="1:3" x14ac:dyDescent="0.35">
      <c r="A8" t="s">
        <v>41</v>
      </c>
      <c r="B8">
        <v>0.69523870185443559</v>
      </c>
      <c r="C8">
        <v>29</v>
      </c>
    </row>
    <row r="9" spans="1:3" x14ac:dyDescent="0.35">
      <c r="A9" t="s">
        <v>42</v>
      </c>
      <c r="B9">
        <v>0.53709317764209297</v>
      </c>
      <c r="C9">
        <v>35</v>
      </c>
    </row>
    <row r="10" spans="1:3" x14ac:dyDescent="0.35">
      <c r="A10" t="s">
        <v>43</v>
      </c>
      <c r="B10">
        <v>0.88484004243703807</v>
      </c>
      <c r="C10">
        <v>19</v>
      </c>
    </row>
    <row r="11" spans="1:3" x14ac:dyDescent="0.35">
      <c r="A11" t="s">
        <v>1</v>
      </c>
      <c r="B11">
        <v>0.89722386300604973</v>
      </c>
      <c r="C11">
        <v>17</v>
      </c>
    </row>
    <row r="12" spans="1:3" x14ac:dyDescent="0.35">
      <c r="A12" t="s">
        <v>2</v>
      </c>
      <c r="B12">
        <v>0.62213226863631499</v>
      </c>
      <c r="C12">
        <v>33</v>
      </c>
    </row>
    <row r="13" spans="1:3" x14ac:dyDescent="0.35">
      <c r="A13" t="s">
        <v>44</v>
      </c>
      <c r="B13">
        <v>0.64065642178200199</v>
      </c>
      <c r="C13">
        <v>32</v>
      </c>
    </row>
    <row r="14" spans="1:3" x14ac:dyDescent="0.35">
      <c r="A14" t="s">
        <v>46</v>
      </c>
      <c r="B14">
        <v>0.83509633642151393</v>
      </c>
      <c r="C14">
        <v>22</v>
      </c>
    </row>
    <row r="15" spans="1:3" x14ac:dyDescent="0.35">
      <c r="A15" t="s">
        <v>3</v>
      </c>
      <c r="B15">
        <v>0.80320147475405168</v>
      </c>
      <c r="C15">
        <v>25</v>
      </c>
    </row>
    <row r="16" spans="1:3" x14ac:dyDescent="0.35">
      <c r="A16" t="s">
        <v>4</v>
      </c>
      <c r="B16">
        <v>1.22750130022625</v>
      </c>
      <c r="C16">
        <v>2</v>
      </c>
    </row>
    <row r="17" spans="1:3" x14ac:dyDescent="0.35">
      <c r="A17" t="s">
        <v>47</v>
      </c>
      <c r="B17">
        <v>1.1006335678652244</v>
      </c>
      <c r="C17">
        <v>8</v>
      </c>
    </row>
    <row r="18" spans="1:3" x14ac:dyDescent="0.35">
      <c r="A18" t="s">
        <v>48</v>
      </c>
      <c r="B18">
        <v>1.1125810626402226</v>
      </c>
      <c r="C18">
        <v>7</v>
      </c>
    </row>
    <row r="19" spans="1:3" x14ac:dyDescent="0.35">
      <c r="A19" t="s">
        <v>49</v>
      </c>
      <c r="B19">
        <v>0.86861441861609123</v>
      </c>
      <c r="C19">
        <v>20</v>
      </c>
    </row>
    <row r="20" spans="1:3" x14ac:dyDescent="0.35">
      <c r="A20" t="s">
        <v>50</v>
      </c>
      <c r="B20">
        <v>1.389547814748936</v>
      </c>
      <c r="C20">
        <v>1</v>
      </c>
    </row>
    <row r="21" spans="1:3" x14ac:dyDescent="0.35">
      <c r="A21" t="s">
        <v>5</v>
      </c>
      <c r="B21">
        <v>1.0012342904203462</v>
      </c>
      <c r="C21">
        <v>13</v>
      </c>
    </row>
    <row r="22" spans="1:3" x14ac:dyDescent="0.35">
      <c r="A22" t="s">
        <v>51</v>
      </c>
      <c r="B22">
        <v>1.022591301875031</v>
      </c>
      <c r="C22">
        <v>11</v>
      </c>
    </row>
    <row r="23" spans="1:3" x14ac:dyDescent="0.35">
      <c r="A23" t="s">
        <v>6</v>
      </c>
      <c r="B23">
        <v>1.0721723538778678</v>
      </c>
      <c r="C23">
        <v>9</v>
      </c>
    </row>
    <row r="24" spans="1:3" x14ac:dyDescent="0.35">
      <c r="A24" t="s">
        <v>7</v>
      </c>
      <c r="B24">
        <v>0.96280908178282987</v>
      </c>
      <c r="C24">
        <v>14</v>
      </c>
    </row>
    <row r="25" spans="1:3" x14ac:dyDescent="0.35">
      <c r="A25" t="s">
        <v>52</v>
      </c>
      <c r="B25">
        <v>0.74656155760268661</v>
      </c>
      <c r="C25">
        <v>27</v>
      </c>
    </row>
    <row r="26" spans="1:3" x14ac:dyDescent="0.35">
      <c r="A26" t="s">
        <v>53</v>
      </c>
      <c r="B26">
        <v>1.1847965386823487</v>
      </c>
      <c r="C26">
        <v>4</v>
      </c>
    </row>
    <row r="27" spans="1:3" x14ac:dyDescent="0.35">
      <c r="A27" t="s">
        <v>54</v>
      </c>
      <c r="B27">
        <v>0.65231191064972482</v>
      </c>
      <c r="C27">
        <v>31</v>
      </c>
    </row>
    <row r="28" spans="1:3" x14ac:dyDescent="0.35">
      <c r="A28" t="s">
        <v>8</v>
      </c>
      <c r="B28">
        <v>0.73568554449926871</v>
      </c>
      <c r="C28">
        <v>28</v>
      </c>
    </row>
    <row r="29" spans="1:3" x14ac:dyDescent="0.35">
      <c r="A29" t="s">
        <v>55</v>
      </c>
      <c r="B29">
        <v>0.82260860134775493</v>
      </c>
      <c r="C29">
        <v>23</v>
      </c>
    </row>
    <row r="30" spans="1:3" x14ac:dyDescent="0.35">
      <c r="A30" t="s">
        <v>9</v>
      </c>
      <c r="B30">
        <v>0.66249340483981711</v>
      </c>
      <c r="C30">
        <v>30</v>
      </c>
    </row>
    <row r="31" spans="1:3" x14ac:dyDescent="0.35">
      <c r="A31" t="s">
        <v>56</v>
      </c>
      <c r="B31">
        <v>1.1929996411756383</v>
      </c>
      <c r="C31">
        <v>3</v>
      </c>
    </row>
    <row r="32" spans="1:3" x14ac:dyDescent="0.35">
      <c r="A32" t="s">
        <v>10</v>
      </c>
      <c r="B32">
        <v>1.012702603213272</v>
      </c>
      <c r="C32">
        <v>12</v>
      </c>
    </row>
    <row r="33" spans="1:3" x14ac:dyDescent="0.35">
      <c r="A33" t="s">
        <v>57</v>
      </c>
      <c r="B33">
        <v>1.1630052405115059</v>
      </c>
      <c r="C33">
        <v>6</v>
      </c>
    </row>
    <row r="34" spans="1:3" x14ac:dyDescent="0.35">
      <c r="A34" t="s">
        <v>11</v>
      </c>
      <c r="B34">
        <v>0.85318081371998622</v>
      </c>
      <c r="C34">
        <v>21</v>
      </c>
    </row>
    <row r="35" spans="1:3" x14ac:dyDescent="0.35">
      <c r="A35" t="s">
        <v>58</v>
      </c>
      <c r="B35">
        <v>1.0685669901381041</v>
      </c>
      <c r="C35">
        <v>10</v>
      </c>
    </row>
  </sheetData>
  <sortState xmlns:xlrd2="http://schemas.microsoft.com/office/spreadsheetml/2017/richdata2" ref="A1:C35">
    <sortCondition ref="A1:A3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6D013-99AE-4700-8544-EC57DD7E497E}">
  <dimension ref="A1:L37"/>
  <sheetViews>
    <sheetView workbookViewId="0">
      <selection activeCell="B2" sqref="B2:B36"/>
    </sheetView>
  </sheetViews>
  <sheetFormatPr defaultRowHeight="14.5" x14ac:dyDescent="0.35"/>
  <sheetData>
    <row r="1" spans="1:12" x14ac:dyDescent="0.35">
      <c r="A1" t="s">
        <v>14</v>
      </c>
      <c r="B1" t="s">
        <v>63</v>
      </c>
      <c r="C1" t="s">
        <v>75</v>
      </c>
      <c r="D1" t="s">
        <v>76</v>
      </c>
      <c r="E1" t="s">
        <v>77</v>
      </c>
      <c r="F1" t="s">
        <v>78</v>
      </c>
      <c r="G1" t="s">
        <v>79</v>
      </c>
      <c r="H1" t="s">
        <v>80</v>
      </c>
      <c r="I1" t="s">
        <v>81</v>
      </c>
      <c r="J1" t="s">
        <v>82</v>
      </c>
      <c r="K1" t="s">
        <v>83</v>
      </c>
      <c r="L1" t="s">
        <v>84</v>
      </c>
    </row>
    <row r="2" spans="1:12" x14ac:dyDescent="0.35">
      <c r="A2" t="s">
        <v>35</v>
      </c>
      <c r="B2">
        <v>254503.55239999999</v>
      </c>
      <c r="C2">
        <v>0</v>
      </c>
      <c r="D2">
        <v>2</v>
      </c>
      <c r="E2">
        <v>0.17</v>
      </c>
      <c r="F2">
        <v>0.91</v>
      </c>
      <c r="G2">
        <v>29.43</v>
      </c>
      <c r="H2">
        <v>1025</v>
      </c>
      <c r="I2">
        <v>59</v>
      </c>
      <c r="J2">
        <v>240928</v>
      </c>
      <c r="K2">
        <v>13809</v>
      </c>
      <c r="L2">
        <v>6.15</v>
      </c>
    </row>
    <row r="3" spans="1:12" x14ac:dyDescent="0.35">
      <c r="A3" t="s">
        <v>36</v>
      </c>
      <c r="B3">
        <v>45127461.601599999</v>
      </c>
      <c r="C3">
        <v>23</v>
      </c>
      <c r="D3">
        <v>4</v>
      </c>
      <c r="E3">
        <v>0</v>
      </c>
      <c r="F3">
        <v>0.77300000000000002</v>
      </c>
      <c r="G3">
        <v>28.95</v>
      </c>
      <c r="H3">
        <v>3005</v>
      </c>
      <c r="I3">
        <v>75</v>
      </c>
      <c r="J3">
        <v>307713</v>
      </c>
      <c r="K3">
        <v>3252</v>
      </c>
      <c r="L3">
        <v>16.510000000000002</v>
      </c>
    </row>
    <row r="4" spans="1:12" x14ac:dyDescent="0.35">
      <c r="A4" t="s">
        <v>38</v>
      </c>
      <c r="B4">
        <v>742109.58839999989</v>
      </c>
      <c r="C4">
        <v>0</v>
      </c>
      <c r="D4">
        <v>1</v>
      </c>
      <c r="E4">
        <v>0.77200000000000002</v>
      </c>
      <c r="F4">
        <v>10.23</v>
      </c>
      <c r="G4">
        <v>29.51</v>
      </c>
      <c r="H4">
        <v>1326</v>
      </c>
      <c r="I4">
        <v>50</v>
      </c>
      <c r="J4">
        <v>94163</v>
      </c>
      <c r="K4">
        <v>3052</v>
      </c>
      <c r="L4">
        <v>7.84</v>
      </c>
    </row>
    <row r="5" spans="1:12" x14ac:dyDescent="0.35">
      <c r="A5" t="s">
        <v>39</v>
      </c>
      <c r="B5">
        <v>12521876.877599999</v>
      </c>
      <c r="C5">
        <v>73</v>
      </c>
      <c r="D5">
        <v>2</v>
      </c>
      <c r="E5">
        <v>0</v>
      </c>
      <c r="F5">
        <v>0</v>
      </c>
      <c r="G5">
        <v>29.47</v>
      </c>
      <c r="H5">
        <v>2739</v>
      </c>
      <c r="I5">
        <v>71</v>
      </c>
      <c r="J5">
        <v>88752</v>
      </c>
      <c r="K5">
        <v>3078</v>
      </c>
      <c r="L5">
        <v>18.96</v>
      </c>
    </row>
    <row r="6" spans="1:12" x14ac:dyDescent="0.35">
      <c r="A6" t="s">
        <v>0</v>
      </c>
      <c r="B6">
        <v>32050863.891599998</v>
      </c>
      <c r="C6">
        <v>83</v>
      </c>
      <c r="D6">
        <v>4</v>
      </c>
      <c r="E6">
        <v>0.21299999999999999</v>
      </c>
      <c r="F6">
        <v>1.77</v>
      </c>
      <c r="G6">
        <v>30.63</v>
      </c>
      <c r="H6">
        <v>961</v>
      </c>
      <c r="I6">
        <v>72</v>
      </c>
      <c r="J6">
        <v>162975</v>
      </c>
      <c r="K6">
        <v>5034</v>
      </c>
      <c r="L6">
        <v>18.28</v>
      </c>
    </row>
    <row r="7" spans="1:12" x14ac:dyDescent="0.35">
      <c r="A7" t="s">
        <v>12</v>
      </c>
      <c r="B7">
        <v>797820.36319999991</v>
      </c>
      <c r="C7">
        <v>0</v>
      </c>
      <c r="D7">
        <v>4</v>
      </c>
      <c r="E7">
        <v>0.629</v>
      </c>
      <c r="F7">
        <v>0.371</v>
      </c>
      <c r="G7">
        <v>28.71</v>
      </c>
      <c r="H7">
        <v>1017</v>
      </c>
      <c r="I7">
        <v>50</v>
      </c>
      <c r="J7">
        <v>308252</v>
      </c>
      <c r="K7">
        <v>7887</v>
      </c>
      <c r="L7">
        <v>25.14</v>
      </c>
    </row>
    <row r="8" spans="1:12" x14ac:dyDescent="0.35">
      <c r="A8" t="s">
        <v>40</v>
      </c>
      <c r="B8">
        <v>10455931.43</v>
      </c>
      <c r="C8">
        <v>63</v>
      </c>
      <c r="D8">
        <v>2</v>
      </c>
      <c r="E8">
        <v>0</v>
      </c>
      <c r="F8">
        <v>0</v>
      </c>
      <c r="G8">
        <v>30.82</v>
      </c>
      <c r="H8">
        <v>998</v>
      </c>
      <c r="I8">
        <v>70</v>
      </c>
      <c r="J8">
        <v>130058</v>
      </c>
      <c r="K8">
        <v>2964</v>
      </c>
      <c r="L8">
        <v>20.309999999999999</v>
      </c>
    </row>
    <row r="9" spans="1:12" x14ac:dyDescent="0.35">
      <c r="A9" t="s">
        <v>41</v>
      </c>
      <c r="B9">
        <v>221230.25479999997</v>
      </c>
      <c r="C9">
        <v>0</v>
      </c>
      <c r="D9">
        <v>6</v>
      </c>
      <c r="E9">
        <v>4.2999999999999997E-2</v>
      </c>
      <c r="F9">
        <v>0.48</v>
      </c>
      <c r="G9">
        <v>29</v>
      </c>
      <c r="H9">
        <v>313</v>
      </c>
      <c r="I9">
        <v>44</v>
      </c>
      <c r="J9">
        <v>342239</v>
      </c>
      <c r="K9">
        <v>7122</v>
      </c>
      <c r="L9">
        <v>4.87</v>
      </c>
    </row>
    <row r="10" spans="1:12" x14ac:dyDescent="0.35">
      <c r="A10" t="s">
        <v>42</v>
      </c>
      <c r="B10">
        <v>174803.62879999998</v>
      </c>
      <c r="C10">
        <v>2</v>
      </c>
      <c r="D10">
        <v>2</v>
      </c>
      <c r="E10">
        <v>1.31</v>
      </c>
      <c r="F10">
        <v>0.17</v>
      </c>
      <c r="G10">
        <v>28.03</v>
      </c>
      <c r="H10">
        <v>3456</v>
      </c>
      <c r="I10">
        <v>65</v>
      </c>
      <c r="J10">
        <v>191791</v>
      </c>
      <c r="K10">
        <v>3440</v>
      </c>
      <c r="L10">
        <v>20.190000000000001</v>
      </c>
    </row>
    <row r="11" spans="1:12" x14ac:dyDescent="0.35">
      <c r="A11" t="s">
        <v>43</v>
      </c>
      <c r="B11">
        <v>1341907.7159999998</v>
      </c>
      <c r="C11">
        <v>32</v>
      </c>
      <c r="D11">
        <v>0</v>
      </c>
      <c r="E11">
        <v>2.9020000000000001</v>
      </c>
      <c r="F11">
        <v>0.34</v>
      </c>
      <c r="G11">
        <v>29.95</v>
      </c>
      <c r="H11">
        <v>1107</v>
      </c>
      <c r="I11">
        <v>55</v>
      </c>
      <c r="J11">
        <v>196024</v>
      </c>
      <c r="K11">
        <v>4233</v>
      </c>
      <c r="L11">
        <v>7.61</v>
      </c>
    </row>
    <row r="12" spans="1:12" x14ac:dyDescent="0.35">
      <c r="A12" t="s">
        <v>1</v>
      </c>
      <c r="B12">
        <v>31643143.650399998</v>
      </c>
      <c r="C12">
        <v>103</v>
      </c>
      <c r="D12">
        <v>5</v>
      </c>
      <c r="E12">
        <v>0.314</v>
      </c>
      <c r="F12">
        <v>3.89</v>
      </c>
      <c r="G12">
        <v>29.68</v>
      </c>
      <c r="H12">
        <v>1489</v>
      </c>
      <c r="I12">
        <v>70</v>
      </c>
      <c r="J12">
        <v>155707</v>
      </c>
      <c r="K12">
        <v>1259</v>
      </c>
      <c r="L12">
        <v>33.5</v>
      </c>
    </row>
    <row r="13" spans="1:12" x14ac:dyDescent="0.35">
      <c r="A13" t="s">
        <v>2</v>
      </c>
      <c r="B13">
        <v>12452735.143999999</v>
      </c>
      <c r="C13">
        <v>3</v>
      </c>
      <c r="D13">
        <v>2</v>
      </c>
      <c r="E13">
        <v>6.0000000000000001E-3</v>
      </c>
      <c r="F13">
        <v>0.114</v>
      </c>
      <c r="G13">
        <v>28.03</v>
      </c>
      <c r="H13">
        <v>3055</v>
      </c>
      <c r="I13">
        <v>78</v>
      </c>
      <c r="J13">
        <v>38863</v>
      </c>
      <c r="K13">
        <v>409</v>
      </c>
      <c r="L13">
        <v>54.7</v>
      </c>
    </row>
    <row r="14" spans="1:12" x14ac:dyDescent="0.35">
      <c r="A14" t="s">
        <v>44</v>
      </c>
      <c r="B14">
        <v>3114009.6187999998</v>
      </c>
      <c r="C14">
        <v>0</v>
      </c>
      <c r="D14">
        <v>0</v>
      </c>
      <c r="E14">
        <v>1.6E-2</v>
      </c>
      <c r="F14">
        <v>2.8000000000000001E-2</v>
      </c>
      <c r="G14">
        <v>26.78</v>
      </c>
      <c r="H14">
        <v>1000</v>
      </c>
      <c r="I14">
        <v>55</v>
      </c>
      <c r="J14">
        <v>79716</v>
      </c>
      <c r="K14">
        <v>153</v>
      </c>
      <c r="L14">
        <v>29.76</v>
      </c>
    </row>
    <row r="15" spans="1:12" x14ac:dyDescent="0.35">
      <c r="A15" t="s">
        <v>46</v>
      </c>
      <c r="B15">
        <v>3305247.5555999996</v>
      </c>
      <c r="C15">
        <v>0</v>
      </c>
      <c r="D15">
        <v>0</v>
      </c>
      <c r="E15">
        <v>0.188</v>
      </c>
      <c r="F15">
        <v>5.7889999999999997</v>
      </c>
      <c r="G15">
        <v>26.14</v>
      </c>
      <c r="H15">
        <v>2818</v>
      </c>
      <c r="I15">
        <v>77</v>
      </c>
      <c r="J15">
        <v>78438</v>
      </c>
      <c r="K15">
        <v>161</v>
      </c>
      <c r="L15">
        <v>36.090000000000003</v>
      </c>
    </row>
    <row r="16" spans="1:12" x14ac:dyDescent="0.35">
      <c r="A16" t="s">
        <v>3</v>
      </c>
      <c r="B16">
        <v>11363673.432799999</v>
      </c>
      <c r="C16">
        <v>0</v>
      </c>
      <c r="D16">
        <v>1</v>
      </c>
      <c r="E16">
        <v>0.152</v>
      </c>
      <c r="F16">
        <v>7.9000000000000001E-2</v>
      </c>
      <c r="G16">
        <v>27.98</v>
      </c>
      <c r="H16">
        <v>649</v>
      </c>
      <c r="I16">
        <v>65</v>
      </c>
      <c r="J16">
        <v>50362</v>
      </c>
      <c r="K16">
        <v>4086</v>
      </c>
      <c r="L16">
        <v>3.67</v>
      </c>
    </row>
    <row r="17" spans="1:12" x14ac:dyDescent="0.35">
      <c r="A17" t="s">
        <v>4</v>
      </c>
      <c r="B17">
        <v>31131273.187999997</v>
      </c>
      <c r="C17">
        <v>0</v>
      </c>
      <c r="D17">
        <v>2</v>
      </c>
      <c r="E17">
        <v>1.6E-2</v>
      </c>
      <c r="F17">
        <v>0.04</v>
      </c>
      <c r="G17">
        <v>29.61</v>
      </c>
      <c r="H17">
        <v>1142</v>
      </c>
      <c r="I17">
        <v>49</v>
      </c>
      <c r="J17">
        <v>135192</v>
      </c>
      <c r="K17">
        <v>1415</v>
      </c>
      <c r="L17">
        <v>41.21</v>
      </c>
    </row>
    <row r="18" spans="1:12" x14ac:dyDescent="0.35">
      <c r="A18" t="s">
        <v>47</v>
      </c>
      <c r="B18">
        <v>21014526.111599997</v>
      </c>
      <c r="C18">
        <v>0</v>
      </c>
      <c r="D18">
        <v>1</v>
      </c>
      <c r="E18">
        <v>0</v>
      </c>
      <c r="F18">
        <v>0</v>
      </c>
      <c r="G18">
        <v>19.13</v>
      </c>
      <c r="H18">
        <v>617</v>
      </c>
      <c r="I18">
        <v>60</v>
      </c>
      <c r="J18">
        <v>44212</v>
      </c>
      <c r="K18">
        <v>3073</v>
      </c>
      <c r="L18">
        <v>3.63</v>
      </c>
    </row>
    <row r="19" spans="1:12" x14ac:dyDescent="0.35">
      <c r="A19" t="s">
        <v>48</v>
      </c>
      <c r="B19">
        <v>23999.736399999998</v>
      </c>
      <c r="C19">
        <v>0</v>
      </c>
      <c r="D19">
        <v>1</v>
      </c>
      <c r="E19">
        <v>0</v>
      </c>
      <c r="F19">
        <v>0</v>
      </c>
      <c r="G19">
        <v>28.91</v>
      </c>
      <c r="H19">
        <v>617</v>
      </c>
      <c r="I19">
        <v>67</v>
      </c>
      <c r="J19">
        <v>1484</v>
      </c>
      <c r="K19">
        <v>22</v>
      </c>
      <c r="L19">
        <v>13.15</v>
      </c>
    </row>
    <row r="20" spans="1:12" x14ac:dyDescent="0.35">
      <c r="A20" t="s">
        <v>49</v>
      </c>
      <c r="B20">
        <v>29098393.991599996</v>
      </c>
      <c r="C20">
        <v>0</v>
      </c>
      <c r="D20">
        <v>0</v>
      </c>
      <c r="E20">
        <v>0</v>
      </c>
      <c r="F20">
        <v>0</v>
      </c>
      <c r="G20">
        <v>25.88</v>
      </c>
      <c r="H20">
        <v>1011</v>
      </c>
      <c r="I20">
        <v>70</v>
      </c>
      <c r="J20">
        <v>42241</v>
      </c>
      <c r="K20">
        <v>319</v>
      </c>
      <c r="L20">
        <v>39.15</v>
      </c>
    </row>
    <row r="21" spans="1:12" x14ac:dyDescent="0.35">
      <c r="A21" t="s">
        <v>50</v>
      </c>
      <c r="B21">
        <v>67498039.28639999</v>
      </c>
      <c r="C21">
        <v>0</v>
      </c>
      <c r="D21">
        <v>0</v>
      </c>
      <c r="E21">
        <v>0</v>
      </c>
      <c r="F21">
        <v>0</v>
      </c>
      <c r="G21">
        <v>23.67</v>
      </c>
      <c r="H21">
        <v>1700</v>
      </c>
      <c r="I21">
        <v>66</v>
      </c>
      <c r="J21">
        <v>53483</v>
      </c>
      <c r="K21">
        <v>339</v>
      </c>
      <c r="L21">
        <v>45.44</v>
      </c>
    </row>
    <row r="22" spans="1:12" x14ac:dyDescent="0.35">
      <c r="A22" t="s">
        <v>5</v>
      </c>
      <c r="B22">
        <v>808110.33399999992</v>
      </c>
      <c r="C22">
        <v>0</v>
      </c>
      <c r="D22">
        <v>1</v>
      </c>
      <c r="E22">
        <v>2E-3</v>
      </c>
      <c r="F22">
        <v>0.5</v>
      </c>
      <c r="G22">
        <v>18.399999999999999</v>
      </c>
      <c r="H22">
        <v>1251</v>
      </c>
      <c r="I22">
        <v>53</v>
      </c>
      <c r="J22">
        <v>55673</v>
      </c>
      <c r="K22">
        <v>113</v>
      </c>
      <c r="L22">
        <v>27.73</v>
      </c>
    </row>
    <row r="23" spans="1:12" x14ac:dyDescent="0.35">
      <c r="A23" t="s">
        <v>51</v>
      </c>
      <c r="B23">
        <v>893539.32559999987</v>
      </c>
      <c r="C23">
        <v>0</v>
      </c>
      <c r="D23">
        <v>0</v>
      </c>
      <c r="E23">
        <v>0.01</v>
      </c>
      <c r="F23">
        <v>2.5999999999999999E-2</v>
      </c>
      <c r="G23">
        <v>26.43</v>
      </c>
      <c r="H23">
        <v>1881</v>
      </c>
      <c r="I23">
        <v>75</v>
      </c>
      <c r="J23">
        <v>10491</v>
      </c>
      <c r="K23">
        <v>72</v>
      </c>
      <c r="L23">
        <v>73.64</v>
      </c>
    </row>
    <row r="24" spans="1:12" x14ac:dyDescent="0.35">
      <c r="A24" t="s">
        <v>6</v>
      </c>
      <c r="B24">
        <v>455702.06799999997</v>
      </c>
      <c r="C24">
        <v>0</v>
      </c>
      <c r="D24">
        <v>0</v>
      </c>
      <c r="E24">
        <v>0</v>
      </c>
      <c r="F24">
        <v>0</v>
      </c>
      <c r="G24">
        <v>19.059999999999999</v>
      </c>
      <c r="H24">
        <v>2818</v>
      </c>
      <c r="I24">
        <v>81</v>
      </c>
      <c r="J24">
        <v>22429</v>
      </c>
      <c r="K24">
        <v>65</v>
      </c>
      <c r="L24">
        <v>76</v>
      </c>
    </row>
    <row r="25" spans="1:12" x14ac:dyDescent="0.35">
      <c r="A25" t="s">
        <v>7</v>
      </c>
      <c r="B25">
        <v>646570.61519999988</v>
      </c>
      <c r="C25">
        <v>0</v>
      </c>
      <c r="D25">
        <v>0</v>
      </c>
      <c r="E25">
        <v>0</v>
      </c>
      <c r="F25">
        <v>0</v>
      </c>
      <c r="G25">
        <v>21.77</v>
      </c>
      <c r="H25">
        <v>1881</v>
      </c>
      <c r="I25">
        <v>77</v>
      </c>
      <c r="J25">
        <v>22327</v>
      </c>
      <c r="K25">
        <v>69</v>
      </c>
      <c r="L25">
        <v>74.34</v>
      </c>
    </row>
    <row r="26" spans="1:12" x14ac:dyDescent="0.35">
      <c r="A26" t="s">
        <v>52</v>
      </c>
      <c r="B26">
        <v>8498918.2695999984</v>
      </c>
      <c r="C26">
        <v>0</v>
      </c>
      <c r="D26">
        <v>0</v>
      </c>
      <c r="E26">
        <v>0</v>
      </c>
      <c r="F26">
        <v>0</v>
      </c>
      <c r="G26">
        <v>25.05</v>
      </c>
      <c r="H26">
        <v>1881</v>
      </c>
      <c r="I26">
        <v>68</v>
      </c>
      <c r="J26">
        <v>16579</v>
      </c>
      <c r="K26">
        <v>84</v>
      </c>
      <c r="L26">
        <v>73.900000000000006</v>
      </c>
    </row>
    <row r="27" spans="1:12" x14ac:dyDescent="0.35">
      <c r="A27" t="s">
        <v>53</v>
      </c>
      <c r="B27">
        <v>18142197.2852</v>
      </c>
      <c r="C27">
        <v>23</v>
      </c>
      <c r="D27">
        <v>0</v>
      </c>
      <c r="E27">
        <v>0</v>
      </c>
      <c r="F27">
        <v>0</v>
      </c>
      <c r="G27">
        <v>28.53</v>
      </c>
      <c r="H27">
        <v>3005</v>
      </c>
      <c r="I27">
        <v>56</v>
      </c>
      <c r="J27">
        <v>3702</v>
      </c>
      <c r="K27">
        <v>41</v>
      </c>
      <c r="L27">
        <v>60.62</v>
      </c>
    </row>
    <row r="28" spans="1:12" x14ac:dyDescent="0.35">
      <c r="A28" t="s">
        <v>54</v>
      </c>
      <c r="B28">
        <v>838068.53639999987</v>
      </c>
      <c r="C28">
        <v>0</v>
      </c>
      <c r="D28">
        <v>0</v>
      </c>
      <c r="E28">
        <v>6.0000000000000001E-3</v>
      </c>
      <c r="F28">
        <v>0.67</v>
      </c>
      <c r="G28">
        <v>25.08</v>
      </c>
      <c r="H28">
        <v>2782</v>
      </c>
      <c r="I28">
        <v>61</v>
      </c>
      <c r="J28">
        <v>83743</v>
      </c>
      <c r="K28">
        <v>57</v>
      </c>
      <c r="L28">
        <v>79.33</v>
      </c>
    </row>
    <row r="29" spans="1:12" x14ac:dyDescent="0.35">
      <c r="A29" t="s">
        <v>8</v>
      </c>
      <c r="B29">
        <v>16158578.662399998</v>
      </c>
      <c r="C29">
        <v>0</v>
      </c>
      <c r="D29">
        <v>0</v>
      </c>
      <c r="E29">
        <v>0</v>
      </c>
      <c r="F29">
        <v>0</v>
      </c>
      <c r="G29">
        <v>29.33</v>
      </c>
      <c r="H29">
        <v>988</v>
      </c>
      <c r="I29">
        <v>71</v>
      </c>
      <c r="J29">
        <v>479</v>
      </c>
      <c r="K29">
        <v>15</v>
      </c>
      <c r="L29">
        <v>10.88</v>
      </c>
    </row>
    <row r="30" spans="1:12" x14ac:dyDescent="0.35">
      <c r="A30" t="s">
        <v>55</v>
      </c>
      <c r="B30">
        <v>25964891.424799997</v>
      </c>
      <c r="C30">
        <v>0</v>
      </c>
      <c r="D30">
        <v>0</v>
      </c>
      <c r="E30">
        <v>0.12</v>
      </c>
      <c r="F30">
        <v>0</v>
      </c>
      <c r="G30">
        <v>24.75</v>
      </c>
      <c r="H30">
        <v>1881</v>
      </c>
      <c r="I30">
        <v>76</v>
      </c>
      <c r="J30">
        <v>21081</v>
      </c>
      <c r="K30">
        <v>13</v>
      </c>
      <c r="L30">
        <v>84.53</v>
      </c>
    </row>
    <row r="31" spans="1:12" x14ac:dyDescent="0.35">
      <c r="A31" t="s">
        <v>9</v>
      </c>
      <c r="B31">
        <v>290628.4436</v>
      </c>
      <c r="C31">
        <v>0</v>
      </c>
      <c r="D31">
        <v>0</v>
      </c>
      <c r="E31">
        <v>0</v>
      </c>
      <c r="F31">
        <v>0</v>
      </c>
      <c r="G31">
        <v>25.55</v>
      </c>
      <c r="H31">
        <v>617</v>
      </c>
      <c r="I31">
        <v>51</v>
      </c>
      <c r="J31">
        <v>114</v>
      </c>
      <c r="K31">
        <v>1790</v>
      </c>
      <c r="L31">
        <v>20.07</v>
      </c>
    </row>
    <row r="32" spans="1:12" x14ac:dyDescent="0.35">
      <c r="A32" t="s">
        <v>56</v>
      </c>
      <c r="B32">
        <v>36790859.474799998</v>
      </c>
      <c r="C32">
        <v>0</v>
      </c>
      <c r="D32">
        <v>0</v>
      </c>
      <c r="E32">
        <v>0.03</v>
      </c>
      <c r="F32">
        <v>0.22500000000000001</v>
      </c>
      <c r="G32">
        <v>14.48</v>
      </c>
      <c r="H32">
        <v>2739</v>
      </c>
      <c r="I32">
        <v>49</v>
      </c>
      <c r="J32">
        <v>7096</v>
      </c>
      <c r="K32">
        <v>14</v>
      </c>
      <c r="L32">
        <v>47.08</v>
      </c>
    </row>
    <row r="33" spans="1:12" x14ac:dyDescent="0.35">
      <c r="A33" t="s">
        <v>10</v>
      </c>
      <c r="B33">
        <v>1528876.4971999999</v>
      </c>
      <c r="C33">
        <v>0</v>
      </c>
      <c r="D33">
        <v>0</v>
      </c>
      <c r="E33">
        <v>0</v>
      </c>
      <c r="F33">
        <v>0</v>
      </c>
      <c r="G33">
        <v>28.45</v>
      </c>
      <c r="H33">
        <v>2967</v>
      </c>
      <c r="I33">
        <v>79</v>
      </c>
      <c r="J33">
        <v>8249</v>
      </c>
      <c r="K33">
        <v>409</v>
      </c>
      <c r="L33">
        <v>81.75</v>
      </c>
    </row>
    <row r="34" spans="1:12" x14ac:dyDescent="0.35">
      <c r="A34" t="s">
        <v>57</v>
      </c>
      <c r="B34">
        <v>66410230.441199996</v>
      </c>
      <c r="C34">
        <v>0</v>
      </c>
      <c r="D34">
        <v>0</v>
      </c>
      <c r="E34">
        <v>0</v>
      </c>
      <c r="F34">
        <v>0</v>
      </c>
      <c r="G34">
        <v>28.15</v>
      </c>
      <c r="H34">
        <v>107</v>
      </c>
      <c r="I34">
        <v>52</v>
      </c>
      <c r="J34">
        <v>491</v>
      </c>
      <c r="K34">
        <v>5082</v>
      </c>
      <c r="L34">
        <v>37.83</v>
      </c>
    </row>
    <row r="35" spans="1:12" x14ac:dyDescent="0.35">
      <c r="A35" t="s">
        <v>11</v>
      </c>
      <c r="B35">
        <v>5079052.8855999997</v>
      </c>
      <c r="C35">
        <v>0</v>
      </c>
      <c r="D35">
        <v>0</v>
      </c>
      <c r="E35">
        <v>0</v>
      </c>
      <c r="F35">
        <v>0</v>
      </c>
      <c r="G35">
        <v>28.92</v>
      </c>
      <c r="H35">
        <v>48</v>
      </c>
      <c r="I35">
        <v>42</v>
      </c>
      <c r="J35">
        <v>112</v>
      </c>
      <c r="K35">
        <v>7044</v>
      </c>
      <c r="L35">
        <v>18.63</v>
      </c>
    </row>
    <row r="36" spans="1:12" x14ac:dyDescent="0.35">
      <c r="A36" t="s">
        <v>58</v>
      </c>
      <c r="B36">
        <v>39348782.4608</v>
      </c>
      <c r="C36">
        <v>0</v>
      </c>
      <c r="D36">
        <v>0</v>
      </c>
      <c r="E36">
        <v>0.629</v>
      </c>
      <c r="F36">
        <v>0.371</v>
      </c>
      <c r="G36">
        <v>28.19</v>
      </c>
      <c r="H36">
        <v>1515</v>
      </c>
      <c r="I36">
        <v>77</v>
      </c>
      <c r="J36">
        <v>32</v>
      </c>
      <c r="K36">
        <v>0</v>
      </c>
      <c r="L36">
        <v>90.33</v>
      </c>
    </row>
    <row r="37" spans="1:12" x14ac:dyDescent="0.35">
      <c r="B37">
        <v>536188557.34439993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6F0DD-74ED-4C3B-8851-82FC1916989D}">
  <dimension ref="A1:X36"/>
  <sheetViews>
    <sheetView workbookViewId="0">
      <selection activeCell="I1" sqref="I1"/>
    </sheetView>
  </sheetViews>
  <sheetFormatPr defaultRowHeight="14.5" x14ac:dyDescent="0.35"/>
  <sheetData>
    <row r="1" spans="1:24" x14ac:dyDescent="0.35">
      <c r="A1" t="s">
        <v>13</v>
      </c>
      <c r="B1" t="s">
        <v>14</v>
      </c>
      <c r="C1" t="s">
        <v>89</v>
      </c>
      <c r="D1" t="s">
        <v>88</v>
      </c>
      <c r="E1" t="s">
        <v>87</v>
      </c>
      <c r="F1" t="s">
        <v>86</v>
      </c>
      <c r="G1" t="s">
        <v>15</v>
      </c>
      <c r="H1" t="s">
        <v>85</v>
      </c>
      <c r="I1" t="s">
        <v>60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32</v>
      </c>
      <c r="W1" t="s">
        <v>33</v>
      </c>
      <c r="X1" t="s">
        <v>34</v>
      </c>
    </row>
    <row r="2" spans="1:24" x14ac:dyDescent="0.35">
      <c r="A2">
        <v>1</v>
      </c>
      <c r="B2" t="s">
        <v>35</v>
      </c>
      <c r="C2">
        <v>103705.2</v>
      </c>
      <c r="D2">
        <v>0</v>
      </c>
      <c r="E2">
        <v>30</v>
      </c>
      <c r="F2">
        <v>4</v>
      </c>
      <c r="G2">
        <v>380581</v>
      </c>
      <c r="H2">
        <v>0</v>
      </c>
      <c r="I2">
        <v>254503.55239999999</v>
      </c>
      <c r="J2">
        <v>0</v>
      </c>
      <c r="K2">
        <v>0</v>
      </c>
      <c r="L2">
        <v>0</v>
      </c>
      <c r="M2">
        <v>0</v>
      </c>
      <c r="N2">
        <v>37079</v>
      </c>
      <c r="O2">
        <v>40</v>
      </c>
      <c r="P2">
        <v>86.63</v>
      </c>
      <c r="Q2">
        <v>28.45</v>
      </c>
      <c r="R2">
        <v>2967</v>
      </c>
      <c r="S2">
        <v>79</v>
      </c>
      <c r="T2">
        <v>8249</v>
      </c>
      <c r="U2">
        <v>13</v>
      </c>
      <c r="V2">
        <v>409</v>
      </c>
      <c r="W2">
        <v>81.75</v>
      </c>
      <c r="X2">
        <v>16328</v>
      </c>
    </row>
    <row r="3" spans="1:24" x14ac:dyDescent="0.35">
      <c r="A3">
        <v>2</v>
      </c>
      <c r="B3" t="s">
        <v>36</v>
      </c>
      <c r="C3">
        <v>11338365</v>
      </c>
      <c r="D3">
        <v>200698</v>
      </c>
      <c r="E3">
        <v>1444</v>
      </c>
      <c r="F3">
        <v>264</v>
      </c>
      <c r="G3">
        <v>84580777</v>
      </c>
      <c r="H3">
        <v>70.599999999999994</v>
      </c>
      <c r="I3">
        <v>45127461.601599999</v>
      </c>
      <c r="J3">
        <v>83</v>
      </c>
      <c r="K3">
        <v>4</v>
      </c>
      <c r="L3">
        <v>0.21299999999999999</v>
      </c>
      <c r="M3">
        <v>1.77</v>
      </c>
      <c r="N3">
        <v>1656050</v>
      </c>
      <c r="O3">
        <v>47</v>
      </c>
      <c r="P3">
        <v>67.02</v>
      </c>
      <c r="Q3">
        <v>30.63</v>
      </c>
      <c r="R3">
        <v>961</v>
      </c>
      <c r="S3">
        <v>72</v>
      </c>
      <c r="T3">
        <v>162975</v>
      </c>
      <c r="U3">
        <v>16925</v>
      </c>
      <c r="V3">
        <v>5034</v>
      </c>
      <c r="W3">
        <v>18.28</v>
      </c>
      <c r="X3" t="s">
        <v>37</v>
      </c>
    </row>
    <row r="4" spans="1:24" x14ac:dyDescent="0.35">
      <c r="A4">
        <v>3</v>
      </c>
      <c r="B4" t="s">
        <v>38</v>
      </c>
      <c r="C4">
        <v>351235.4</v>
      </c>
      <c r="D4">
        <v>27600</v>
      </c>
      <c r="E4">
        <v>218</v>
      </c>
      <c r="F4">
        <v>0</v>
      </c>
      <c r="G4">
        <v>1383727</v>
      </c>
      <c r="H4">
        <v>0</v>
      </c>
      <c r="I4">
        <v>742109.58839999989</v>
      </c>
      <c r="J4">
        <v>0</v>
      </c>
      <c r="K4">
        <v>0</v>
      </c>
      <c r="L4">
        <v>6.0000000000000001E-3</v>
      </c>
      <c r="M4">
        <v>0.67</v>
      </c>
      <c r="N4">
        <v>196948</v>
      </c>
      <c r="O4">
        <v>42</v>
      </c>
      <c r="P4">
        <v>65.38</v>
      </c>
      <c r="Q4">
        <v>25.08</v>
      </c>
      <c r="R4">
        <v>2782</v>
      </c>
      <c r="S4">
        <v>61</v>
      </c>
      <c r="T4">
        <v>83743</v>
      </c>
      <c r="U4">
        <v>211</v>
      </c>
      <c r="V4">
        <v>57</v>
      </c>
      <c r="W4">
        <v>79.33</v>
      </c>
      <c r="X4">
        <v>6600</v>
      </c>
    </row>
    <row r="5" spans="1:24" x14ac:dyDescent="0.35">
      <c r="A5">
        <v>4</v>
      </c>
      <c r="B5" t="s">
        <v>39</v>
      </c>
      <c r="C5">
        <v>4126118.7</v>
      </c>
      <c r="D5">
        <v>191630</v>
      </c>
      <c r="E5">
        <v>1239</v>
      </c>
      <c r="F5">
        <v>179</v>
      </c>
      <c r="G5">
        <v>31205576</v>
      </c>
      <c r="H5">
        <v>67.900000000000006</v>
      </c>
      <c r="I5">
        <v>12521876.877599999</v>
      </c>
      <c r="J5">
        <v>0</v>
      </c>
      <c r="K5">
        <v>0</v>
      </c>
      <c r="L5">
        <v>0.188</v>
      </c>
      <c r="M5">
        <v>5.7889999999999997</v>
      </c>
      <c r="N5">
        <v>3140504</v>
      </c>
      <c r="O5">
        <v>38</v>
      </c>
      <c r="P5">
        <v>72.19</v>
      </c>
      <c r="Q5">
        <v>26.14</v>
      </c>
      <c r="R5">
        <v>2818</v>
      </c>
      <c r="S5">
        <v>77</v>
      </c>
      <c r="T5">
        <v>78438</v>
      </c>
      <c r="U5">
        <v>5480</v>
      </c>
      <c r="V5">
        <v>161</v>
      </c>
      <c r="W5">
        <v>36.090000000000003</v>
      </c>
      <c r="X5">
        <v>9800.5</v>
      </c>
    </row>
    <row r="6" spans="1:24" x14ac:dyDescent="0.35">
      <c r="A6">
        <v>5</v>
      </c>
      <c r="B6" t="s">
        <v>0</v>
      </c>
      <c r="C6">
        <v>6503024.5999999996</v>
      </c>
      <c r="D6">
        <v>365963</v>
      </c>
      <c r="E6">
        <v>2132</v>
      </c>
      <c r="F6">
        <v>322</v>
      </c>
      <c r="G6">
        <v>104099452</v>
      </c>
      <c r="H6">
        <v>69.5</v>
      </c>
      <c r="I6">
        <v>32050863.891599998</v>
      </c>
      <c r="J6">
        <v>0</v>
      </c>
      <c r="K6">
        <v>1</v>
      </c>
      <c r="L6">
        <v>0.77200000000000002</v>
      </c>
      <c r="M6">
        <v>10.23</v>
      </c>
      <c r="N6">
        <v>4331303</v>
      </c>
      <c r="O6">
        <v>33</v>
      </c>
      <c r="P6">
        <v>61.8</v>
      </c>
      <c r="Q6">
        <v>29.51</v>
      </c>
      <c r="R6">
        <v>1326</v>
      </c>
      <c r="S6">
        <v>50</v>
      </c>
      <c r="T6">
        <v>94163</v>
      </c>
      <c r="U6">
        <v>3289</v>
      </c>
      <c r="V6">
        <v>3052</v>
      </c>
      <c r="W6">
        <v>7.84</v>
      </c>
      <c r="X6">
        <v>10660</v>
      </c>
    </row>
    <row r="7" spans="1:24" x14ac:dyDescent="0.35">
      <c r="A7">
        <v>6</v>
      </c>
      <c r="B7" t="s">
        <v>12</v>
      </c>
      <c r="C7">
        <v>456352.6</v>
      </c>
      <c r="D7">
        <v>0</v>
      </c>
      <c r="E7">
        <v>50</v>
      </c>
      <c r="F7">
        <v>0</v>
      </c>
      <c r="G7">
        <v>1055450</v>
      </c>
      <c r="H7">
        <v>0</v>
      </c>
      <c r="I7">
        <v>797820.36319999991</v>
      </c>
      <c r="J7">
        <v>0</v>
      </c>
      <c r="K7">
        <v>0</v>
      </c>
      <c r="L7">
        <v>0</v>
      </c>
      <c r="M7">
        <v>0</v>
      </c>
      <c r="N7">
        <v>93749</v>
      </c>
      <c r="O7">
        <v>38</v>
      </c>
      <c r="P7">
        <v>86.05</v>
      </c>
      <c r="Q7">
        <v>25.55</v>
      </c>
      <c r="R7">
        <v>617</v>
      </c>
      <c r="S7">
        <v>51</v>
      </c>
      <c r="T7">
        <v>114</v>
      </c>
      <c r="U7">
        <v>241</v>
      </c>
      <c r="V7">
        <v>1790</v>
      </c>
      <c r="W7">
        <v>20.07</v>
      </c>
      <c r="X7">
        <v>13659</v>
      </c>
    </row>
    <row r="8" spans="1:24" x14ac:dyDescent="0.35">
      <c r="A8">
        <v>7</v>
      </c>
      <c r="B8" t="s">
        <v>40</v>
      </c>
      <c r="C8">
        <v>4064158.2</v>
      </c>
      <c r="D8">
        <v>43847</v>
      </c>
      <c r="E8">
        <v>247</v>
      </c>
      <c r="F8">
        <v>66</v>
      </c>
      <c r="G8">
        <v>25545198</v>
      </c>
      <c r="H8">
        <v>65.099999999999994</v>
      </c>
      <c r="I8">
        <v>10455931.43</v>
      </c>
      <c r="J8">
        <v>0</v>
      </c>
      <c r="K8">
        <v>2</v>
      </c>
      <c r="L8">
        <v>1.6E-2</v>
      </c>
      <c r="M8">
        <v>0.04</v>
      </c>
      <c r="N8">
        <v>856605</v>
      </c>
      <c r="O8">
        <v>48</v>
      </c>
      <c r="P8">
        <v>70.28</v>
      </c>
      <c r="Q8">
        <v>29.61</v>
      </c>
      <c r="R8">
        <v>1142</v>
      </c>
      <c r="S8">
        <v>49</v>
      </c>
      <c r="T8">
        <v>135192</v>
      </c>
      <c r="U8">
        <v>4397</v>
      </c>
      <c r="V8">
        <v>1415</v>
      </c>
      <c r="W8">
        <v>41.21</v>
      </c>
      <c r="X8">
        <v>10100</v>
      </c>
    </row>
    <row r="9" spans="1:24" x14ac:dyDescent="0.35">
      <c r="A9">
        <v>8</v>
      </c>
      <c r="B9" t="s">
        <v>41</v>
      </c>
      <c r="C9">
        <v>0</v>
      </c>
      <c r="D9">
        <v>0</v>
      </c>
      <c r="E9">
        <v>0</v>
      </c>
      <c r="F9">
        <v>0</v>
      </c>
      <c r="G9">
        <v>343709</v>
      </c>
      <c r="H9">
        <v>0</v>
      </c>
      <c r="I9">
        <v>221230.25479999997</v>
      </c>
      <c r="J9">
        <v>0</v>
      </c>
      <c r="K9">
        <v>0</v>
      </c>
      <c r="L9">
        <v>0</v>
      </c>
      <c r="M9">
        <v>0</v>
      </c>
      <c r="N9">
        <v>26094</v>
      </c>
      <c r="O9">
        <v>46</v>
      </c>
      <c r="P9">
        <v>76.239999999999995</v>
      </c>
      <c r="Q9">
        <v>28.15</v>
      </c>
      <c r="R9">
        <v>107</v>
      </c>
      <c r="S9">
        <v>52</v>
      </c>
      <c r="T9">
        <v>491</v>
      </c>
      <c r="U9">
        <v>2132</v>
      </c>
      <c r="V9">
        <v>5082</v>
      </c>
      <c r="W9">
        <v>37.83</v>
      </c>
      <c r="X9">
        <v>9237.7999999999993</v>
      </c>
    </row>
    <row r="10" spans="1:24" x14ac:dyDescent="0.35">
      <c r="A10">
        <v>9</v>
      </c>
      <c r="B10" t="s">
        <v>42</v>
      </c>
      <c r="C10">
        <v>0</v>
      </c>
      <c r="D10">
        <v>0</v>
      </c>
      <c r="E10">
        <v>0</v>
      </c>
      <c r="F10">
        <v>0</v>
      </c>
      <c r="G10">
        <v>243247</v>
      </c>
      <c r="H10">
        <v>0</v>
      </c>
      <c r="I10">
        <v>174803.62879999998</v>
      </c>
      <c r="J10">
        <v>0</v>
      </c>
      <c r="K10">
        <v>0</v>
      </c>
      <c r="L10">
        <v>0</v>
      </c>
      <c r="M10">
        <v>0</v>
      </c>
      <c r="N10">
        <v>12009</v>
      </c>
      <c r="O10">
        <v>50</v>
      </c>
      <c r="P10">
        <v>87.1</v>
      </c>
      <c r="Q10">
        <v>28.92</v>
      </c>
      <c r="R10">
        <v>48</v>
      </c>
      <c r="S10">
        <v>42</v>
      </c>
      <c r="T10">
        <v>112</v>
      </c>
      <c r="U10">
        <v>759</v>
      </c>
      <c r="V10">
        <v>7044</v>
      </c>
      <c r="W10">
        <v>18.63</v>
      </c>
      <c r="X10">
        <v>11466</v>
      </c>
    </row>
    <row r="11" spans="1:24" x14ac:dyDescent="0.35">
      <c r="A11">
        <v>10</v>
      </c>
      <c r="B11" t="s">
        <v>43</v>
      </c>
      <c r="C11">
        <v>826037</v>
      </c>
      <c r="D11">
        <v>2547</v>
      </c>
      <c r="E11">
        <v>43</v>
      </c>
      <c r="F11">
        <v>2</v>
      </c>
      <c r="G11">
        <v>1458545</v>
      </c>
      <c r="H11">
        <v>0</v>
      </c>
      <c r="I11">
        <v>1341907.7159999998</v>
      </c>
      <c r="J11">
        <v>23</v>
      </c>
      <c r="K11">
        <v>0</v>
      </c>
      <c r="L11">
        <v>0</v>
      </c>
      <c r="M11">
        <v>0</v>
      </c>
      <c r="N11">
        <v>255519</v>
      </c>
      <c r="O11">
        <v>40</v>
      </c>
      <c r="P11">
        <v>88.7</v>
      </c>
      <c r="Q11">
        <v>28.53</v>
      </c>
      <c r="R11">
        <v>3005</v>
      </c>
      <c r="S11">
        <v>56</v>
      </c>
      <c r="T11">
        <v>3702</v>
      </c>
      <c r="U11">
        <v>695</v>
      </c>
      <c r="V11">
        <v>41</v>
      </c>
      <c r="W11">
        <v>60.62</v>
      </c>
      <c r="X11">
        <v>13598</v>
      </c>
    </row>
    <row r="12" spans="1:24" x14ac:dyDescent="0.35">
      <c r="A12">
        <v>11</v>
      </c>
      <c r="B12" t="s">
        <v>1</v>
      </c>
      <c r="C12">
        <v>19770664.600000001</v>
      </c>
      <c r="D12">
        <v>76897</v>
      </c>
      <c r="E12">
        <v>2245</v>
      </c>
      <c r="F12">
        <v>127</v>
      </c>
      <c r="G12">
        <v>60439692</v>
      </c>
      <c r="H12">
        <v>70.5</v>
      </c>
      <c r="I12">
        <v>31643143.650399998</v>
      </c>
      <c r="J12">
        <v>32</v>
      </c>
      <c r="K12">
        <v>0</v>
      </c>
      <c r="L12">
        <v>2.9020000000000001</v>
      </c>
      <c r="M12">
        <v>0.34</v>
      </c>
      <c r="N12">
        <v>5211251</v>
      </c>
      <c r="O12">
        <v>41</v>
      </c>
      <c r="P12">
        <v>78.03</v>
      </c>
      <c r="Q12">
        <v>29.95</v>
      </c>
      <c r="R12">
        <v>1107</v>
      </c>
      <c r="S12">
        <v>55</v>
      </c>
      <c r="T12">
        <v>196024</v>
      </c>
      <c r="U12">
        <v>29766</v>
      </c>
      <c r="V12">
        <v>4233</v>
      </c>
      <c r="W12">
        <v>7.61</v>
      </c>
      <c r="X12">
        <v>12662</v>
      </c>
    </row>
    <row r="13" spans="1:24" x14ac:dyDescent="0.35">
      <c r="A13">
        <v>12</v>
      </c>
      <c r="B13" t="s">
        <v>2</v>
      </c>
      <c r="C13">
        <v>8706645.3000000007</v>
      </c>
      <c r="D13">
        <v>57250</v>
      </c>
      <c r="E13">
        <v>590</v>
      </c>
      <c r="F13">
        <v>33</v>
      </c>
      <c r="G13">
        <v>25351462</v>
      </c>
      <c r="H13">
        <v>69.900000000000006</v>
      </c>
      <c r="I13">
        <v>12452735.143999999</v>
      </c>
      <c r="J13">
        <v>0</v>
      </c>
      <c r="K13">
        <v>1</v>
      </c>
      <c r="L13">
        <v>0</v>
      </c>
      <c r="M13">
        <v>0</v>
      </c>
      <c r="N13">
        <v>1351916</v>
      </c>
      <c r="O13">
        <v>35</v>
      </c>
      <c r="P13">
        <v>75.55</v>
      </c>
      <c r="Q13">
        <v>19.13</v>
      </c>
      <c r="R13">
        <v>617</v>
      </c>
      <c r="S13">
        <v>60</v>
      </c>
      <c r="T13">
        <v>44212</v>
      </c>
      <c r="U13">
        <v>11294</v>
      </c>
      <c r="V13">
        <v>3073</v>
      </c>
      <c r="W13">
        <v>3.63</v>
      </c>
      <c r="X13">
        <v>10924</v>
      </c>
    </row>
    <row r="14" spans="1:24" x14ac:dyDescent="0.35">
      <c r="A14">
        <v>13</v>
      </c>
      <c r="B14" t="s">
        <v>44</v>
      </c>
      <c r="C14">
        <v>1762694.7</v>
      </c>
      <c r="D14">
        <v>47600</v>
      </c>
      <c r="E14">
        <v>825</v>
      </c>
      <c r="F14">
        <v>0</v>
      </c>
      <c r="G14">
        <v>6864602</v>
      </c>
      <c r="H14">
        <v>73.5</v>
      </c>
      <c r="I14">
        <v>3114009.6187999998</v>
      </c>
      <c r="J14">
        <v>0</v>
      </c>
      <c r="K14">
        <v>1</v>
      </c>
      <c r="L14">
        <v>2E-3</v>
      </c>
      <c r="M14">
        <v>0.5</v>
      </c>
      <c r="N14">
        <v>310814</v>
      </c>
      <c r="O14">
        <v>52</v>
      </c>
      <c r="P14">
        <v>82.8</v>
      </c>
      <c r="Q14">
        <v>18.399999999999999</v>
      </c>
      <c r="R14">
        <v>1251</v>
      </c>
      <c r="S14">
        <v>53</v>
      </c>
      <c r="T14">
        <v>55673</v>
      </c>
      <c r="U14">
        <v>2665</v>
      </c>
      <c r="V14">
        <v>113</v>
      </c>
      <c r="W14">
        <v>27.73</v>
      </c>
      <c r="X14" t="s">
        <v>45</v>
      </c>
    </row>
    <row r="15" spans="1:24" x14ac:dyDescent="0.35">
      <c r="A15">
        <v>14</v>
      </c>
      <c r="B15" t="s">
        <v>46</v>
      </c>
      <c r="C15">
        <v>1999174.2</v>
      </c>
      <c r="D15">
        <v>31990</v>
      </c>
      <c r="E15">
        <v>1777</v>
      </c>
      <c r="F15">
        <v>127</v>
      </c>
      <c r="G15">
        <v>12541302</v>
      </c>
      <c r="H15">
        <v>74.3</v>
      </c>
      <c r="I15">
        <v>3305247.5555999996</v>
      </c>
      <c r="J15">
        <v>0</v>
      </c>
      <c r="K15">
        <v>0</v>
      </c>
      <c r="L15">
        <v>0</v>
      </c>
      <c r="M15">
        <v>0</v>
      </c>
      <c r="N15">
        <v>414058</v>
      </c>
      <c r="O15">
        <v>34</v>
      </c>
      <c r="P15">
        <v>67.16</v>
      </c>
      <c r="Q15">
        <v>25.88</v>
      </c>
      <c r="R15">
        <v>1011</v>
      </c>
      <c r="S15">
        <v>70</v>
      </c>
      <c r="T15">
        <v>42241</v>
      </c>
      <c r="U15">
        <v>1011</v>
      </c>
      <c r="V15">
        <v>319</v>
      </c>
      <c r="W15">
        <v>39.15</v>
      </c>
      <c r="X15">
        <v>8086</v>
      </c>
    </row>
    <row r="16" spans="1:24" x14ac:dyDescent="0.35">
      <c r="A16">
        <v>15</v>
      </c>
      <c r="B16" t="s">
        <v>3</v>
      </c>
      <c r="C16">
        <v>3588625.9</v>
      </c>
      <c r="D16">
        <v>149684</v>
      </c>
      <c r="E16">
        <v>4589</v>
      </c>
      <c r="F16">
        <v>207</v>
      </c>
      <c r="G16">
        <v>32988134</v>
      </c>
      <c r="H16">
        <v>69.599999999999994</v>
      </c>
      <c r="I16">
        <v>11363673.432799999</v>
      </c>
      <c r="J16">
        <v>0</v>
      </c>
      <c r="K16">
        <v>0</v>
      </c>
      <c r="L16">
        <v>1.6E-2</v>
      </c>
      <c r="M16">
        <v>2.8000000000000001E-2</v>
      </c>
      <c r="N16">
        <v>1003393</v>
      </c>
      <c r="O16">
        <v>40</v>
      </c>
      <c r="P16">
        <v>66.41</v>
      </c>
      <c r="Q16">
        <v>26.78</v>
      </c>
      <c r="R16">
        <v>1000</v>
      </c>
      <c r="S16">
        <v>55</v>
      </c>
      <c r="T16">
        <v>79716</v>
      </c>
      <c r="U16">
        <v>2879</v>
      </c>
      <c r="V16">
        <v>153</v>
      </c>
      <c r="W16">
        <v>29.76</v>
      </c>
      <c r="X16">
        <v>9162.11</v>
      </c>
    </row>
    <row r="17" spans="1:24" x14ac:dyDescent="0.35">
      <c r="A17">
        <v>16</v>
      </c>
      <c r="B17" t="s">
        <v>4</v>
      </c>
      <c r="C17">
        <v>19627254.199999999</v>
      </c>
      <c r="D17">
        <v>115178</v>
      </c>
      <c r="E17">
        <v>25797</v>
      </c>
      <c r="F17">
        <v>263</v>
      </c>
      <c r="G17">
        <v>61095297</v>
      </c>
      <c r="H17">
        <v>69.8</v>
      </c>
      <c r="I17">
        <v>31131273.187999997</v>
      </c>
      <c r="J17">
        <v>2</v>
      </c>
      <c r="K17">
        <v>2</v>
      </c>
      <c r="L17">
        <v>1.31</v>
      </c>
      <c r="M17">
        <v>0.17</v>
      </c>
      <c r="N17">
        <v>7185563</v>
      </c>
      <c r="O17">
        <v>46</v>
      </c>
      <c r="P17">
        <v>75.36</v>
      </c>
      <c r="Q17">
        <v>28.03</v>
      </c>
      <c r="R17">
        <v>3456</v>
      </c>
      <c r="S17">
        <v>65</v>
      </c>
      <c r="T17">
        <v>191791</v>
      </c>
      <c r="U17">
        <v>14302</v>
      </c>
      <c r="V17">
        <v>3440</v>
      </c>
      <c r="W17">
        <v>20.190000000000001</v>
      </c>
      <c r="X17">
        <v>15106.23</v>
      </c>
    </row>
    <row r="18" spans="1:24" x14ac:dyDescent="0.35">
      <c r="A18">
        <v>17</v>
      </c>
      <c r="B18" t="s">
        <v>47</v>
      </c>
      <c r="C18">
        <v>9324699.5999999996</v>
      </c>
      <c r="D18">
        <v>45500</v>
      </c>
      <c r="E18">
        <v>1284</v>
      </c>
      <c r="F18">
        <v>48</v>
      </c>
      <c r="G18">
        <v>33406061</v>
      </c>
      <c r="H18">
        <v>75</v>
      </c>
      <c r="I18">
        <v>21014526.111599997</v>
      </c>
      <c r="J18">
        <v>3</v>
      </c>
      <c r="K18">
        <v>2</v>
      </c>
      <c r="L18">
        <v>6.0000000000000001E-3</v>
      </c>
      <c r="M18">
        <v>0.114</v>
      </c>
      <c r="N18">
        <v>4079347</v>
      </c>
      <c r="O18">
        <v>35</v>
      </c>
      <c r="P18">
        <v>94</v>
      </c>
      <c r="Q18">
        <v>28.03</v>
      </c>
      <c r="R18">
        <v>3055</v>
      </c>
      <c r="S18">
        <v>78</v>
      </c>
      <c r="T18">
        <v>38863</v>
      </c>
      <c r="U18">
        <v>7712</v>
      </c>
      <c r="V18">
        <v>409</v>
      </c>
      <c r="W18">
        <v>54.7</v>
      </c>
      <c r="X18">
        <v>14218</v>
      </c>
    </row>
    <row r="19" spans="1:24" x14ac:dyDescent="0.35">
      <c r="A19">
        <v>18</v>
      </c>
      <c r="B19" t="s">
        <v>48</v>
      </c>
      <c r="C19">
        <v>0</v>
      </c>
      <c r="D19">
        <v>0</v>
      </c>
      <c r="E19">
        <v>10</v>
      </c>
      <c r="F19">
        <v>8</v>
      </c>
      <c r="G19">
        <v>64473</v>
      </c>
      <c r="H19">
        <v>0</v>
      </c>
      <c r="I19">
        <v>23999.736399999998</v>
      </c>
      <c r="J19">
        <v>0</v>
      </c>
      <c r="K19">
        <v>0</v>
      </c>
      <c r="L19">
        <v>0.629</v>
      </c>
      <c r="M19">
        <v>0.371</v>
      </c>
      <c r="N19">
        <v>3994</v>
      </c>
      <c r="O19">
        <v>29</v>
      </c>
      <c r="P19">
        <v>91.85</v>
      </c>
      <c r="Q19">
        <v>28.19</v>
      </c>
      <c r="R19">
        <v>1515</v>
      </c>
      <c r="S19">
        <v>77</v>
      </c>
      <c r="T19">
        <v>32</v>
      </c>
      <c r="U19">
        <v>0</v>
      </c>
      <c r="V19">
        <v>0</v>
      </c>
      <c r="W19">
        <v>90.33</v>
      </c>
      <c r="X19">
        <v>8790</v>
      </c>
    </row>
    <row r="20" spans="1:24" x14ac:dyDescent="0.35">
      <c r="A20">
        <v>19</v>
      </c>
      <c r="B20" t="s">
        <v>49</v>
      </c>
      <c r="C20">
        <v>11361371.300000001</v>
      </c>
      <c r="D20">
        <v>204031</v>
      </c>
      <c r="E20">
        <v>465</v>
      </c>
      <c r="F20">
        <v>66</v>
      </c>
      <c r="G20">
        <v>72626809</v>
      </c>
      <c r="H20">
        <v>67.400000000000006</v>
      </c>
      <c r="I20">
        <v>29098393.991599996</v>
      </c>
      <c r="J20">
        <v>0</v>
      </c>
      <c r="K20">
        <v>4</v>
      </c>
      <c r="L20">
        <v>0.629</v>
      </c>
      <c r="M20">
        <v>0.371</v>
      </c>
      <c r="N20">
        <v>3226880</v>
      </c>
      <c r="O20">
        <v>43</v>
      </c>
      <c r="P20">
        <v>69.319999999999993</v>
      </c>
      <c r="Q20">
        <v>28.71</v>
      </c>
      <c r="R20">
        <v>1017</v>
      </c>
      <c r="S20">
        <v>50</v>
      </c>
      <c r="T20">
        <v>308252</v>
      </c>
      <c r="U20">
        <v>5010</v>
      </c>
      <c r="V20">
        <v>7887</v>
      </c>
      <c r="W20">
        <v>25.14</v>
      </c>
      <c r="X20">
        <v>11800</v>
      </c>
    </row>
    <row r="21" spans="1:24" x14ac:dyDescent="0.35">
      <c r="A21">
        <v>20</v>
      </c>
      <c r="B21" t="s">
        <v>50</v>
      </c>
      <c r="C21">
        <v>31080218.699999999</v>
      </c>
      <c r="D21">
        <v>679746</v>
      </c>
      <c r="E21">
        <v>514</v>
      </c>
      <c r="F21">
        <v>313</v>
      </c>
      <c r="G21">
        <v>112374333</v>
      </c>
      <c r="H21">
        <v>72.900000000000006</v>
      </c>
      <c r="I21">
        <v>67498039.28639999</v>
      </c>
      <c r="J21">
        <v>23</v>
      </c>
      <c r="K21">
        <v>4</v>
      </c>
      <c r="L21">
        <v>0</v>
      </c>
      <c r="M21">
        <v>0.77300000000000002</v>
      </c>
      <c r="N21">
        <v>12268438</v>
      </c>
      <c r="O21">
        <v>44</v>
      </c>
      <c r="P21">
        <v>82.34</v>
      </c>
      <c r="Q21">
        <v>28.95</v>
      </c>
      <c r="R21">
        <v>3005</v>
      </c>
      <c r="S21">
        <v>75</v>
      </c>
      <c r="T21">
        <v>307713</v>
      </c>
      <c r="U21">
        <v>26350</v>
      </c>
      <c r="V21">
        <v>3252</v>
      </c>
      <c r="W21">
        <v>16.510000000000002</v>
      </c>
      <c r="X21">
        <v>13089</v>
      </c>
    </row>
    <row r="22" spans="1:24" x14ac:dyDescent="0.35">
      <c r="A22">
        <v>21</v>
      </c>
      <c r="B22" t="s">
        <v>5</v>
      </c>
      <c r="C22">
        <v>365944.7</v>
      </c>
      <c r="D22">
        <v>8689</v>
      </c>
      <c r="E22">
        <v>13</v>
      </c>
      <c r="F22">
        <v>18</v>
      </c>
      <c r="G22">
        <v>2721756</v>
      </c>
      <c r="H22">
        <v>0</v>
      </c>
      <c r="I22">
        <v>808110.33399999992</v>
      </c>
      <c r="J22">
        <v>0</v>
      </c>
      <c r="K22">
        <v>0</v>
      </c>
      <c r="L22">
        <v>0</v>
      </c>
      <c r="M22">
        <v>0</v>
      </c>
      <c r="N22">
        <v>241739</v>
      </c>
      <c r="O22">
        <v>45</v>
      </c>
      <c r="P22">
        <v>79.209999999999994</v>
      </c>
      <c r="Q22">
        <v>21.77</v>
      </c>
      <c r="R22">
        <v>1881</v>
      </c>
      <c r="S22">
        <v>77</v>
      </c>
      <c r="T22">
        <v>22327</v>
      </c>
      <c r="U22">
        <v>218</v>
      </c>
      <c r="V22">
        <v>69</v>
      </c>
      <c r="W22">
        <v>74.34</v>
      </c>
      <c r="X22">
        <v>8190</v>
      </c>
    </row>
    <row r="23" spans="1:24" x14ac:dyDescent="0.35">
      <c r="A23">
        <v>22</v>
      </c>
      <c r="B23" t="s">
        <v>51</v>
      </c>
      <c r="C23">
        <v>387847</v>
      </c>
      <c r="D23">
        <v>7872</v>
      </c>
      <c r="E23">
        <v>157</v>
      </c>
      <c r="F23">
        <v>5</v>
      </c>
      <c r="G23">
        <v>2966889</v>
      </c>
      <c r="H23">
        <v>0</v>
      </c>
      <c r="I23">
        <v>893539.32559999987</v>
      </c>
      <c r="J23">
        <v>0</v>
      </c>
      <c r="K23">
        <v>0</v>
      </c>
      <c r="L23">
        <v>0</v>
      </c>
      <c r="M23">
        <v>0</v>
      </c>
      <c r="N23">
        <v>342491</v>
      </c>
      <c r="O23">
        <v>40</v>
      </c>
      <c r="P23">
        <v>74.430000000000007</v>
      </c>
      <c r="Q23">
        <v>19.059999999999999</v>
      </c>
      <c r="R23">
        <v>2818</v>
      </c>
      <c r="S23">
        <v>81</v>
      </c>
      <c r="T23">
        <v>22429</v>
      </c>
      <c r="U23">
        <v>186</v>
      </c>
      <c r="V23">
        <v>65</v>
      </c>
      <c r="W23">
        <v>76</v>
      </c>
      <c r="X23">
        <v>12060</v>
      </c>
    </row>
    <row r="24" spans="1:24" x14ac:dyDescent="0.35">
      <c r="A24">
        <v>23</v>
      </c>
      <c r="B24" t="s">
        <v>6</v>
      </c>
      <c r="C24">
        <v>278235</v>
      </c>
      <c r="D24">
        <v>5450</v>
      </c>
      <c r="E24">
        <v>143</v>
      </c>
      <c r="F24">
        <v>0</v>
      </c>
      <c r="G24">
        <v>1097206</v>
      </c>
      <c r="H24">
        <v>0</v>
      </c>
      <c r="I24">
        <v>455702.06799999997</v>
      </c>
      <c r="J24">
        <v>0</v>
      </c>
      <c r="K24">
        <v>0</v>
      </c>
      <c r="L24">
        <v>0.12</v>
      </c>
      <c r="M24">
        <v>0</v>
      </c>
      <c r="N24">
        <v>115022</v>
      </c>
      <c r="O24">
        <v>44</v>
      </c>
      <c r="P24">
        <v>91.33</v>
      </c>
      <c r="Q24">
        <v>24.75</v>
      </c>
      <c r="R24">
        <v>1881</v>
      </c>
      <c r="S24">
        <v>76</v>
      </c>
      <c r="T24">
        <v>21081</v>
      </c>
      <c r="U24">
        <v>208</v>
      </c>
      <c r="V24">
        <v>13</v>
      </c>
      <c r="W24">
        <v>84.53</v>
      </c>
      <c r="X24">
        <v>12600</v>
      </c>
    </row>
    <row r="25" spans="1:24" x14ac:dyDescent="0.35">
      <c r="A25">
        <v>24</v>
      </c>
      <c r="B25" t="s">
        <v>7</v>
      </c>
      <c r="C25">
        <v>319125.40000000002</v>
      </c>
      <c r="D25">
        <v>6245</v>
      </c>
      <c r="E25">
        <v>177</v>
      </c>
      <c r="F25">
        <v>0</v>
      </c>
      <c r="G25">
        <v>1978502</v>
      </c>
      <c r="H25">
        <v>0</v>
      </c>
      <c r="I25">
        <v>646570.61519999988</v>
      </c>
      <c r="J25">
        <v>0</v>
      </c>
      <c r="K25">
        <v>0</v>
      </c>
      <c r="L25">
        <v>0</v>
      </c>
      <c r="M25">
        <v>0</v>
      </c>
      <c r="N25">
        <v>155174</v>
      </c>
      <c r="O25">
        <v>49</v>
      </c>
      <c r="P25">
        <v>79.55</v>
      </c>
      <c r="Q25">
        <v>25.05</v>
      </c>
      <c r="R25">
        <v>1881</v>
      </c>
      <c r="S25">
        <v>68</v>
      </c>
      <c r="T25">
        <v>16579</v>
      </c>
      <c r="U25">
        <v>191</v>
      </c>
      <c r="V25">
        <v>84</v>
      </c>
      <c r="W25">
        <v>73.900000000000006</v>
      </c>
      <c r="X25">
        <v>5280</v>
      </c>
    </row>
    <row r="26" spans="1:24" x14ac:dyDescent="0.35">
      <c r="A26">
        <v>25</v>
      </c>
      <c r="B26" t="s">
        <v>52</v>
      </c>
      <c r="C26">
        <v>9046420.4000000004</v>
      </c>
      <c r="D26">
        <v>39456</v>
      </c>
      <c r="E26">
        <v>121</v>
      </c>
      <c r="F26">
        <v>0</v>
      </c>
      <c r="G26">
        <v>16787941</v>
      </c>
      <c r="H26">
        <v>75.8</v>
      </c>
      <c r="I26">
        <v>8498918.2695999984</v>
      </c>
      <c r="J26">
        <v>0</v>
      </c>
      <c r="K26">
        <v>1</v>
      </c>
      <c r="L26">
        <v>0</v>
      </c>
      <c r="M26">
        <v>0</v>
      </c>
      <c r="N26">
        <v>982569</v>
      </c>
      <c r="O26">
        <v>33</v>
      </c>
      <c r="P26">
        <v>86.21</v>
      </c>
      <c r="Q26">
        <v>28.91</v>
      </c>
      <c r="R26">
        <v>617</v>
      </c>
      <c r="S26">
        <v>67</v>
      </c>
      <c r="T26">
        <v>1484</v>
      </c>
      <c r="U26">
        <v>3007</v>
      </c>
      <c r="V26">
        <v>22</v>
      </c>
      <c r="W26">
        <v>13.15</v>
      </c>
      <c r="X26">
        <v>17494</v>
      </c>
    </row>
    <row r="27" spans="1:24" x14ac:dyDescent="0.35">
      <c r="A27">
        <v>26</v>
      </c>
      <c r="B27" t="s">
        <v>53</v>
      </c>
      <c r="C27">
        <v>6708812.2999999998</v>
      </c>
      <c r="D27">
        <v>323096</v>
      </c>
      <c r="E27">
        <v>1852</v>
      </c>
      <c r="F27">
        <v>306</v>
      </c>
      <c r="G27">
        <v>41974218</v>
      </c>
      <c r="H27">
        <v>70.3</v>
      </c>
      <c r="I27">
        <v>18142197.2852</v>
      </c>
      <c r="J27">
        <v>103</v>
      </c>
      <c r="K27">
        <v>5</v>
      </c>
      <c r="L27">
        <v>0.314</v>
      </c>
      <c r="M27">
        <v>3.89</v>
      </c>
      <c r="N27">
        <v>3574707</v>
      </c>
      <c r="O27">
        <v>36</v>
      </c>
      <c r="P27">
        <v>72.87</v>
      </c>
      <c r="Q27">
        <v>29.68</v>
      </c>
      <c r="R27">
        <v>1489</v>
      </c>
      <c r="S27">
        <v>70</v>
      </c>
      <c r="T27">
        <v>155707</v>
      </c>
      <c r="U27">
        <v>3204</v>
      </c>
      <c r="V27">
        <v>1259</v>
      </c>
      <c r="W27">
        <v>33.5</v>
      </c>
      <c r="X27">
        <v>10560</v>
      </c>
    </row>
    <row r="28" spans="1:24" x14ac:dyDescent="0.35">
      <c r="A28">
        <v>27</v>
      </c>
      <c r="B28" t="s">
        <v>54</v>
      </c>
      <c r="C28">
        <v>442378.6</v>
      </c>
      <c r="D28">
        <v>1500</v>
      </c>
      <c r="E28">
        <v>133</v>
      </c>
      <c r="F28">
        <v>0</v>
      </c>
      <c r="G28">
        <v>1247953</v>
      </c>
      <c r="H28">
        <v>0</v>
      </c>
      <c r="I28">
        <v>838068.53639999987</v>
      </c>
      <c r="J28">
        <v>0</v>
      </c>
      <c r="K28">
        <v>0</v>
      </c>
      <c r="L28">
        <v>0</v>
      </c>
      <c r="M28">
        <v>0</v>
      </c>
      <c r="N28">
        <v>143223</v>
      </c>
      <c r="O28">
        <v>36</v>
      </c>
      <c r="P28">
        <v>85.85</v>
      </c>
      <c r="Q28">
        <v>29.33</v>
      </c>
      <c r="R28">
        <v>988</v>
      </c>
      <c r="S28">
        <v>71</v>
      </c>
      <c r="T28">
        <v>479</v>
      </c>
      <c r="U28">
        <v>760</v>
      </c>
      <c r="V28">
        <v>15</v>
      </c>
      <c r="W28">
        <v>10.88</v>
      </c>
      <c r="X28">
        <v>8142</v>
      </c>
    </row>
    <row r="29" spans="1:24" x14ac:dyDescent="0.35">
      <c r="A29">
        <v>28</v>
      </c>
      <c r="B29" t="s">
        <v>8</v>
      </c>
      <c r="C29">
        <v>6142267.5999999996</v>
      </c>
      <c r="D29">
        <v>91868</v>
      </c>
      <c r="E29">
        <v>658</v>
      </c>
      <c r="F29">
        <v>151</v>
      </c>
      <c r="G29">
        <v>27743338</v>
      </c>
      <c r="H29">
        <v>72.5</v>
      </c>
      <c r="I29">
        <v>16158578.662399998</v>
      </c>
      <c r="J29">
        <v>0</v>
      </c>
      <c r="K29">
        <v>1</v>
      </c>
      <c r="L29">
        <v>0.152</v>
      </c>
      <c r="M29">
        <v>7.9000000000000001E-2</v>
      </c>
      <c r="N29">
        <v>3373524</v>
      </c>
      <c r="O29">
        <v>36</v>
      </c>
      <c r="P29">
        <v>75.84</v>
      </c>
      <c r="Q29">
        <v>27.98</v>
      </c>
      <c r="R29">
        <v>649</v>
      </c>
      <c r="S29">
        <v>65</v>
      </c>
      <c r="T29">
        <v>50362</v>
      </c>
      <c r="U29">
        <v>13131</v>
      </c>
      <c r="V29">
        <v>4086</v>
      </c>
      <c r="W29">
        <v>3.67</v>
      </c>
      <c r="X29">
        <v>10736.75</v>
      </c>
    </row>
    <row r="30" spans="1:24" x14ac:dyDescent="0.35">
      <c r="A30">
        <v>29</v>
      </c>
      <c r="B30" t="s">
        <v>55</v>
      </c>
      <c r="C30">
        <v>12181934.5</v>
      </c>
      <c r="D30">
        <v>206477</v>
      </c>
      <c r="E30">
        <v>3036</v>
      </c>
      <c r="F30">
        <v>525</v>
      </c>
      <c r="G30">
        <v>68548437</v>
      </c>
      <c r="H30">
        <v>69.400000000000006</v>
      </c>
      <c r="I30">
        <v>25964891.424799997</v>
      </c>
      <c r="J30">
        <v>0</v>
      </c>
      <c r="K30">
        <v>6</v>
      </c>
      <c r="L30">
        <v>4.2999999999999997E-2</v>
      </c>
      <c r="M30">
        <v>0.48</v>
      </c>
      <c r="N30">
        <v>2409971</v>
      </c>
      <c r="O30">
        <v>44</v>
      </c>
      <c r="P30">
        <v>66.11</v>
      </c>
      <c r="Q30">
        <v>29</v>
      </c>
      <c r="R30">
        <v>313</v>
      </c>
      <c r="S30">
        <v>44</v>
      </c>
      <c r="T30">
        <v>342239</v>
      </c>
      <c r="U30">
        <v>10237</v>
      </c>
      <c r="V30">
        <v>7122</v>
      </c>
      <c r="W30">
        <v>4.87</v>
      </c>
      <c r="X30">
        <v>6734</v>
      </c>
    </row>
    <row r="31" spans="1:24" x14ac:dyDescent="0.35">
      <c r="A31">
        <v>30</v>
      </c>
      <c r="B31" t="s">
        <v>9</v>
      </c>
      <c r="C31">
        <v>375574</v>
      </c>
      <c r="D31">
        <v>14614</v>
      </c>
      <c r="E31">
        <v>33</v>
      </c>
      <c r="F31">
        <v>0</v>
      </c>
      <c r="G31">
        <v>610577</v>
      </c>
      <c r="H31">
        <v>0</v>
      </c>
      <c r="I31">
        <v>290628.4436</v>
      </c>
      <c r="J31">
        <v>0</v>
      </c>
      <c r="K31">
        <v>0</v>
      </c>
      <c r="L31">
        <v>0.03</v>
      </c>
      <c r="M31">
        <v>0.22500000000000001</v>
      </c>
      <c r="N31">
        <v>61103</v>
      </c>
      <c r="O31">
        <v>50</v>
      </c>
      <c r="P31">
        <v>81.42</v>
      </c>
      <c r="Q31">
        <v>14.48</v>
      </c>
      <c r="R31">
        <v>2739</v>
      </c>
      <c r="S31">
        <v>49</v>
      </c>
      <c r="T31">
        <v>7096</v>
      </c>
      <c r="U31">
        <v>84</v>
      </c>
      <c r="V31">
        <v>14</v>
      </c>
      <c r="W31">
        <v>47.08</v>
      </c>
      <c r="X31">
        <v>15000</v>
      </c>
    </row>
    <row r="32" spans="1:24" x14ac:dyDescent="0.35">
      <c r="A32">
        <v>31</v>
      </c>
      <c r="B32" t="s">
        <v>56</v>
      </c>
      <c r="C32">
        <v>20712861.600000001</v>
      </c>
      <c r="D32">
        <v>2</v>
      </c>
      <c r="E32">
        <v>2445</v>
      </c>
      <c r="F32">
        <v>249</v>
      </c>
      <c r="G32">
        <v>72147030</v>
      </c>
      <c r="H32">
        <v>73.2</v>
      </c>
      <c r="I32">
        <v>36790859.474799998</v>
      </c>
      <c r="J32">
        <v>63</v>
      </c>
      <c r="K32">
        <v>2</v>
      </c>
      <c r="L32">
        <v>0</v>
      </c>
      <c r="M32">
        <v>0</v>
      </c>
      <c r="N32">
        <v>8045135</v>
      </c>
      <c r="O32">
        <v>46</v>
      </c>
      <c r="P32">
        <v>80.09</v>
      </c>
      <c r="Q32">
        <v>30.82</v>
      </c>
      <c r="R32">
        <v>998</v>
      </c>
      <c r="S32">
        <v>70</v>
      </c>
      <c r="T32">
        <v>130058</v>
      </c>
      <c r="U32">
        <v>39512</v>
      </c>
      <c r="V32">
        <v>2964</v>
      </c>
      <c r="W32">
        <v>20.309999999999999</v>
      </c>
      <c r="X32">
        <v>11694.8</v>
      </c>
    </row>
    <row r="33" spans="1:24" x14ac:dyDescent="0.35">
      <c r="A33">
        <v>32</v>
      </c>
      <c r="B33" t="s">
        <v>10</v>
      </c>
      <c r="C33">
        <v>625504.4</v>
      </c>
      <c r="D33">
        <v>8101</v>
      </c>
      <c r="E33">
        <v>157</v>
      </c>
      <c r="F33">
        <v>0</v>
      </c>
      <c r="G33">
        <v>3673917</v>
      </c>
      <c r="H33">
        <v>0</v>
      </c>
      <c r="I33">
        <v>1528876.4971999999</v>
      </c>
      <c r="J33">
        <v>0</v>
      </c>
      <c r="K33">
        <v>0</v>
      </c>
      <c r="L33">
        <v>0.01</v>
      </c>
      <c r="M33">
        <v>2.5999999999999999E-2</v>
      </c>
      <c r="N33">
        <v>380216</v>
      </c>
      <c r="O33">
        <v>40</v>
      </c>
      <c r="P33">
        <v>87.22</v>
      </c>
      <c r="Q33">
        <v>26.43</v>
      </c>
      <c r="R33">
        <v>1881</v>
      </c>
      <c r="S33">
        <v>75</v>
      </c>
      <c r="T33">
        <v>10491</v>
      </c>
      <c r="U33">
        <v>682</v>
      </c>
      <c r="V33">
        <v>72</v>
      </c>
      <c r="W33">
        <v>73.64</v>
      </c>
      <c r="X33">
        <v>7420.61</v>
      </c>
    </row>
    <row r="34" spans="1:24" x14ac:dyDescent="0.35">
      <c r="A34">
        <v>33</v>
      </c>
      <c r="B34" t="s">
        <v>57</v>
      </c>
      <c r="C34">
        <v>19745315.5</v>
      </c>
      <c r="D34">
        <v>376266</v>
      </c>
      <c r="E34">
        <v>4903</v>
      </c>
      <c r="F34">
        <v>918</v>
      </c>
      <c r="G34">
        <v>199812341</v>
      </c>
      <c r="H34">
        <v>66</v>
      </c>
      <c r="I34">
        <v>66410230.441199996</v>
      </c>
      <c r="J34">
        <v>0</v>
      </c>
      <c r="K34">
        <v>2</v>
      </c>
      <c r="L34">
        <v>0.17</v>
      </c>
      <c r="M34">
        <v>0.91</v>
      </c>
      <c r="N34">
        <v>10050784</v>
      </c>
      <c r="O34">
        <v>33</v>
      </c>
      <c r="P34">
        <v>67.680000000000007</v>
      </c>
      <c r="Q34">
        <v>29.43</v>
      </c>
      <c r="R34">
        <v>1025</v>
      </c>
      <c r="S34">
        <v>59</v>
      </c>
      <c r="T34">
        <v>240928</v>
      </c>
      <c r="U34">
        <v>17481</v>
      </c>
      <c r="V34">
        <v>13809</v>
      </c>
      <c r="W34">
        <v>6.15</v>
      </c>
      <c r="X34">
        <v>10275</v>
      </c>
    </row>
    <row r="35" spans="1:24" x14ac:dyDescent="0.35">
      <c r="A35">
        <v>34</v>
      </c>
      <c r="B35" t="s">
        <v>11</v>
      </c>
      <c r="C35">
        <v>2721594.8</v>
      </c>
      <c r="D35">
        <v>140314</v>
      </c>
      <c r="E35">
        <v>658</v>
      </c>
      <c r="F35">
        <v>36</v>
      </c>
      <c r="G35">
        <v>10086292</v>
      </c>
      <c r="H35">
        <v>70.599999999999994</v>
      </c>
      <c r="I35">
        <v>5079052.8855999997</v>
      </c>
      <c r="J35">
        <v>0</v>
      </c>
      <c r="K35">
        <v>0</v>
      </c>
      <c r="L35">
        <v>0</v>
      </c>
      <c r="M35">
        <v>0</v>
      </c>
      <c r="N35">
        <v>616387</v>
      </c>
      <c r="O35">
        <v>38</v>
      </c>
      <c r="P35">
        <v>79.63</v>
      </c>
      <c r="Q35">
        <v>23.67</v>
      </c>
      <c r="R35">
        <v>1700</v>
      </c>
      <c r="S35">
        <v>66</v>
      </c>
      <c r="T35">
        <v>53483</v>
      </c>
      <c r="U35">
        <v>2978</v>
      </c>
      <c r="V35">
        <v>339</v>
      </c>
      <c r="W35">
        <v>45.44</v>
      </c>
      <c r="X35">
        <v>12391</v>
      </c>
    </row>
    <row r="36" spans="1:24" x14ac:dyDescent="0.35">
      <c r="A36">
        <v>35</v>
      </c>
      <c r="B36" t="s">
        <v>58</v>
      </c>
      <c r="C36">
        <v>13639258.6</v>
      </c>
      <c r="D36">
        <v>142310</v>
      </c>
      <c r="E36">
        <v>0</v>
      </c>
      <c r="F36">
        <v>97</v>
      </c>
      <c r="G36">
        <v>91276115</v>
      </c>
      <c r="H36">
        <v>72.3</v>
      </c>
      <c r="I36">
        <v>39348782.4608</v>
      </c>
      <c r="J36">
        <v>73</v>
      </c>
      <c r="K36">
        <v>2</v>
      </c>
      <c r="L36">
        <v>0</v>
      </c>
      <c r="M36">
        <v>0</v>
      </c>
      <c r="N36">
        <v>7825931</v>
      </c>
      <c r="O36">
        <v>38</v>
      </c>
      <c r="P36">
        <v>76.260000000000005</v>
      </c>
      <c r="Q36">
        <v>29.47</v>
      </c>
      <c r="R36">
        <v>2739</v>
      </c>
      <c r="S36">
        <v>71</v>
      </c>
      <c r="T36">
        <v>88752</v>
      </c>
      <c r="U36">
        <v>9727</v>
      </c>
      <c r="V36">
        <v>3078</v>
      </c>
      <c r="W36">
        <v>18.96</v>
      </c>
      <c r="X36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86B1C-883D-4F87-8687-C45ADDDCBB28}">
  <dimension ref="A1:AQ39"/>
  <sheetViews>
    <sheetView topLeftCell="B1" workbookViewId="0">
      <selection activeCell="K2" sqref="K2:K36"/>
    </sheetView>
  </sheetViews>
  <sheetFormatPr defaultRowHeight="14.5" x14ac:dyDescent="0.35"/>
  <cols>
    <col min="3" max="3" width="11.1796875" bestFit="1" customWidth="1"/>
    <col min="4" max="4" width="10.81640625" bestFit="1" customWidth="1"/>
    <col min="5" max="5" width="9.81640625" customWidth="1"/>
    <col min="6" max="6" width="16.453125" bestFit="1" customWidth="1"/>
    <col min="7" max="7" width="11.81640625" customWidth="1"/>
    <col min="8" max="8" width="11.36328125" bestFit="1" customWidth="1"/>
    <col min="10" max="10" width="13.453125" bestFit="1" customWidth="1"/>
    <col min="11" max="11" width="11.81640625" customWidth="1"/>
  </cols>
  <sheetData>
    <row r="1" spans="1:43" x14ac:dyDescent="0.35">
      <c r="A1" t="s">
        <v>13</v>
      </c>
      <c r="B1" t="s">
        <v>14</v>
      </c>
      <c r="C1" t="s">
        <v>15</v>
      </c>
      <c r="D1" t="s">
        <v>70</v>
      </c>
      <c r="F1" t="s">
        <v>63</v>
      </c>
      <c r="G1" t="s">
        <v>63</v>
      </c>
      <c r="H1" t="s">
        <v>64</v>
      </c>
      <c r="J1" t="s">
        <v>65</v>
      </c>
      <c r="L1" t="s">
        <v>19</v>
      </c>
      <c r="M1" t="s">
        <v>69</v>
      </c>
      <c r="N1" t="s">
        <v>20</v>
      </c>
      <c r="P1" t="s">
        <v>21</v>
      </c>
      <c r="R1" t="s">
        <v>22</v>
      </c>
      <c r="T1" t="s">
        <v>23</v>
      </c>
      <c r="V1" t="s">
        <v>24</v>
      </c>
      <c r="X1" t="s">
        <v>25</v>
      </c>
      <c r="Z1" t="s">
        <v>26</v>
      </c>
      <c r="AB1" t="s">
        <v>27</v>
      </c>
      <c r="AD1" t="s">
        <v>28</v>
      </c>
      <c r="AF1" t="s">
        <v>29</v>
      </c>
      <c r="AH1" t="s">
        <v>30</v>
      </c>
      <c r="AJ1" t="s">
        <v>31</v>
      </c>
      <c r="AL1" t="s">
        <v>32</v>
      </c>
      <c r="AN1" t="s">
        <v>33</v>
      </c>
      <c r="AP1" t="s">
        <v>34</v>
      </c>
    </row>
    <row r="2" spans="1:43" x14ac:dyDescent="0.35">
      <c r="A2">
        <v>1</v>
      </c>
      <c r="B2" t="s">
        <v>35</v>
      </c>
      <c r="C2">
        <v>380581</v>
      </c>
      <c r="D2">
        <f>(C2*1.1764)</f>
        <v>447715.48839999997</v>
      </c>
      <c r="E2">
        <f>(D2/1424292113)*10</f>
        <v>3.1434246129255928E-3</v>
      </c>
      <c r="F2" s="1">
        <v>254503.55239999999</v>
      </c>
      <c r="G2">
        <f>(F2/536188557)*10</f>
        <v>4.7465308439993432E-3</v>
      </c>
      <c r="H2" s="1">
        <v>129702.80559999999</v>
      </c>
      <c r="J2" s="1">
        <v>124800.74679999999</v>
      </c>
      <c r="K2">
        <f>(J2/364262442)*10</f>
        <v>3.4261217301123784E-3</v>
      </c>
      <c r="L2">
        <v>0</v>
      </c>
      <c r="M2">
        <f>(L2/405)*10</f>
        <v>0</v>
      </c>
      <c r="N2">
        <v>0</v>
      </c>
      <c r="O2">
        <f>(N2/40)*10</f>
        <v>0</v>
      </c>
      <c r="P2">
        <v>0</v>
      </c>
      <c r="Q2">
        <f>(P2/7.528)*10</f>
        <v>0</v>
      </c>
      <c r="R2">
        <v>0</v>
      </c>
      <c r="S2">
        <f>(R2/26.776)*10</f>
        <v>0</v>
      </c>
      <c r="T2">
        <v>37079</v>
      </c>
      <c r="U2">
        <f>(T2/83979490)*10</f>
        <v>4.4152447222530165E-3</v>
      </c>
      <c r="V2">
        <v>40</v>
      </c>
      <c r="W2">
        <f>(V2/1429)*10</f>
        <v>0.2799160251924423</v>
      </c>
      <c r="X2">
        <v>86.63</v>
      </c>
      <c r="Y2">
        <f>X2/10</f>
        <v>8.6630000000000003</v>
      </c>
      <c r="Z2">
        <v>28.45</v>
      </c>
      <c r="AA2">
        <f>Z2/10</f>
        <v>2.8449999999999998</v>
      </c>
      <c r="AB2">
        <v>2967</v>
      </c>
      <c r="AC2">
        <f>AB2/1000</f>
        <v>2.9670000000000001</v>
      </c>
      <c r="AD2">
        <v>79</v>
      </c>
      <c r="AE2">
        <f>AD2/10</f>
        <v>7.9</v>
      </c>
      <c r="AF2">
        <v>8249</v>
      </c>
      <c r="AG2">
        <f>(AF2/2995191)*10</f>
        <v>2.7540814592458378E-2</v>
      </c>
      <c r="AH2">
        <v>13</v>
      </c>
      <c r="AI2">
        <f>(AH2/236737)*10</f>
        <v>5.4913258172571244E-4</v>
      </c>
      <c r="AJ2">
        <v>52129</v>
      </c>
      <c r="AK2">
        <f>(AJ2/41422917)*10</f>
        <v>1.2584579690512862E-2</v>
      </c>
      <c r="AL2">
        <v>409</v>
      </c>
      <c r="AM2">
        <f>(AL2/79975)*10</f>
        <v>5.1140981556736478E-2</v>
      </c>
      <c r="AN2">
        <v>81.75</v>
      </c>
      <c r="AO2">
        <f>AN2/10</f>
        <v>8.1750000000000007</v>
      </c>
      <c r="AP2">
        <v>16328</v>
      </c>
      <c r="AQ2">
        <f>(AP2/353864.8)*10</f>
        <v>0.46141916347712464</v>
      </c>
    </row>
    <row r="3" spans="1:43" x14ac:dyDescent="0.35">
      <c r="A3">
        <v>2</v>
      </c>
      <c r="B3" t="s">
        <v>36</v>
      </c>
      <c r="C3">
        <v>84580777</v>
      </c>
      <c r="D3">
        <f t="shared" ref="D3:D36" si="0">(C3*1.1764)</f>
        <v>99500826.06279999</v>
      </c>
      <c r="E3">
        <f t="shared" ref="E3:E36" si="1">(D3/1424292113)*10</f>
        <v>0.6985984486933684</v>
      </c>
      <c r="F3" s="1">
        <v>45127461.601599999</v>
      </c>
      <c r="G3">
        <f>(F3/536188557)*10</f>
        <v>0.84163417910464655</v>
      </c>
      <c r="H3" s="1">
        <v>17169139.201599997</v>
      </c>
      <c r="J3" s="1">
        <v>27958322.399999999</v>
      </c>
      <c r="K3">
        <f t="shared" ref="K3:K36" si="2">(J3/364262442)*10</f>
        <v>0.76753239358121905</v>
      </c>
      <c r="L3">
        <v>83</v>
      </c>
      <c r="M3">
        <f t="shared" ref="M3:M37" si="3">(L3/405)*10</f>
        <v>2.0493827160493829</v>
      </c>
      <c r="N3">
        <v>4</v>
      </c>
      <c r="O3">
        <f t="shared" ref="O3:O37" si="4">(N3/40)*10</f>
        <v>1</v>
      </c>
      <c r="P3">
        <v>0.21299999999999999</v>
      </c>
      <c r="Q3">
        <f t="shared" ref="Q3:Q37" si="5">(P3/7.528)*10</f>
        <v>0.28294367693942618</v>
      </c>
      <c r="R3">
        <v>1.77</v>
      </c>
      <c r="S3">
        <f t="shared" ref="S3:S37" si="6">(R3/26.776)*10</f>
        <v>0.66103973707798025</v>
      </c>
      <c r="T3">
        <v>1656050</v>
      </c>
      <c r="U3">
        <f t="shared" ref="U3:U37" si="7">(T3/83979490)*10</f>
        <v>0.19719695844783056</v>
      </c>
      <c r="V3">
        <v>47</v>
      </c>
      <c r="W3">
        <f t="shared" ref="W3:W37" si="8">(V3/1429)*10</f>
        <v>0.32890132960111962</v>
      </c>
      <c r="X3">
        <v>67.02</v>
      </c>
      <c r="Y3">
        <f t="shared" ref="Y3:Y36" si="9">X3/10</f>
        <v>6.702</v>
      </c>
      <c r="Z3">
        <v>30.63</v>
      </c>
      <c r="AA3">
        <f t="shared" ref="AA3:AA37" si="10">Z3/10</f>
        <v>3.0629999999999997</v>
      </c>
      <c r="AB3">
        <v>961</v>
      </c>
      <c r="AC3">
        <f t="shared" ref="AC3:AC36" si="11">AB3/1000</f>
        <v>0.96099999999999997</v>
      </c>
      <c r="AD3">
        <v>72</v>
      </c>
      <c r="AE3">
        <f t="shared" ref="AE3:AE36" si="12">AD3/10</f>
        <v>7.2</v>
      </c>
      <c r="AF3">
        <v>162975</v>
      </c>
      <c r="AG3">
        <f t="shared" ref="AG3:AG37" si="13">(AF3/2995191)*10</f>
        <v>0.54412222793137399</v>
      </c>
      <c r="AH3">
        <v>16925</v>
      </c>
      <c r="AI3">
        <f t="shared" ref="AI3:AI36" si="14">(AH3/236737)*10</f>
        <v>0.7149283804390526</v>
      </c>
      <c r="AJ3">
        <v>3737316</v>
      </c>
      <c r="AK3">
        <f t="shared" ref="AK3:AK36" si="15">(AJ3/41422917)*10</f>
        <v>0.9022339011035847</v>
      </c>
      <c r="AL3">
        <v>5034</v>
      </c>
      <c r="AM3">
        <f t="shared" ref="AM3:AM36" si="16">(AL3/79975)*10</f>
        <v>0.62944670209440445</v>
      </c>
      <c r="AN3">
        <v>18.28</v>
      </c>
      <c r="AO3">
        <f t="shared" ref="AO3:AO36" si="17">AN3/10</f>
        <v>1.8280000000000001</v>
      </c>
      <c r="AP3" t="s">
        <v>67</v>
      </c>
      <c r="AQ3">
        <f>(13248.5/353864.8)*10</f>
        <v>0.37439440147762648</v>
      </c>
    </row>
    <row r="4" spans="1:43" x14ac:dyDescent="0.35">
      <c r="A4">
        <v>3</v>
      </c>
      <c r="B4" t="s">
        <v>38</v>
      </c>
      <c r="C4">
        <v>1383727</v>
      </c>
      <c r="D4">
        <f t="shared" si="0"/>
        <v>1627816.4427999998</v>
      </c>
      <c r="E4">
        <f t="shared" si="1"/>
        <v>1.1428950760468053E-2</v>
      </c>
      <c r="F4" s="1">
        <v>742109.58839999989</v>
      </c>
      <c r="G4">
        <f t="shared" ref="G4:G36" si="18">(F4/536188557)*10</f>
        <v>1.3840459269629655E-2</v>
      </c>
      <c r="H4" s="1">
        <v>353895.23559999996</v>
      </c>
      <c r="J4" s="1">
        <v>388214.35279999994</v>
      </c>
      <c r="K4">
        <f t="shared" si="2"/>
        <v>1.0657545440822579E-2</v>
      </c>
      <c r="L4">
        <v>0</v>
      </c>
      <c r="M4">
        <f t="shared" si="3"/>
        <v>0</v>
      </c>
      <c r="N4">
        <v>0</v>
      </c>
      <c r="O4">
        <f t="shared" si="4"/>
        <v>0</v>
      </c>
      <c r="P4">
        <v>6.0000000000000001E-3</v>
      </c>
      <c r="Q4">
        <f t="shared" si="5"/>
        <v>7.970244420828906E-3</v>
      </c>
      <c r="R4">
        <v>0.67</v>
      </c>
      <c r="S4">
        <f t="shared" si="6"/>
        <v>0.25022408126680612</v>
      </c>
      <c r="T4">
        <v>196948</v>
      </c>
      <c r="U4">
        <f t="shared" si="7"/>
        <v>2.3451916652506462E-2</v>
      </c>
      <c r="V4">
        <v>42</v>
      </c>
      <c r="W4">
        <f t="shared" si="8"/>
        <v>0.29391182645206437</v>
      </c>
      <c r="X4">
        <v>65.38</v>
      </c>
      <c r="Y4">
        <f t="shared" si="9"/>
        <v>6.5379999999999994</v>
      </c>
      <c r="Z4">
        <v>25.08</v>
      </c>
      <c r="AA4">
        <f t="shared" si="10"/>
        <v>2.508</v>
      </c>
      <c r="AB4">
        <v>2782</v>
      </c>
      <c r="AC4">
        <f t="shared" si="11"/>
        <v>2.782</v>
      </c>
      <c r="AD4">
        <v>61</v>
      </c>
      <c r="AE4">
        <f t="shared" si="12"/>
        <v>6.1</v>
      </c>
      <c r="AF4">
        <v>83743</v>
      </c>
      <c r="AG4">
        <f t="shared" si="13"/>
        <v>0.27959151853754904</v>
      </c>
      <c r="AH4">
        <v>211</v>
      </c>
      <c r="AI4">
        <f t="shared" si="14"/>
        <v>8.9128442110865645E-3</v>
      </c>
      <c r="AJ4">
        <v>119244</v>
      </c>
      <c r="AK4">
        <f t="shared" si="15"/>
        <v>2.8786963506215651E-2</v>
      </c>
      <c r="AL4">
        <v>57</v>
      </c>
      <c r="AM4">
        <f t="shared" si="16"/>
        <v>7.1272272585182865E-3</v>
      </c>
      <c r="AN4">
        <v>79.33</v>
      </c>
      <c r="AO4">
        <f t="shared" si="17"/>
        <v>7.9329999999999998</v>
      </c>
      <c r="AP4">
        <v>6600</v>
      </c>
      <c r="AQ4">
        <f t="shared" ref="AQ4:AQ35" si="19">(AP4/353864.8)*10</f>
        <v>0.18651191076365892</v>
      </c>
    </row>
    <row r="5" spans="1:43" x14ac:dyDescent="0.35">
      <c r="A5">
        <v>4</v>
      </c>
      <c r="B5" t="s">
        <v>39</v>
      </c>
      <c r="C5">
        <v>31205576</v>
      </c>
      <c r="D5">
        <f t="shared" si="0"/>
        <v>36710239.606399998</v>
      </c>
      <c r="E5">
        <f t="shared" si="1"/>
        <v>0.25774375404689193</v>
      </c>
      <c r="F5" s="1">
        <v>12521876.877599999</v>
      </c>
      <c r="G5">
        <f t="shared" si="18"/>
        <v>0.23353495172781166</v>
      </c>
      <c r="H5" s="1">
        <v>4319761.9751999993</v>
      </c>
      <c r="J5" s="1">
        <v>8202114.9023999991</v>
      </c>
      <c r="K5">
        <f t="shared" si="2"/>
        <v>0.22517048030990794</v>
      </c>
      <c r="L5">
        <v>0</v>
      </c>
      <c r="M5">
        <f t="shared" si="3"/>
        <v>0</v>
      </c>
      <c r="N5">
        <v>0</v>
      </c>
      <c r="O5">
        <f t="shared" si="4"/>
        <v>0</v>
      </c>
      <c r="P5">
        <v>0.188</v>
      </c>
      <c r="Q5">
        <f t="shared" si="5"/>
        <v>0.24973432518597238</v>
      </c>
      <c r="R5">
        <v>5.7889999999999997</v>
      </c>
      <c r="S5">
        <f t="shared" si="6"/>
        <v>2.1620107559008068</v>
      </c>
      <c r="T5">
        <v>3140504</v>
      </c>
      <c r="U5">
        <f t="shared" si="7"/>
        <v>0.3739608325794786</v>
      </c>
      <c r="V5">
        <v>38</v>
      </c>
      <c r="W5">
        <f t="shared" si="8"/>
        <v>0.26592022393282017</v>
      </c>
      <c r="X5">
        <v>72.19</v>
      </c>
      <c r="Y5">
        <f t="shared" si="9"/>
        <v>7.2189999999999994</v>
      </c>
      <c r="Z5">
        <v>26.14</v>
      </c>
      <c r="AA5">
        <f t="shared" si="10"/>
        <v>2.6139999999999999</v>
      </c>
      <c r="AB5">
        <v>2818</v>
      </c>
      <c r="AC5">
        <f t="shared" si="11"/>
        <v>2.8180000000000001</v>
      </c>
      <c r="AD5">
        <v>77</v>
      </c>
      <c r="AE5">
        <f t="shared" si="12"/>
        <v>7.7</v>
      </c>
      <c r="AF5">
        <v>78438</v>
      </c>
      <c r="AG5">
        <f t="shared" si="13"/>
        <v>0.26187979330867378</v>
      </c>
      <c r="AH5">
        <v>5480</v>
      </c>
      <c r="AI5">
        <f t="shared" si="14"/>
        <v>0.23148050368130033</v>
      </c>
      <c r="AJ5">
        <v>572064</v>
      </c>
      <c r="AK5">
        <f t="shared" si="15"/>
        <v>0.13810326298362813</v>
      </c>
      <c r="AL5">
        <v>161</v>
      </c>
      <c r="AM5">
        <f t="shared" si="16"/>
        <v>2.0131291028446387E-2</v>
      </c>
      <c r="AN5">
        <v>36.090000000000003</v>
      </c>
      <c r="AO5">
        <f t="shared" si="17"/>
        <v>3.6090000000000004</v>
      </c>
      <c r="AP5">
        <v>9800.5</v>
      </c>
      <c r="AQ5">
        <f t="shared" si="19"/>
        <v>0.2769560577938241</v>
      </c>
    </row>
    <row r="6" spans="1:43" x14ac:dyDescent="0.35">
      <c r="A6">
        <v>5</v>
      </c>
      <c r="B6" t="s">
        <v>0</v>
      </c>
      <c r="C6">
        <v>104099452</v>
      </c>
      <c r="D6">
        <f t="shared" si="0"/>
        <v>122462595.33279999</v>
      </c>
      <c r="E6">
        <f t="shared" si="1"/>
        <v>0.85981375741002908</v>
      </c>
      <c r="F6" s="1">
        <v>32050863.891599998</v>
      </c>
      <c r="G6">
        <f t="shared" si="18"/>
        <v>0.59775359755765911</v>
      </c>
      <c r="H6" s="1">
        <v>4514319.7127999999</v>
      </c>
      <c r="J6" s="1">
        <v>27536544.178799998</v>
      </c>
      <c r="K6">
        <f t="shared" si="2"/>
        <v>0.75595342818242006</v>
      </c>
      <c r="L6">
        <v>0</v>
      </c>
      <c r="M6">
        <f t="shared" si="3"/>
        <v>0</v>
      </c>
      <c r="N6">
        <v>1</v>
      </c>
      <c r="O6">
        <f t="shared" si="4"/>
        <v>0.25</v>
      </c>
      <c r="P6">
        <v>0.77200000000000002</v>
      </c>
      <c r="Q6">
        <f t="shared" si="5"/>
        <v>1.0255047821466525</v>
      </c>
      <c r="R6">
        <v>10.23</v>
      </c>
      <c r="S6">
        <f t="shared" si="6"/>
        <v>3.8205855990439201</v>
      </c>
      <c r="T6">
        <v>4331303</v>
      </c>
      <c r="U6">
        <f t="shared" si="7"/>
        <v>0.51575724024997061</v>
      </c>
      <c r="V6">
        <v>33</v>
      </c>
      <c r="W6">
        <f t="shared" si="8"/>
        <v>0.23093072078376489</v>
      </c>
      <c r="X6">
        <v>61.8</v>
      </c>
      <c r="Y6">
        <f t="shared" si="9"/>
        <v>6.18</v>
      </c>
      <c r="Z6">
        <v>29.51</v>
      </c>
      <c r="AA6">
        <f t="shared" si="10"/>
        <v>2.9510000000000001</v>
      </c>
      <c r="AB6">
        <v>1326</v>
      </c>
      <c r="AC6">
        <f t="shared" si="11"/>
        <v>1.3260000000000001</v>
      </c>
      <c r="AD6">
        <v>50</v>
      </c>
      <c r="AE6">
        <f t="shared" si="12"/>
        <v>5</v>
      </c>
      <c r="AF6">
        <v>94163</v>
      </c>
      <c r="AG6">
        <f t="shared" si="13"/>
        <v>0.31438061879860085</v>
      </c>
      <c r="AH6">
        <v>3289</v>
      </c>
      <c r="AI6">
        <f t="shared" si="14"/>
        <v>0.13893054317660528</v>
      </c>
      <c r="AJ6">
        <v>706557</v>
      </c>
      <c r="AK6">
        <f t="shared" si="15"/>
        <v>0.17057152203935808</v>
      </c>
      <c r="AL6">
        <v>3052</v>
      </c>
      <c r="AM6">
        <f t="shared" si="16"/>
        <v>0.38161925601750546</v>
      </c>
      <c r="AN6">
        <v>7.84</v>
      </c>
      <c r="AO6">
        <f t="shared" si="17"/>
        <v>0.78400000000000003</v>
      </c>
      <c r="AP6">
        <v>10660</v>
      </c>
      <c r="AQ6">
        <f t="shared" si="19"/>
        <v>0.30124499526372783</v>
      </c>
    </row>
    <row r="7" spans="1:43" x14ac:dyDescent="0.35">
      <c r="A7">
        <v>6</v>
      </c>
      <c r="B7" t="s">
        <v>12</v>
      </c>
      <c r="C7">
        <v>1055450</v>
      </c>
      <c r="D7">
        <f t="shared" si="0"/>
        <v>1241631.3799999999</v>
      </c>
      <c r="E7">
        <f t="shared" si="1"/>
        <v>8.7175332129357935E-3</v>
      </c>
      <c r="F7" s="1">
        <v>797820.36319999991</v>
      </c>
      <c r="G7">
        <f t="shared" si="18"/>
        <v>1.4879473886273181E-2</v>
      </c>
      <c r="H7" s="1">
        <v>426230.89519999997</v>
      </c>
      <c r="J7" s="1">
        <v>371589.46799999999</v>
      </c>
      <c r="K7">
        <f t="shared" si="2"/>
        <v>1.0201146897269194E-2</v>
      </c>
      <c r="L7">
        <v>0</v>
      </c>
      <c r="M7">
        <f t="shared" si="3"/>
        <v>0</v>
      </c>
      <c r="N7">
        <v>0</v>
      </c>
      <c r="O7">
        <f t="shared" si="4"/>
        <v>0</v>
      </c>
      <c r="P7">
        <v>0</v>
      </c>
      <c r="Q7">
        <f t="shared" si="5"/>
        <v>0</v>
      </c>
      <c r="R7">
        <v>0</v>
      </c>
      <c r="S7">
        <f t="shared" si="6"/>
        <v>0</v>
      </c>
      <c r="T7">
        <v>93749</v>
      </c>
      <c r="U7">
        <f t="shared" si="7"/>
        <v>1.1163320948960276E-2</v>
      </c>
      <c r="V7">
        <v>38</v>
      </c>
      <c r="W7">
        <f t="shared" si="8"/>
        <v>0.26592022393282017</v>
      </c>
      <c r="X7">
        <v>86.05</v>
      </c>
      <c r="Y7">
        <f t="shared" si="9"/>
        <v>8.6050000000000004</v>
      </c>
      <c r="Z7">
        <v>25.55</v>
      </c>
      <c r="AA7">
        <f t="shared" si="10"/>
        <v>2.5550000000000002</v>
      </c>
      <c r="AB7">
        <v>617</v>
      </c>
      <c r="AC7">
        <f t="shared" si="11"/>
        <v>0.61699999999999999</v>
      </c>
      <c r="AD7">
        <v>51</v>
      </c>
      <c r="AE7">
        <f t="shared" si="12"/>
        <v>5.0999999999999996</v>
      </c>
      <c r="AF7">
        <v>114</v>
      </c>
      <c r="AG7">
        <f t="shared" si="13"/>
        <v>3.8061011801918473E-4</v>
      </c>
      <c r="AH7">
        <v>241</v>
      </c>
      <c r="AI7">
        <f t="shared" si="14"/>
        <v>1.0180073245838209E-2</v>
      </c>
      <c r="AJ7">
        <v>206642</v>
      </c>
      <c r="AK7">
        <f t="shared" si="15"/>
        <v>4.9885912187207865E-2</v>
      </c>
      <c r="AL7">
        <v>1790</v>
      </c>
      <c r="AM7">
        <f t="shared" si="16"/>
        <v>0.22381994373241637</v>
      </c>
      <c r="AN7">
        <v>20.07</v>
      </c>
      <c r="AO7">
        <f t="shared" si="17"/>
        <v>2.0070000000000001</v>
      </c>
      <c r="AP7">
        <v>13659</v>
      </c>
      <c r="AQ7">
        <f t="shared" si="19"/>
        <v>0.38599487713951769</v>
      </c>
    </row>
    <row r="8" spans="1:43" x14ac:dyDescent="0.35">
      <c r="A8">
        <v>7</v>
      </c>
      <c r="B8" t="s">
        <v>40</v>
      </c>
      <c r="C8">
        <v>25545198</v>
      </c>
      <c r="D8">
        <f t="shared" si="0"/>
        <v>30051370.927199997</v>
      </c>
      <c r="E8">
        <f t="shared" si="1"/>
        <v>0.21099162631675683</v>
      </c>
      <c r="F8" s="1">
        <v>10455931.43</v>
      </c>
      <c r="G8">
        <f t="shared" si="18"/>
        <v>0.19500474774212684</v>
      </c>
      <c r="H8" s="1">
        <v>2726304.6471999995</v>
      </c>
      <c r="J8" s="1">
        <v>7729626.7827999992</v>
      </c>
      <c r="K8">
        <f t="shared" si="2"/>
        <v>0.21219938954892303</v>
      </c>
      <c r="L8">
        <v>0</v>
      </c>
      <c r="M8">
        <f t="shared" si="3"/>
        <v>0</v>
      </c>
      <c r="N8">
        <v>2</v>
      </c>
      <c r="O8">
        <f t="shared" si="4"/>
        <v>0.5</v>
      </c>
      <c r="P8">
        <v>1.6E-2</v>
      </c>
      <c r="Q8">
        <f t="shared" si="5"/>
        <v>2.1253985122210418E-2</v>
      </c>
      <c r="R8">
        <v>0.04</v>
      </c>
      <c r="S8">
        <f t="shared" si="6"/>
        <v>1.4938751120406334E-2</v>
      </c>
      <c r="T8">
        <v>856605</v>
      </c>
      <c r="U8">
        <f t="shared" si="7"/>
        <v>0.1020016911272026</v>
      </c>
      <c r="V8">
        <v>48</v>
      </c>
      <c r="W8">
        <f t="shared" si="8"/>
        <v>0.33589923023093071</v>
      </c>
      <c r="X8">
        <v>70.28</v>
      </c>
      <c r="Y8">
        <f t="shared" si="9"/>
        <v>7.0280000000000005</v>
      </c>
      <c r="Z8">
        <v>29.61</v>
      </c>
      <c r="AA8">
        <f t="shared" si="10"/>
        <v>2.9609999999999999</v>
      </c>
      <c r="AB8">
        <v>1142</v>
      </c>
      <c r="AC8">
        <f t="shared" si="11"/>
        <v>1.1419999999999999</v>
      </c>
      <c r="AD8">
        <v>49</v>
      </c>
      <c r="AE8">
        <f t="shared" si="12"/>
        <v>4.9000000000000004</v>
      </c>
      <c r="AF8">
        <v>135192</v>
      </c>
      <c r="AG8">
        <f t="shared" si="13"/>
        <v>0.45136353574780375</v>
      </c>
      <c r="AH8">
        <v>4397</v>
      </c>
      <c r="AI8">
        <f t="shared" si="14"/>
        <v>0.185733535526766</v>
      </c>
      <c r="AJ8">
        <v>1021077</v>
      </c>
      <c r="AK8">
        <f t="shared" si="15"/>
        <v>0.24650050598802592</v>
      </c>
      <c r="AL8">
        <v>1415</v>
      </c>
      <c r="AM8">
        <f t="shared" si="16"/>
        <v>0.1769302907158487</v>
      </c>
      <c r="AN8">
        <v>41.21</v>
      </c>
      <c r="AO8">
        <f t="shared" si="17"/>
        <v>4.1210000000000004</v>
      </c>
      <c r="AP8">
        <v>10100</v>
      </c>
      <c r="AQ8">
        <f t="shared" si="19"/>
        <v>0.28541974222923561</v>
      </c>
    </row>
    <row r="9" spans="1:43" x14ac:dyDescent="0.35">
      <c r="A9">
        <v>8</v>
      </c>
      <c r="B9" t="s">
        <v>41</v>
      </c>
      <c r="C9">
        <v>343709</v>
      </c>
      <c r="D9">
        <f t="shared" si="0"/>
        <v>404339.26759999996</v>
      </c>
      <c r="E9">
        <f t="shared" si="1"/>
        <v>2.8388787939598731E-3</v>
      </c>
      <c r="F9" s="1">
        <v>221230.25479999997</v>
      </c>
      <c r="G9">
        <f t="shared" si="18"/>
        <v>4.1259786676126316E-3</v>
      </c>
      <c r="H9" s="1">
        <v>121452.71239999999</v>
      </c>
      <c r="J9" s="1">
        <v>99777.542399999991</v>
      </c>
      <c r="K9">
        <f t="shared" si="2"/>
        <v>2.7391663508366856E-3</v>
      </c>
      <c r="L9">
        <v>0</v>
      </c>
      <c r="M9">
        <f t="shared" si="3"/>
        <v>0</v>
      </c>
      <c r="N9">
        <v>0</v>
      </c>
      <c r="O9">
        <f t="shared" si="4"/>
        <v>0</v>
      </c>
      <c r="P9">
        <v>0</v>
      </c>
      <c r="Q9">
        <f t="shared" si="5"/>
        <v>0</v>
      </c>
      <c r="R9">
        <v>0</v>
      </c>
      <c r="S9">
        <f t="shared" si="6"/>
        <v>0</v>
      </c>
      <c r="T9">
        <v>26094</v>
      </c>
      <c r="U9">
        <f t="shared" si="7"/>
        <v>3.1071872429803992E-3</v>
      </c>
      <c r="V9">
        <v>46</v>
      </c>
      <c r="W9">
        <f t="shared" si="8"/>
        <v>0.32190342897130858</v>
      </c>
      <c r="X9">
        <v>76.239999999999995</v>
      </c>
      <c r="Y9">
        <f t="shared" si="9"/>
        <v>7.6239999999999997</v>
      </c>
      <c r="Z9">
        <v>28.15</v>
      </c>
      <c r="AA9">
        <f t="shared" si="10"/>
        <v>2.8149999999999999</v>
      </c>
      <c r="AB9">
        <v>107</v>
      </c>
      <c r="AC9">
        <f t="shared" si="11"/>
        <v>0.107</v>
      </c>
      <c r="AD9">
        <v>52</v>
      </c>
      <c r="AE9">
        <f t="shared" si="12"/>
        <v>5.2</v>
      </c>
      <c r="AF9">
        <v>491</v>
      </c>
      <c r="AG9">
        <f t="shared" si="13"/>
        <v>1.6392944556791204E-3</v>
      </c>
      <c r="AH9">
        <v>2132</v>
      </c>
      <c r="AI9">
        <f t="shared" si="14"/>
        <v>9.0057743403016852E-2</v>
      </c>
      <c r="AJ9">
        <v>137561</v>
      </c>
      <c r="AK9">
        <f t="shared" si="15"/>
        <v>3.320891186876096E-2</v>
      </c>
      <c r="AL9">
        <v>5082</v>
      </c>
      <c r="AM9">
        <f t="shared" si="16"/>
        <v>0.63544857768052521</v>
      </c>
      <c r="AN9">
        <v>37.83</v>
      </c>
      <c r="AO9">
        <f t="shared" si="17"/>
        <v>3.7829999999999999</v>
      </c>
      <c r="AP9">
        <v>9237.7999999999993</v>
      </c>
      <c r="AQ9">
        <f t="shared" si="19"/>
        <v>0.26105450443220124</v>
      </c>
    </row>
    <row r="10" spans="1:43" x14ac:dyDescent="0.35">
      <c r="A10">
        <v>9</v>
      </c>
      <c r="B10" t="s">
        <v>42</v>
      </c>
      <c r="C10">
        <v>243247</v>
      </c>
      <c r="D10">
        <f t="shared" si="0"/>
        <v>286155.7708</v>
      </c>
      <c r="E10">
        <f t="shared" si="1"/>
        <v>2.009108722769428E-3</v>
      </c>
      <c r="F10" s="1">
        <v>174803.62879999998</v>
      </c>
      <c r="G10">
        <f t="shared" si="18"/>
        <v>3.260114870373856E-3</v>
      </c>
      <c r="H10" s="1">
        <v>115916.57399999999</v>
      </c>
      <c r="J10" s="1">
        <v>58887.054799999998</v>
      </c>
      <c r="K10">
        <f t="shared" si="2"/>
        <v>1.616610663363422E-3</v>
      </c>
      <c r="L10">
        <v>0</v>
      </c>
      <c r="M10">
        <f t="shared" si="3"/>
        <v>0</v>
      </c>
      <c r="N10">
        <v>0</v>
      </c>
      <c r="O10">
        <f t="shared" si="4"/>
        <v>0</v>
      </c>
      <c r="P10">
        <v>0</v>
      </c>
      <c r="Q10">
        <f t="shared" si="5"/>
        <v>0</v>
      </c>
      <c r="R10">
        <v>0</v>
      </c>
      <c r="S10">
        <f t="shared" si="6"/>
        <v>0</v>
      </c>
      <c r="T10">
        <v>12009</v>
      </c>
      <c r="U10">
        <f t="shared" si="7"/>
        <v>1.4299920135261597E-3</v>
      </c>
      <c r="V10">
        <v>50</v>
      </c>
      <c r="W10">
        <f t="shared" si="8"/>
        <v>0.34989503149055279</v>
      </c>
      <c r="X10">
        <v>87.1</v>
      </c>
      <c r="Y10">
        <f t="shared" si="9"/>
        <v>8.7099999999999991</v>
      </c>
      <c r="Z10">
        <v>28.92</v>
      </c>
      <c r="AA10">
        <f t="shared" si="10"/>
        <v>2.8920000000000003</v>
      </c>
      <c r="AB10">
        <v>48</v>
      </c>
      <c r="AC10">
        <f t="shared" si="11"/>
        <v>4.8000000000000001E-2</v>
      </c>
      <c r="AD10">
        <v>42</v>
      </c>
      <c r="AE10">
        <f t="shared" si="12"/>
        <v>4.2</v>
      </c>
      <c r="AF10">
        <v>112</v>
      </c>
      <c r="AG10">
        <f t="shared" si="13"/>
        <v>3.739327475276201E-4</v>
      </c>
      <c r="AH10">
        <v>759</v>
      </c>
      <c r="AI10">
        <f t="shared" si="14"/>
        <v>3.2060894579216598E-2</v>
      </c>
      <c r="AJ10">
        <v>0</v>
      </c>
      <c r="AK10">
        <f t="shared" si="15"/>
        <v>0</v>
      </c>
      <c r="AL10">
        <v>7044</v>
      </c>
      <c r="AM10">
        <f t="shared" si="16"/>
        <v>0.88077524226320736</v>
      </c>
      <c r="AN10">
        <v>18.63</v>
      </c>
      <c r="AO10">
        <f t="shared" si="17"/>
        <v>1.863</v>
      </c>
      <c r="AP10">
        <v>11466</v>
      </c>
      <c r="AQ10">
        <f t="shared" si="19"/>
        <v>0.32402205588122923</v>
      </c>
    </row>
    <row r="11" spans="1:43" x14ac:dyDescent="0.35">
      <c r="A11">
        <v>10</v>
      </c>
      <c r="B11" t="s">
        <v>43</v>
      </c>
      <c r="C11">
        <v>1458545</v>
      </c>
      <c r="D11">
        <f t="shared" si="0"/>
        <v>1715832.3379999998</v>
      </c>
      <c r="E11">
        <f t="shared" si="1"/>
        <v>1.2046913146109655E-2</v>
      </c>
      <c r="F11" s="1">
        <v>1341907.7159999998</v>
      </c>
      <c r="G11">
        <f t="shared" si="18"/>
        <v>2.5026787656716065E-2</v>
      </c>
      <c r="H11" s="1">
        <v>632027.95839999989</v>
      </c>
      <c r="J11" s="1">
        <v>709879.7575999999</v>
      </c>
      <c r="K11">
        <f t="shared" si="2"/>
        <v>1.9488140300777973E-2</v>
      </c>
      <c r="L11">
        <v>23</v>
      </c>
      <c r="M11">
        <f t="shared" si="3"/>
        <v>0.5679012345679012</v>
      </c>
      <c r="N11">
        <v>0</v>
      </c>
      <c r="O11">
        <f t="shared" si="4"/>
        <v>0</v>
      </c>
      <c r="P11">
        <v>0</v>
      </c>
      <c r="Q11">
        <f t="shared" si="5"/>
        <v>0</v>
      </c>
      <c r="R11">
        <v>0</v>
      </c>
      <c r="S11">
        <f t="shared" si="6"/>
        <v>0</v>
      </c>
      <c r="T11">
        <v>255519</v>
      </c>
      <c r="U11">
        <f t="shared" si="7"/>
        <v>3.0426357673760583E-2</v>
      </c>
      <c r="V11">
        <v>40</v>
      </c>
      <c r="W11">
        <f t="shared" si="8"/>
        <v>0.2799160251924423</v>
      </c>
      <c r="X11">
        <v>88.7</v>
      </c>
      <c r="Y11">
        <f t="shared" si="9"/>
        <v>8.870000000000001</v>
      </c>
      <c r="Z11">
        <v>28.53</v>
      </c>
      <c r="AA11">
        <f t="shared" si="10"/>
        <v>2.8530000000000002</v>
      </c>
      <c r="AB11">
        <v>3005</v>
      </c>
      <c r="AC11">
        <f t="shared" si="11"/>
        <v>3.0049999999999999</v>
      </c>
      <c r="AD11">
        <v>56</v>
      </c>
      <c r="AE11">
        <f t="shared" si="12"/>
        <v>5.6</v>
      </c>
      <c r="AF11">
        <v>3702</v>
      </c>
      <c r="AG11">
        <f t="shared" si="13"/>
        <v>1.2359812779886157E-2</v>
      </c>
      <c r="AH11">
        <v>695</v>
      </c>
      <c r="AI11">
        <f t="shared" si="14"/>
        <v>2.9357472638413092E-2</v>
      </c>
      <c r="AJ11">
        <v>115870</v>
      </c>
      <c r="AK11">
        <f t="shared" si="15"/>
        <v>2.7972438541689376E-2</v>
      </c>
      <c r="AL11">
        <v>41</v>
      </c>
      <c r="AM11">
        <f t="shared" si="16"/>
        <v>5.1266020631447326E-3</v>
      </c>
      <c r="AN11">
        <v>60.62</v>
      </c>
      <c r="AO11">
        <f t="shared" si="17"/>
        <v>6.0619999999999994</v>
      </c>
      <c r="AP11">
        <v>13598</v>
      </c>
      <c r="AQ11">
        <f t="shared" si="19"/>
        <v>0.38427105493397479</v>
      </c>
    </row>
    <row r="12" spans="1:43" x14ac:dyDescent="0.35">
      <c r="A12">
        <v>11</v>
      </c>
      <c r="B12" t="s">
        <v>1</v>
      </c>
      <c r="C12">
        <v>60439692</v>
      </c>
      <c r="D12">
        <f t="shared" si="0"/>
        <v>71101253.668799996</v>
      </c>
      <c r="E12">
        <f t="shared" si="1"/>
        <v>0.49920415215274028</v>
      </c>
      <c r="F12" s="1">
        <v>31643143.650399998</v>
      </c>
      <c r="G12">
        <f t="shared" si="18"/>
        <v>0.59014955163244931</v>
      </c>
      <c r="H12" s="1">
        <v>11757355.692799998</v>
      </c>
      <c r="J12" s="1">
        <v>19885787.957599998</v>
      </c>
      <c r="K12">
        <f t="shared" si="2"/>
        <v>0.54591925119746487</v>
      </c>
      <c r="L12">
        <v>32</v>
      </c>
      <c r="M12">
        <f t="shared" si="3"/>
        <v>0.79012345679012341</v>
      </c>
      <c r="N12">
        <v>0</v>
      </c>
      <c r="O12">
        <f t="shared" si="4"/>
        <v>0</v>
      </c>
      <c r="P12">
        <v>2.9020000000000001</v>
      </c>
      <c r="Q12">
        <f t="shared" si="5"/>
        <v>3.854941551540914</v>
      </c>
      <c r="R12">
        <v>0.34</v>
      </c>
      <c r="S12">
        <f t="shared" si="6"/>
        <v>0.12697938452345386</v>
      </c>
      <c r="T12">
        <v>5211251</v>
      </c>
      <c r="U12">
        <f t="shared" si="7"/>
        <v>0.6205385386360408</v>
      </c>
      <c r="V12">
        <v>41</v>
      </c>
      <c r="W12">
        <f t="shared" si="8"/>
        <v>0.28691392582225334</v>
      </c>
      <c r="X12">
        <v>78.03</v>
      </c>
      <c r="Y12">
        <f t="shared" si="9"/>
        <v>7.8029999999999999</v>
      </c>
      <c r="Z12">
        <v>29.95</v>
      </c>
      <c r="AA12">
        <f t="shared" si="10"/>
        <v>2.9950000000000001</v>
      </c>
      <c r="AB12">
        <v>1107</v>
      </c>
      <c r="AC12">
        <f t="shared" si="11"/>
        <v>1.107</v>
      </c>
      <c r="AD12">
        <v>55</v>
      </c>
      <c r="AE12">
        <f t="shared" si="12"/>
        <v>5.5</v>
      </c>
      <c r="AF12">
        <v>196024</v>
      </c>
      <c r="AG12">
        <f t="shared" si="13"/>
        <v>0.65446243661923398</v>
      </c>
      <c r="AH12">
        <v>29766</v>
      </c>
      <c r="AI12">
        <f t="shared" si="14"/>
        <v>1.2573446482805815</v>
      </c>
      <c r="AJ12">
        <v>3041779</v>
      </c>
      <c r="AK12">
        <f t="shared" si="15"/>
        <v>0.73432274216709559</v>
      </c>
      <c r="AL12">
        <v>4233</v>
      </c>
      <c r="AM12">
        <f t="shared" si="16"/>
        <v>0.52929040325101595</v>
      </c>
      <c r="AN12">
        <v>7.61</v>
      </c>
      <c r="AO12">
        <f t="shared" si="17"/>
        <v>0.76100000000000001</v>
      </c>
      <c r="AP12">
        <v>12662</v>
      </c>
      <c r="AQ12">
        <f t="shared" si="19"/>
        <v>0.35782027486203771</v>
      </c>
    </row>
    <row r="13" spans="1:43" x14ac:dyDescent="0.35">
      <c r="A13">
        <v>12</v>
      </c>
      <c r="B13" t="s">
        <v>2</v>
      </c>
      <c r="C13">
        <v>25351462</v>
      </c>
      <c r="D13">
        <f t="shared" si="0"/>
        <v>29823459.896799996</v>
      </c>
      <c r="E13">
        <f t="shared" si="1"/>
        <v>0.20939145575960932</v>
      </c>
      <c r="F13" s="1">
        <v>12452735.143999999</v>
      </c>
      <c r="G13">
        <f t="shared" si="18"/>
        <v>0.23224544764016664</v>
      </c>
      <c r="H13" s="1">
        <v>3759221.4919999996</v>
      </c>
      <c r="J13" s="1">
        <v>8693513.6519999988</v>
      </c>
      <c r="K13">
        <f t="shared" si="2"/>
        <v>0.23866071956987536</v>
      </c>
      <c r="L13">
        <v>0</v>
      </c>
      <c r="M13">
        <f t="shared" si="3"/>
        <v>0</v>
      </c>
      <c r="N13">
        <v>1</v>
      </c>
      <c r="O13">
        <f t="shared" si="4"/>
        <v>0.25</v>
      </c>
      <c r="P13">
        <v>0</v>
      </c>
      <c r="Q13">
        <f t="shared" si="5"/>
        <v>0</v>
      </c>
      <c r="R13">
        <v>0</v>
      </c>
      <c r="S13">
        <f t="shared" si="6"/>
        <v>0</v>
      </c>
      <c r="T13">
        <v>1351916</v>
      </c>
      <c r="U13">
        <f t="shared" si="7"/>
        <v>0.16098168731436688</v>
      </c>
      <c r="V13">
        <v>35</v>
      </c>
      <c r="W13">
        <f t="shared" si="8"/>
        <v>0.244926522043387</v>
      </c>
      <c r="X13">
        <v>75.55</v>
      </c>
      <c r="Y13">
        <f t="shared" si="9"/>
        <v>7.5549999999999997</v>
      </c>
      <c r="Z13">
        <v>19.13</v>
      </c>
      <c r="AA13">
        <f t="shared" si="10"/>
        <v>1.9129999999999998</v>
      </c>
      <c r="AB13">
        <v>617</v>
      </c>
      <c r="AC13">
        <f t="shared" si="11"/>
        <v>0.61699999999999999</v>
      </c>
      <c r="AD13">
        <v>60</v>
      </c>
      <c r="AE13">
        <f t="shared" si="12"/>
        <v>6</v>
      </c>
      <c r="AF13">
        <v>44212</v>
      </c>
      <c r="AG13">
        <f t="shared" si="13"/>
        <v>0.14760995208652805</v>
      </c>
      <c r="AH13">
        <v>11294</v>
      </c>
      <c r="AI13">
        <f t="shared" si="14"/>
        <v>0.47706949061616899</v>
      </c>
      <c r="AJ13">
        <v>1333644</v>
      </c>
      <c r="AK13">
        <f t="shared" si="15"/>
        <v>0.32195801179332684</v>
      </c>
      <c r="AL13">
        <v>3073</v>
      </c>
      <c r="AM13">
        <f t="shared" si="16"/>
        <v>0.38424507658643325</v>
      </c>
      <c r="AN13">
        <v>3.63</v>
      </c>
      <c r="AO13">
        <f t="shared" si="17"/>
        <v>0.36299999999999999</v>
      </c>
      <c r="AP13">
        <v>10924</v>
      </c>
      <c r="AQ13">
        <f t="shared" si="19"/>
        <v>0.3087054716942742</v>
      </c>
    </row>
    <row r="14" spans="1:43" x14ac:dyDescent="0.35">
      <c r="A14">
        <v>13</v>
      </c>
      <c r="B14" t="s">
        <v>44</v>
      </c>
      <c r="C14">
        <v>6864602</v>
      </c>
      <c r="D14">
        <f t="shared" si="0"/>
        <v>8075517.792799999</v>
      </c>
      <c r="E14">
        <f t="shared" si="1"/>
        <v>5.6698465989469392E-2</v>
      </c>
      <c r="F14" s="1">
        <v>3114009.6187999998</v>
      </c>
      <c r="G14">
        <f t="shared" si="18"/>
        <v>5.807676382023199E-2</v>
      </c>
      <c r="H14" s="1">
        <v>784815.26119999995</v>
      </c>
      <c r="J14" s="1">
        <v>2329194.3575999998</v>
      </c>
      <c r="K14">
        <f t="shared" si="2"/>
        <v>6.3942753604007294E-2</v>
      </c>
      <c r="L14">
        <v>0</v>
      </c>
      <c r="M14">
        <f t="shared" si="3"/>
        <v>0</v>
      </c>
      <c r="N14">
        <v>1</v>
      </c>
      <c r="O14">
        <f t="shared" si="4"/>
        <v>0.25</v>
      </c>
      <c r="P14">
        <v>2E-3</v>
      </c>
      <c r="Q14">
        <f t="shared" si="5"/>
        <v>2.6567481402763023E-3</v>
      </c>
      <c r="R14">
        <v>0.5</v>
      </c>
      <c r="S14">
        <f t="shared" si="6"/>
        <v>0.18673438900507919</v>
      </c>
      <c r="T14">
        <v>310814</v>
      </c>
      <c r="U14">
        <f t="shared" si="7"/>
        <v>3.7010703446758247E-2</v>
      </c>
      <c r="V14">
        <v>52</v>
      </c>
      <c r="W14">
        <f t="shared" si="8"/>
        <v>0.36389083275017498</v>
      </c>
      <c r="X14">
        <v>82.8</v>
      </c>
      <c r="Y14">
        <f t="shared" si="9"/>
        <v>8.2799999999999994</v>
      </c>
      <c r="Z14">
        <v>18.399999999999999</v>
      </c>
      <c r="AA14">
        <f t="shared" si="10"/>
        <v>1.8399999999999999</v>
      </c>
      <c r="AB14">
        <v>1251</v>
      </c>
      <c r="AC14">
        <f t="shared" si="11"/>
        <v>1.2509999999999999</v>
      </c>
      <c r="AD14">
        <v>53</v>
      </c>
      <c r="AE14">
        <f t="shared" si="12"/>
        <v>5.3</v>
      </c>
      <c r="AF14">
        <v>55673</v>
      </c>
      <c r="AG14">
        <f t="shared" si="13"/>
        <v>0.18587462368843924</v>
      </c>
      <c r="AH14">
        <v>2665</v>
      </c>
      <c r="AI14">
        <f t="shared" si="14"/>
        <v>0.11257217925377107</v>
      </c>
      <c r="AJ14">
        <v>296268</v>
      </c>
      <c r="AK14">
        <f t="shared" si="15"/>
        <v>7.1522727383008786E-2</v>
      </c>
      <c r="AL14">
        <v>113</v>
      </c>
      <c r="AM14">
        <f t="shared" si="16"/>
        <v>1.4129415442325727E-2</v>
      </c>
      <c r="AN14">
        <v>27.73</v>
      </c>
      <c r="AO14">
        <f t="shared" si="17"/>
        <v>2.7730000000000001</v>
      </c>
      <c r="AP14" t="s">
        <v>68</v>
      </c>
      <c r="AQ14">
        <f>(11250/353864.8)*10</f>
        <v>0.3179180297107822</v>
      </c>
    </row>
    <row r="15" spans="1:43" x14ac:dyDescent="0.35">
      <c r="A15">
        <v>14</v>
      </c>
      <c r="B15" t="s">
        <v>46</v>
      </c>
      <c r="C15">
        <v>12541302</v>
      </c>
      <c r="D15">
        <f t="shared" si="0"/>
        <v>14753587.672799999</v>
      </c>
      <c r="E15">
        <f t="shared" si="1"/>
        <v>0.10358540595808241</v>
      </c>
      <c r="F15" s="1">
        <v>3305247.5555999996</v>
      </c>
      <c r="G15">
        <f t="shared" si="18"/>
        <v>6.1643381091402133E-2</v>
      </c>
      <c r="H15" s="1">
        <v>979156.54119999986</v>
      </c>
      <c r="J15" s="1">
        <v>2326091.0143999998</v>
      </c>
      <c r="K15">
        <f t="shared" si="2"/>
        <v>6.3857558348000082E-2</v>
      </c>
      <c r="L15">
        <v>0</v>
      </c>
      <c r="M15">
        <f t="shared" si="3"/>
        <v>0</v>
      </c>
      <c r="N15">
        <v>0</v>
      </c>
      <c r="O15">
        <f t="shared" si="4"/>
        <v>0</v>
      </c>
      <c r="P15">
        <v>0</v>
      </c>
      <c r="Q15">
        <f t="shared" si="5"/>
        <v>0</v>
      </c>
      <c r="R15">
        <v>0</v>
      </c>
      <c r="S15">
        <f t="shared" si="6"/>
        <v>0</v>
      </c>
      <c r="T15">
        <v>414058</v>
      </c>
      <c r="U15">
        <f t="shared" si="7"/>
        <v>4.9304657601516755E-2</v>
      </c>
      <c r="V15">
        <v>34</v>
      </c>
      <c r="W15">
        <f t="shared" si="8"/>
        <v>0.23792862141357593</v>
      </c>
      <c r="X15">
        <v>67.16</v>
      </c>
      <c r="Y15">
        <f t="shared" si="9"/>
        <v>6.7159999999999993</v>
      </c>
      <c r="Z15">
        <v>25.88</v>
      </c>
      <c r="AA15">
        <f t="shared" si="10"/>
        <v>2.5880000000000001</v>
      </c>
      <c r="AB15">
        <v>1011</v>
      </c>
      <c r="AC15">
        <f t="shared" si="11"/>
        <v>1.0109999999999999</v>
      </c>
      <c r="AD15">
        <v>70</v>
      </c>
      <c r="AE15">
        <f t="shared" si="12"/>
        <v>7</v>
      </c>
      <c r="AF15">
        <v>42241</v>
      </c>
      <c r="AG15">
        <f t="shared" si="13"/>
        <v>0.14102940346709109</v>
      </c>
      <c r="AH15">
        <v>1011</v>
      </c>
      <c r="AI15">
        <f t="shared" si="14"/>
        <v>4.2705618471130413E-2</v>
      </c>
      <c r="AJ15">
        <v>122587</v>
      </c>
      <c r="AK15">
        <f t="shared" si="15"/>
        <v>2.9594004690688489E-2</v>
      </c>
      <c r="AL15">
        <v>319</v>
      </c>
      <c r="AM15">
        <f t="shared" si="16"/>
        <v>3.988746483276024E-2</v>
      </c>
      <c r="AN15">
        <v>39.15</v>
      </c>
      <c r="AO15">
        <f t="shared" si="17"/>
        <v>3.915</v>
      </c>
      <c r="AP15">
        <v>8086</v>
      </c>
      <c r="AQ15">
        <f t="shared" si="19"/>
        <v>0.22850535006590089</v>
      </c>
    </row>
    <row r="16" spans="1:43" x14ac:dyDescent="0.35">
      <c r="A16">
        <v>15</v>
      </c>
      <c r="B16" t="s">
        <v>3</v>
      </c>
      <c r="C16">
        <v>32988134</v>
      </c>
      <c r="D16">
        <f t="shared" si="0"/>
        <v>38807240.837599993</v>
      </c>
      <c r="E16">
        <f t="shared" si="1"/>
        <v>0.27246686605502529</v>
      </c>
      <c r="F16" s="1">
        <v>11363673.432799999</v>
      </c>
      <c r="G16">
        <f t="shared" si="18"/>
        <v>0.21193427730685419</v>
      </c>
      <c r="H16" s="1">
        <v>2353339.9675999996</v>
      </c>
      <c r="J16" s="1">
        <v>9010333.4651999995</v>
      </c>
      <c r="K16">
        <f t="shared" si="2"/>
        <v>0.24735828969158449</v>
      </c>
      <c r="L16">
        <v>0</v>
      </c>
      <c r="M16">
        <f t="shared" si="3"/>
        <v>0</v>
      </c>
      <c r="N16">
        <v>0</v>
      </c>
      <c r="O16">
        <f t="shared" si="4"/>
        <v>0</v>
      </c>
      <c r="P16">
        <v>1.6E-2</v>
      </c>
      <c r="Q16">
        <f t="shared" si="5"/>
        <v>2.1253985122210418E-2</v>
      </c>
      <c r="R16">
        <v>2.8000000000000001E-2</v>
      </c>
      <c r="S16">
        <f t="shared" si="6"/>
        <v>1.0457125784284434E-2</v>
      </c>
      <c r="T16">
        <v>1003393</v>
      </c>
      <c r="U16">
        <f t="shared" si="7"/>
        <v>0.11948072082838322</v>
      </c>
      <c r="V16">
        <v>40</v>
      </c>
      <c r="W16">
        <f t="shared" si="8"/>
        <v>0.2799160251924423</v>
      </c>
      <c r="X16">
        <v>66.41</v>
      </c>
      <c r="Y16">
        <f t="shared" si="9"/>
        <v>6.641</v>
      </c>
      <c r="Z16">
        <v>26.78</v>
      </c>
      <c r="AA16">
        <f t="shared" si="10"/>
        <v>2.6779999999999999</v>
      </c>
      <c r="AB16">
        <v>1000</v>
      </c>
      <c r="AC16">
        <f t="shared" si="11"/>
        <v>1</v>
      </c>
      <c r="AD16">
        <v>55</v>
      </c>
      <c r="AE16">
        <f t="shared" si="12"/>
        <v>5.5</v>
      </c>
      <c r="AF16">
        <v>79716</v>
      </c>
      <c r="AG16">
        <f t="shared" si="13"/>
        <v>0.26614663305278363</v>
      </c>
      <c r="AH16">
        <v>2879</v>
      </c>
      <c r="AI16">
        <f t="shared" si="14"/>
        <v>0.12161174636833279</v>
      </c>
      <c r="AJ16">
        <v>824259</v>
      </c>
      <c r="AK16">
        <f t="shared" si="15"/>
        <v>0.19898622784097991</v>
      </c>
      <c r="AL16">
        <v>153</v>
      </c>
      <c r="AM16">
        <f t="shared" si="16"/>
        <v>1.9130978430759612E-2</v>
      </c>
      <c r="AN16">
        <v>29.76</v>
      </c>
      <c r="AO16">
        <f t="shared" si="17"/>
        <v>2.976</v>
      </c>
      <c r="AP16">
        <v>9162.11</v>
      </c>
      <c r="AQ16">
        <f t="shared" si="19"/>
        <v>0.25891555192830712</v>
      </c>
    </row>
    <row r="17" spans="1:43" x14ac:dyDescent="0.35">
      <c r="A17">
        <v>16</v>
      </c>
      <c r="B17" t="s">
        <v>4</v>
      </c>
      <c r="C17">
        <v>61095297</v>
      </c>
      <c r="D17">
        <f t="shared" si="0"/>
        <v>71872507.390799999</v>
      </c>
      <c r="E17">
        <f t="shared" si="1"/>
        <v>0.50461914894279836</v>
      </c>
      <c r="F17" s="1">
        <v>31131273.187999997</v>
      </c>
      <c r="G17">
        <f t="shared" si="18"/>
        <v>0.58060308787977355</v>
      </c>
      <c r="H17" s="1">
        <v>12004483.217199998</v>
      </c>
      <c r="J17" s="1">
        <v>19126789.970799997</v>
      </c>
      <c r="K17">
        <f t="shared" si="2"/>
        <v>0.525082681205986</v>
      </c>
      <c r="L17">
        <v>2</v>
      </c>
      <c r="M17">
        <f t="shared" si="3"/>
        <v>4.9382716049382713E-2</v>
      </c>
      <c r="N17">
        <v>2</v>
      </c>
      <c r="O17">
        <f t="shared" si="4"/>
        <v>0.5</v>
      </c>
      <c r="P17">
        <v>1.31</v>
      </c>
      <c r="Q17">
        <f t="shared" si="5"/>
        <v>1.7401700318809779</v>
      </c>
      <c r="R17">
        <v>0.17</v>
      </c>
      <c r="S17">
        <f t="shared" si="6"/>
        <v>6.3489692261726932E-2</v>
      </c>
      <c r="T17">
        <v>7185563</v>
      </c>
      <c r="U17">
        <f t="shared" si="7"/>
        <v>0.85563308374461422</v>
      </c>
      <c r="V17">
        <v>46</v>
      </c>
      <c r="W17">
        <f t="shared" si="8"/>
        <v>0.32190342897130858</v>
      </c>
      <c r="X17">
        <v>75.36</v>
      </c>
      <c r="Y17">
        <f t="shared" si="9"/>
        <v>7.5359999999999996</v>
      </c>
      <c r="Z17">
        <v>28.03</v>
      </c>
      <c r="AA17">
        <f t="shared" si="10"/>
        <v>2.8029999999999999</v>
      </c>
      <c r="AB17">
        <v>3456</v>
      </c>
      <c r="AC17">
        <f t="shared" si="11"/>
        <v>3.456</v>
      </c>
      <c r="AD17">
        <v>65</v>
      </c>
      <c r="AE17">
        <f t="shared" si="12"/>
        <v>6.5</v>
      </c>
      <c r="AF17">
        <v>191791</v>
      </c>
      <c r="AG17">
        <f t="shared" si="13"/>
        <v>0.64032978197383739</v>
      </c>
      <c r="AH17">
        <v>14302</v>
      </c>
      <c r="AI17">
        <f t="shared" si="14"/>
        <v>0.60413032183393389</v>
      </c>
      <c r="AJ17">
        <v>2887216</v>
      </c>
      <c r="AK17">
        <f t="shared" si="15"/>
        <v>0.69700933905741114</v>
      </c>
      <c r="AL17">
        <v>3440</v>
      </c>
      <c r="AM17">
        <f t="shared" si="16"/>
        <v>0.43013441700531418</v>
      </c>
      <c r="AN17">
        <v>20.190000000000001</v>
      </c>
      <c r="AO17">
        <f t="shared" si="17"/>
        <v>2.0190000000000001</v>
      </c>
      <c r="AP17">
        <v>15106.23</v>
      </c>
      <c r="AQ17">
        <f t="shared" si="19"/>
        <v>0.42689270026292525</v>
      </c>
    </row>
    <row r="18" spans="1:43" x14ac:dyDescent="0.35">
      <c r="A18">
        <v>17</v>
      </c>
      <c r="B18" t="s">
        <v>47</v>
      </c>
      <c r="C18">
        <v>33406061</v>
      </c>
      <c r="D18">
        <f t="shared" si="0"/>
        <v>39298890.160399996</v>
      </c>
      <c r="E18">
        <f t="shared" si="1"/>
        <v>0.27591875150964901</v>
      </c>
      <c r="F18" s="1">
        <v>21014526.111599997</v>
      </c>
      <c r="G18">
        <f t="shared" si="18"/>
        <v>0.39192418109735971</v>
      </c>
      <c r="H18" s="1">
        <v>8602348.534</v>
      </c>
      <c r="J18" s="1">
        <v>12412177.577599999</v>
      </c>
      <c r="K18">
        <f t="shared" si="2"/>
        <v>0.34074821190596416</v>
      </c>
      <c r="L18">
        <v>3</v>
      </c>
      <c r="M18">
        <f t="shared" si="3"/>
        <v>7.407407407407407E-2</v>
      </c>
      <c r="N18">
        <v>2</v>
      </c>
      <c r="O18">
        <f t="shared" si="4"/>
        <v>0.5</v>
      </c>
      <c r="P18">
        <v>6.0000000000000001E-3</v>
      </c>
      <c r="Q18">
        <f t="shared" si="5"/>
        <v>7.970244420828906E-3</v>
      </c>
      <c r="R18">
        <v>0.114</v>
      </c>
      <c r="S18">
        <f t="shared" si="6"/>
        <v>4.2575440693158051E-2</v>
      </c>
      <c r="T18">
        <v>4079347</v>
      </c>
      <c r="U18">
        <f t="shared" si="7"/>
        <v>0.48575515283553161</v>
      </c>
      <c r="V18">
        <v>35</v>
      </c>
      <c r="W18">
        <f t="shared" si="8"/>
        <v>0.244926522043387</v>
      </c>
      <c r="X18">
        <v>94</v>
      </c>
      <c r="Y18">
        <f t="shared" si="9"/>
        <v>9.4</v>
      </c>
      <c r="Z18">
        <v>28.03</v>
      </c>
      <c r="AA18">
        <f t="shared" si="10"/>
        <v>2.8029999999999999</v>
      </c>
      <c r="AB18">
        <v>3055</v>
      </c>
      <c r="AC18">
        <f t="shared" si="11"/>
        <v>3.0550000000000002</v>
      </c>
      <c r="AD18">
        <v>78</v>
      </c>
      <c r="AE18">
        <f t="shared" si="12"/>
        <v>7.8</v>
      </c>
      <c r="AF18">
        <v>38863</v>
      </c>
      <c r="AG18">
        <f t="shared" si="13"/>
        <v>0.12975132470683839</v>
      </c>
      <c r="AH18">
        <v>7712</v>
      </c>
      <c r="AI18">
        <f t="shared" si="14"/>
        <v>0.32576234386682268</v>
      </c>
      <c r="AJ18">
        <v>713934</v>
      </c>
      <c r="AK18">
        <f t="shared" si="15"/>
        <v>0.17235242027981756</v>
      </c>
      <c r="AL18">
        <v>409</v>
      </c>
      <c r="AM18">
        <f t="shared" si="16"/>
        <v>5.1140981556736478E-2</v>
      </c>
      <c r="AN18">
        <v>54.7</v>
      </c>
      <c r="AO18">
        <f t="shared" si="17"/>
        <v>5.4700000000000006</v>
      </c>
      <c r="AP18">
        <v>14218</v>
      </c>
      <c r="AQ18">
        <f t="shared" si="19"/>
        <v>0.40179187079359124</v>
      </c>
    </row>
    <row r="19" spans="1:43" x14ac:dyDescent="0.35">
      <c r="A19">
        <v>18</v>
      </c>
      <c r="B19" t="s">
        <v>48</v>
      </c>
      <c r="C19">
        <v>64473</v>
      </c>
      <c r="D19">
        <f t="shared" si="0"/>
        <v>75846.037199999992</v>
      </c>
      <c r="E19">
        <f t="shared" si="1"/>
        <v>5.3251742748364141E-4</v>
      </c>
      <c r="F19" s="1">
        <v>23999.736399999998</v>
      </c>
      <c r="G19">
        <f t="shared" si="18"/>
        <v>4.4759881736901742E-4</v>
      </c>
      <c r="H19" s="1">
        <v>13995.630799999999</v>
      </c>
      <c r="J19" s="1">
        <v>10004.105599999999</v>
      </c>
      <c r="K19">
        <f t="shared" si="2"/>
        <v>2.7464005196560997E-4</v>
      </c>
      <c r="L19">
        <v>0</v>
      </c>
      <c r="M19">
        <f t="shared" si="3"/>
        <v>0</v>
      </c>
      <c r="N19">
        <v>0</v>
      </c>
      <c r="O19">
        <f t="shared" si="4"/>
        <v>0</v>
      </c>
      <c r="P19">
        <v>0.629</v>
      </c>
      <c r="Q19">
        <f t="shared" si="5"/>
        <v>0.83554729011689699</v>
      </c>
      <c r="R19">
        <v>0.371</v>
      </c>
      <c r="S19">
        <f t="shared" si="6"/>
        <v>0.13855691664176875</v>
      </c>
      <c r="T19">
        <v>3994</v>
      </c>
      <c r="U19">
        <f t="shared" si="7"/>
        <v>4.7559231426625717E-4</v>
      </c>
      <c r="V19">
        <v>29</v>
      </c>
      <c r="W19">
        <f t="shared" si="8"/>
        <v>0.20293911826452066</v>
      </c>
      <c r="X19">
        <v>91.85</v>
      </c>
      <c r="Y19">
        <f t="shared" si="9"/>
        <v>9.1849999999999987</v>
      </c>
      <c r="Z19">
        <v>28.19</v>
      </c>
      <c r="AA19">
        <f t="shared" si="10"/>
        <v>2.819</v>
      </c>
      <c r="AB19">
        <v>1515</v>
      </c>
      <c r="AC19">
        <f t="shared" si="11"/>
        <v>1.5149999999999999</v>
      </c>
      <c r="AD19">
        <v>77</v>
      </c>
      <c r="AE19">
        <f t="shared" si="12"/>
        <v>7.7</v>
      </c>
      <c r="AF19">
        <v>32</v>
      </c>
      <c r="AG19">
        <f t="shared" si="13"/>
        <v>1.0683792786503431E-4</v>
      </c>
      <c r="AH19">
        <v>0</v>
      </c>
      <c r="AI19">
        <f t="shared" si="14"/>
        <v>0</v>
      </c>
      <c r="AJ19">
        <v>6135</v>
      </c>
      <c r="AK19">
        <f t="shared" si="15"/>
        <v>1.4810642138022292E-3</v>
      </c>
      <c r="AL19">
        <v>0</v>
      </c>
      <c r="AM19">
        <f t="shared" si="16"/>
        <v>0</v>
      </c>
      <c r="AN19">
        <v>90.33</v>
      </c>
      <c r="AO19">
        <f t="shared" si="17"/>
        <v>9.0329999999999995</v>
      </c>
      <c r="AP19">
        <v>8790</v>
      </c>
      <c r="AQ19">
        <f t="shared" si="19"/>
        <v>0.24839995388069114</v>
      </c>
    </row>
    <row r="20" spans="1:43" x14ac:dyDescent="0.35">
      <c r="A20">
        <v>19</v>
      </c>
      <c r="B20" t="s">
        <v>49</v>
      </c>
      <c r="C20">
        <v>72626809</v>
      </c>
      <c r="D20">
        <f t="shared" si="0"/>
        <v>85438178.107599989</v>
      </c>
      <c r="E20">
        <f t="shared" si="1"/>
        <v>0.59986415235875135</v>
      </c>
      <c r="F20" s="1">
        <v>29098393.991599996</v>
      </c>
      <c r="G20">
        <f t="shared" si="18"/>
        <v>0.54268957462290635</v>
      </c>
      <c r="H20" s="1">
        <v>7545163.733599999</v>
      </c>
      <c r="J20" s="1">
        <v>21553230.257999998</v>
      </c>
      <c r="K20">
        <f t="shared" si="2"/>
        <v>0.59169510146752924</v>
      </c>
      <c r="L20">
        <v>0</v>
      </c>
      <c r="M20">
        <f t="shared" si="3"/>
        <v>0</v>
      </c>
      <c r="N20">
        <v>4</v>
      </c>
      <c r="O20">
        <f t="shared" si="4"/>
        <v>1</v>
      </c>
      <c r="P20">
        <v>0.629</v>
      </c>
      <c r="Q20">
        <f t="shared" si="5"/>
        <v>0.83554729011689699</v>
      </c>
      <c r="R20">
        <v>0.371</v>
      </c>
      <c r="S20">
        <f t="shared" si="6"/>
        <v>0.13855691664176875</v>
      </c>
      <c r="T20">
        <v>3226880</v>
      </c>
      <c r="U20">
        <f t="shared" si="7"/>
        <v>0.38424620106647467</v>
      </c>
      <c r="V20">
        <v>43</v>
      </c>
      <c r="W20">
        <f t="shared" si="8"/>
        <v>0.30090972708187547</v>
      </c>
      <c r="X20">
        <v>69.319999999999993</v>
      </c>
      <c r="Y20">
        <f t="shared" si="9"/>
        <v>6.9319999999999995</v>
      </c>
      <c r="Z20">
        <v>28.71</v>
      </c>
      <c r="AA20">
        <f t="shared" si="10"/>
        <v>2.871</v>
      </c>
      <c r="AB20">
        <v>1017</v>
      </c>
      <c r="AC20">
        <f t="shared" si="11"/>
        <v>1.0169999999999999</v>
      </c>
      <c r="AD20">
        <v>50</v>
      </c>
      <c r="AE20">
        <f t="shared" si="12"/>
        <v>5</v>
      </c>
      <c r="AF20">
        <v>308252</v>
      </c>
      <c r="AG20">
        <f t="shared" si="13"/>
        <v>1.0291564043828925</v>
      </c>
      <c r="AH20">
        <v>5010</v>
      </c>
      <c r="AI20">
        <f t="shared" si="14"/>
        <v>0.21162724880352457</v>
      </c>
      <c r="AJ20">
        <v>2415635</v>
      </c>
      <c r="AK20">
        <f t="shared" si="15"/>
        <v>0.58316390417410724</v>
      </c>
      <c r="AL20">
        <v>7887</v>
      </c>
      <c r="AM20">
        <f t="shared" si="16"/>
        <v>0.98618318224445134</v>
      </c>
      <c r="AN20">
        <v>25.14</v>
      </c>
      <c r="AO20">
        <f t="shared" si="17"/>
        <v>2.5140000000000002</v>
      </c>
      <c r="AP20">
        <v>11800</v>
      </c>
      <c r="AQ20">
        <f t="shared" si="19"/>
        <v>0.3334606889410871</v>
      </c>
    </row>
    <row r="21" spans="1:43" x14ac:dyDescent="0.35">
      <c r="A21">
        <v>20</v>
      </c>
      <c r="B21" t="s">
        <v>50</v>
      </c>
      <c r="C21">
        <v>112374333</v>
      </c>
      <c r="D21">
        <f t="shared" si="0"/>
        <v>132197165.34119999</v>
      </c>
      <c r="E21">
        <f t="shared" si="1"/>
        <v>0.92816048150931518</v>
      </c>
      <c r="F21" s="1">
        <v>67498039.28639999</v>
      </c>
      <c r="G21">
        <f t="shared" si="18"/>
        <v>1.2588489329957855</v>
      </c>
      <c r="H21" s="1">
        <v>28451943.369199999</v>
      </c>
      <c r="J21" s="1">
        <v>39046095.917199999</v>
      </c>
      <c r="K21">
        <f t="shared" si="2"/>
        <v>1.0719220928409632</v>
      </c>
      <c r="L21">
        <v>23</v>
      </c>
      <c r="M21">
        <f t="shared" si="3"/>
        <v>0.5679012345679012</v>
      </c>
      <c r="N21">
        <v>4</v>
      </c>
      <c r="O21">
        <f t="shared" si="4"/>
        <v>1</v>
      </c>
      <c r="P21">
        <v>0</v>
      </c>
      <c r="Q21">
        <f t="shared" si="5"/>
        <v>0</v>
      </c>
      <c r="R21">
        <v>0.77300000000000002</v>
      </c>
      <c r="S21">
        <f t="shared" si="6"/>
        <v>0.28869136540185242</v>
      </c>
      <c r="T21">
        <v>12268438</v>
      </c>
      <c r="U21">
        <f t="shared" si="7"/>
        <v>1.4608850327621661</v>
      </c>
      <c r="V21">
        <v>44</v>
      </c>
      <c r="W21">
        <f t="shared" si="8"/>
        <v>0.3079076277116865</v>
      </c>
      <c r="X21">
        <v>82.34</v>
      </c>
      <c r="Y21">
        <f t="shared" si="9"/>
        <v>8.234</v>
      </c>
      <c r="Z21">
        <v>28.95</v>
      </c>
      <c r="AA21">
        <f t="shared" si="10"/>
        <v>2.895</v>
      </c>
      <c r="AB21">
        <v>3005</v>
      </c>
      <c r="AC21">
        <f t="shared" si="11"/>
        <v>3.0049999999999999</v>
      </c>
      <c r="AD21">
        <v>75</v>
      </c>
      <c r="AE21">
        <f t="shared" si="12"/>
        <v>7.5</v>
      </c>
      <c r="AF21">
        <v>307713</v>
      </c>
      <c r="AG21">
        <f t="shared" si="13"/>
        <v>1.0273568530354158</v>
      </c>
      <c r="AH21">
        <v>26350</v>
      </c>
      <c r="AI21">
        <f t="shared" si="14"/>
        <v>1.1130495021901941</v>
      </c>
      <c r="AJ21">
        <v>7901819</v>
      </c>
      <c r="AK21">
        <f t="shared" si="15"/>
        <v>1.9075959812294243</v>
      </c>
      <c r="AL21">
        <v>3252</v>
      </c>
      <c r="AM21">
        <f t="shared" si="16"/>
        <v>0.40662707095967487</v>
      </c>
      <c r="AN21">
        <v>16.510000000000002</v>
      </c>
      <c r="AO21">
        <f t="shared" si="17"/>
        <v>1.6510000000000002</v>
      </c>
      <c r="AP21">
        <v>13089</v>
      </c>
      <c r="AQ21">
        <f t="shared" si="19"/>
        <v>0.36988703030083808</v>
      </c>
    </row>
    <row r="22" spans="1:43" x14ac:dyDescent="0.35">
      <c r="A22">
        <v>21</v>
      </c>
      <c r="B22" t="s">
        <v>5</v>
      </c>
      <c r="C22">
        <v>2721756</v>
      </c>
      <c r="D22">
        <f t="shared" si="0"/>
        <v>3201873.7583999997</v>
      </c>
      <c r="E22">
        <f t="shared" si="1"/>
        <v>2.2480456987547748E-2</v>
      </c>
      <c r="F22" s="1">
        <v>808110.33399999992</v>
      </c>
      <c r="G22">
        <f t="shared" si="18"/>
        <v>1.5071383442448211E-2</v>
      </c>
      <c r="H22" s="1">
        <v>283791.20679999999</v>
      </c>
      <c r="J22" s="1">
        <v>524319.12719999999</v>
      </c>
      <c r="K22">
        <f t="shared" si="2"/>
        <v>1.439399363604991E-2</v>
      </c>
      <c r="L22">
        <v>0</v>
      </c>
      <c r="M22">
        <f t="shared" si="3"/>
        <v>0</v>
      </c>
      <c r="N22">
        <v>0</v>
      </c>
      <c r="O22">
        <f t="shared" si="4"/>
        <v>0</v>
      </c>
      <c r="P22">
        <v>0</v>
      </c>
      <c r="Q22">
        <f t="shared" si="5"/>
        <v>0</v>
      </c>
      <c r="R22">
        <v>0</v>
      </c>
      <c r="S22">
        <f t="shared" si="6"/>
        <v>0</v>
      </c>
      <c r="T22">
        <v>241739</v>
      </c>
      <c r="U22">
        <f t="shared" si="7"/>
        <v>2.878548083585647E-2</v>
      </c>
      <c r="V22">
        <v>45</v>
      </c>
      <c r="W22">
        <f t="shared" si="8"/>
        <v>0.31490552834149754</v>
      </c>
      <c r="X22">
        <v>79.209999999999994</v>
      </c>
      <c r="Y22">
        <f t="shared" si="9"/>
        <v>7.9209999999999994</v>
      </c>
      <c r="Z22">
        <v>21.77</v>
      </c>
      <c r="AA22">
        <f t="shared" si="10"/>
        <v>2.177</v>
      </c>
      <c r="AB22">
        <v>1881</v>
      </c>
      <c r="AC22">
        <f t="shared" si="11"/>
        <v>1.881</v>
      </c>
      <c r="AD22">
        <v>77</v>
      </c>
      <c r="AE22">
        <f t="shared" si="12"/>
        <v>7.7</v>
      </c>
      <c r="AF22">
        <v>22327</v>
      </c>
      <c r="AG22">
        <f t="shared" si="13"/>
        <v>7.4542825482581912E-2</v>
      </c>
      <c r="AH22">
        <v>218</v>
      </c>
      <c r="AI22">
        <f t="shared" si="14"/>
        <v>9.2085309858619471E-3</v>
      </c>
      <c r="AJ22">
        <v>22750</v>
      </c>
      <c r="AK22">
        <f t="shared" si="15"/>
        <v>5.4921289101875657E-3</v>
      </c>
      <c r="AL22">
        <v>69</v>
      </c>
      <c r="AM22">
        <f t="shared" si="16"/>
        <v>8.6276961550484522E-3</v>
      </c>
      <c r="AN22">
        <v>74.34</v>
      </c>
      <c r="AO22">
        <f t="shared" si="17"/>
        <v>7.4340000000000002</v>
      </c>
      <c r="AP22">
        <v>8190</v>
      </c>
      <c r="AQ22">
        <f t="shared" si="19"/>
        <v>0.23144432562944944</v>
      </c>
    </row>
    <row r="23" spans="1:43" x14ac:dyDescent="0.35">
      <c r="A23">
        <v>22</v>
      </c>
      <c r="B23" t="s">
        <v>51</v>
      </c>
      <c r="C23">
        <v>2966889</v>
      </c>
      <c r="D23">
        <f t="shared" si="0"/>
        <v>3490248.2195999995</v>
      </c>
      <c r="E23">
        <f t="shared" si="1"/>
        <v>2.4505143205830554E-2</v>
      </c>
      <c r="F23" s="1">
        <v>893539.32559999987</v>
      </c>
      <c r="G23">
        <f t="shared" si="18"/>
        <v>1.6664647425513778E-2</v>
      </c>
      <c r="H23" s="1">
        <v>476897.26679999998</v>
      </c>
      <c r="J23" s="1">
        <v>416642.05879999994</v>
      </c>
      <c r="K23">
        <f t="shared" si="2"/>
        <v>1.1437963697613379E-2</v>
      </c>
      <c r="L23">
        <v>0</v>
      </c>
      <c r="M23">
        <f t="shared" si="3"/>
        <v>0</v>
      </c>
      <c r="N23">
        <v>0</v>
      </c>
      <c r="O23">
        <f t="shared" si="4"/>
        <v>0</v>
      </c>
      <c r="P23">
        <v>0</v>
      </c>
      <c r="Q23">
        <f t="shared" si="5"/>
        <v>0</v>
      </c>
      <c r="R23">
        <v>0</v>
      </c>
      <c r="S23">
        <f t="shared" si="6"/>
        <v>0</v>
      </c>
      <c r="T23">
        <v>342491</v>
      </c>
      <c r="U23">
        <f t="shared" si="7"/>
        <v>4.0782695870146393E-2</v>
      </c>
      <c r="V23">
        <v>40</v>
      </c>
      <c r="W23">
        <f t="shared" si="8"/>
        <v>0.2799160251924423</v>
      </c>
      <c r="X23">
        <v>74.430000000000007</v>
      </c>
      <c r="Y23">
        <f t="shared" si="9"/>
        <v>7.4430000000000005</v>
      </c>
      <c r="Z23">
        <v>19.059999999999999</v>
      </c>
      <c r="AA23">
        <f t="shared" si="10"/>
        <v>1.9059999999999999</v>
      </c>
      <c r="AB23">
        <v>2818</v>
      </c>
      <c r="AC23">
        <f t="shared" si="11"/>
        <v>2.8180000000000001</v>
      </c>
      <c r="AD23">
        <v>81</v>
      </c>
      <c r="AE23">
        <f t="shared" si="12"/>
        <v>8.1</v>
      </c>
      <c r="AF23">
        <v>22429</v>
      </c>
      <c r="AG23">
        <f t="shared" si="13"/>
        <v>7.4883371377651706E-2</v>
      </c>
      <c r="AH23">
        <v>186</v>
      </c>
      <c r="AI23">
        <f t="shared" si="14"/>
        <v>7.8568200154601944E-3</v>
      </c>
      <c r="AJ23">
        <v>52797</v>
      </c>
      <c r="AK23">
        <f t="shared" si="15"/>
        <v>1.2745843080051557E-2</v>
      </c>
      <c r="AL23">
        <v>65</v>
      </c>
      <c r="AM23">
        <f t="shared" si="16"/>
        <v>8.127539856205063E-3</v>
      </c>
      <c r="AN23">
        <v>76</v>
      </c>
      <c r="AO23">
        <f t="shared" si="17"/>
        <v>7.6</v>
      </c>
      <c r="AP23">
        <v>12060</v>
      </c>
      <c r="AQ23">
        <f t="shared" si="19"/>
        <v>0.34080812784995856</v>
      </c>
    </row>
    <row r="24" spans="1:43" x14ac:dyDescent="0.35">
      <c r="A24">
        <v>23</v>
      </c>
      <c r="B24" t="s">
        <v>6</v>
      </c>
      <c r="C24">
        <v>1097206</v>
      </c>
      <c r="D24">
        <f t="shared" si="0"/>
        <v>1290753.1383999998</v>
      </c>
      <c r="E24">
        <f t="shared" si="1"/>
        <v>9.062418633220359E-3</v>
      </c>
      <c r="F24" s="1">
        <v>455702.06799999997</v>
      </c>
      <c r="G24">
        <f t="shared" si="18"/>
        <v>8.4989144593027935E-3</v>
      </c>
      <c r="H24" s="1">
        <v>227501.64319999999</v>
      </c>
      <c r="J24" s="1">
        <v>228200.42479999998</v>
      </c>
      <c r="K24">
        <f t="shared" si="2"/>
        <v>6.264725606819491E-3</v>
      </c>
      <c r="L24">
        <v>0</v>
      </c>
      <c r="M24">
        <f t="shared" si="3"/>
        <v>0</v>
      </c>
      <c r="N24">
        <v>0</v>
      </c>
      <c r="O24">
        <f t="shared" si="4"/>
        <v>0</v>
      </c>
      <c r="P24">
        <v>0.12</v>
      </c>
      <c r="Q24">
        <f t="shared" si="5"/>
        <v>0.15940488841657813</v>
      </c>
      <c r="R24">
        <v>0</v>
      </c>
      <c r="S24">
        <f t="shared" si="6"/>
        <v>0</v>
      </c>
      <c r="T24">
        <v>115022</v>
      </c>
      <c r="U24">
        <f t="shared" si="7"/>
        <v>1.3696439452061449E-2</v>
      </c>
      <c r="V24">
        <v>44</v>
      </c>
      <c r="W24">
        <f t="shared" si="8"/>
        <v>0.3079076277116865</v>
      </c>
      <c r="X24">
        <v>91.33</v>
      </c>
      <c r="Y24">
        <f t="shared" si="9"/>
        <v>9.1329999999999991</v>
      </c>
      <c r="Z24">
        <v>24.75</v>
      </c>
      <c r="AA24">
        <f t="shared" si="10"/>
        <v>2.4750000000000001</v>
      </c>
      <c r="AB24">
        <v>1881</v>
      </c>
      <c r="AC24">
        <f t="shared" si="11"/>
        <v>1.881</v>
      </c>
      <c r="AD24">
        <v>76</v>
      </c>
      <c r="AE24">
        <f t="shared" si="12"/>
        <v>7.6</v>
      </c>
      <c r="AF24">
        <v>21081</v>
      </c>
      <c r="AG24">
        <f t="shared" si="13"/>
        <v>7.0382823666337135E-2</v>
      </c>
      <c r="AH24">
        <v>208</v>
      </c>
      <c r="AI24">
        <f t="shared" si="14"/>
        <v>8.7861213076113991E-3</v>
      </c>
      <c r="AJ24">
        <v>62828</v>
      </c>
      <c r="AK24">
        <f t="shared" si="15"/>
        <v>1.5167449457989642E-2</v>
      </c>
      <c r="AL24">
        <v>13</v>
      </c>
      <c r="AM24">
        <f t="shared" si="16"/>
        <v>1.625507971241013E-3</v>
      </c>
      <c r="AN24">
        <v>84.53</v>
      </c>
      <c r="AO24">
        <f t="shared" si="17"/>
        <v>8.4529999999999994</v>
      </c>
      <c r="AP24">
        <v>12600</v>
      </c>
      <c r="AQ24">
        <f t="shared" si="19"/>
        <v>0.35606819327607608</v>
      </c>
    </row>
    <row r="25" spans="1:43" x14ac:dyDescent="0.35">
      <c r="A25">
        <v>24</v>
      </c>
      <c r="B25" t="s">
        <v>7</v>
      </c>
      <c r="C25">
        <v>1978502</v>
      </c>
      <c r="D25">
        <f t="shared" si="0"/>
        <v>2327509.7527999999</v>
      </c>
      <c r="E25">
        <f t="shared" si="1"/>
        <v>1.6341519633199006E-2</v>
      </c>
      <c r="F25" s="1">
        <v>646570.61519999988</v>
      </c>
      <c r="G25">
        <f t="shared" si="18"/>
        <v>1.2058642556969002E-2</v>
      </c>
      <c r="H25" s="1">
        <v>330708.39159999997</v>
      </c>
      <c r="J25" s="1">
        <v>315862.22359999997</v>
      </c>
      <c r="K25">
        <f t="shared" si="2"/>
        <v>8.671281668945709E-3</v>
      </c>
      <c r="L25">
        <v>0</v>
      </c>
      <c r="M25">
        <f t="shared" si="3"/>
        <v>0</v>
      </c>
      <c r="N25">
        <v>0</v>
      </c>
      <c r="O25">
        <f t="shared" si="4"/>
        <v>0</v>
      </c>
      <c r="P25">
        <v>0</v>
      </c>
      <c r="Q25">
        <f t="shared" si="5"/>
        <v>0</v>
      </c>
      <c r="R25">
        <v>0</v>
      </c>
      <c r="S25">
        <f t="shared" si="6"/>
        <v>0</v>
      </c>
      <c r="T25">
        <v>155174</v>
      </c>
      <c r="U25">
        <f t="shared" si="7"/>
        <v>1.8477606853768699E-2</v>
      </c>
      <c r="V25">
        <v>49</v>
      </c>
      <c r="W25">
        <f t="shared" si="8"/>
        <v>0.34289713086074175</v>
      </c>
      <c r="X25">
        <v>79.55</v>
      </c>
      <c r="Y25">
        <f t="shared" si="9"/>
        <v>7.9550000000000001</v>
      </c>
      <c r="Z25">
        <v>25.05</v>
      </c>
      <c r="AA25">
        <f t="shared" si="10"/>
        <v>2.5049999999999999</v>
      </c>
      <c r="AB25">
        <v>1881</v>
      </c>
      <c r="AC25">
        <f t="shared" si="11"/>
        <v>1.881</v>
      </c>
      <c r="AD25">
        <v>68</v>
      </c>
      <c r="AE25">
        <f t="shared" si="12"/>
        <v>6.8</v>
      </c>
      <c r="AF25">
        <v>16579</v>
      </c>
      <c r="AG25">
        <f t="shared" si="13"/>
        <v>5.5352062689825121E-2</v>
      </c>
      <c r="AH25">
        <v>191</v>
      </c>
      <c r="AI25">
        <f t="shared" si="14"/>
        <v>8.0680248545854684E-3</v>
      </c>
      <c r="AJ25">
        <v>110779</v>
      </c>
      <c r="AK25">
        <f t="shared" si="15"/>
        <v>2.6743408727106302E-2</v>
      </c>
      <c r="AL25">
        <v>84</v>
      </c>
      <c r="AM25">
        <f t="shared" si="16"/>
        <v>1.050328227571116E-2</v>
      </c>
      <c r="AN25">
        <v>73.900000000000006</v>
      </c>
      <c r="AO25">
        <f t="shared" si="17"/>
        <v>7.3900000000000006</v>
      </c>
      <c r="AP25">
        <v>5280</v>
      </c>
      <c r="AQ25">
        <f t="shared" si="19"/>
        <v>0.14920952861092712</v>
      </c>
    </row>
    <row r="26" spans="1:43" x14ac:dyDescent="0.35">
      <c r="A26">
        <v>25</v>
      </c>
      <c r="B26" t="s">
        <v>52</v>
      </c>
      <c r="C26">
        <v>16787941</v>
      </c>
      <c r="D26">
        <f t="shared" si="0"/>
        <v>19749333.792399999</v>
      </c>
      <c r="E26">
        <f t="shared" si="1"/>
        <v>0.13866069756436261</v>
      </c>
      <c r="F26" s="1">
        <v>8498918.2695999984</v>
      </c>
      <c r="G26">
        <f t="shared" si="18"/>
        <v>0.15850614785872796</v>
      </c>
      <c r="H26" s="1">
        <v>4413085.7871999992</v>
      </c>
      <c r="J26" s="1">
        <v>4085832.4823999996</v>
      </c>
      <c r="K26">
        <f t="shared" si="2"/>
        <v>0.11216727313325374</v>
      </c>
      <c r="L26">
        <v>0</v>
      </c>
      <c r="M26">
        <f t="shared" si="3"/>
        <v>0</v>
      </c>
      <c r="N26">
        <v>1</v>
      </c>
      <c r="O26">
        <f t="shared" si="4"/>
        <v>0.25</v>
      </c>
      <c r="P26">
        <v>0</v>
      </c>
      <c r="Q26">
        <f t="shared" si="5"/>
        <v>0</v>
      </c>
      <c r="R26">
        <v>0</v>
      </c>
      <c r="S26">
        <f t="shared" si="6"/>
        <v>0</v>
      </c>
      <c r="T26">
        <v>982569</v>
      </c>
      <c r="U26">
        <f t="shared" si="7"/>
        <v>0.11700106776071156</v>
      </c>
      <c r="V26">
        <v>33</v>
      </c>
      <c r="W26">
        <f t="shared" si="8"/>
        <v>0.23093072078376489</v>
      </c>
      <c r="X26">
        <v>86.21</v>
      </c>
      <c r="Y26">
        <f t="shared" si="9"/>
        <v>8.6209999999999987</v>
      </c>
      <c r="Z26">
        <v>28.91</v>
      </c>
      <c r="AA26">
        <f t="shared" si="10"/>
        <v>2.891</v>
      </c>
      <c r="AB26">
        <v>617</v>
      </c>
      <c r="AC26">
        <f t="shared" si="11"/>
        <v>0.61699999999999999</v>
      </c>
      <c r="AD26">
        <v>67</v>
      </c>
      <c r="AE26">
        <f t="shared" si="12"/>
        <v>6.7</v>
      </c>
      <c r="AF26">
        <v>1484</v>
      </c>
      <c r="AG26">
        <f t="shared" si="13"/>
        <v>4.9546089047409671E-3</v>
      </c>
      <c r="AH26">
        <v>3007</v>
      </c>
      <c r="AI26">
        <f t="shared" si="14"/>
        <v>0.12701859024993981</v>
      </c>
      <c r="AJ26">
        <v>2029489</v>
      </c>
      <c r="AK26">
        <f t="shared" si="15"/>
        <v>0.48994352570583094</v>
      </c>
      <c r="AL26">
        <v>22</v>
      </c>
      <c r="AM26">
        <f t="shared" si="16"/>
        <v>2.7508596436386372E-3</v>
      </c>
      <c r="AN26">
        <v>13.15</v>
      </c>
      <c r="AO26">
        <f t="shared" si="17"/>
        <v>1.3149999999999999</v>
      </c>
      <c r="AP26">
        <v>17494</v>
      </c>
      <c r="AQ26">
        <f t="shared" si="19"/>
        <v>0.49436960104537103</v>
      </c>
    </row>
    <row r="27" spans="1:43" x14ac:dyDescent="0.35">
      <c r="A27">
        <v>26</v>
      </c>
      <c r="B27" t="s">
        <v>53</v>
      </c>
      <c r="C27">
        <v>41974218</v>
      </c>
      <c r="D27">
        <f t="shared" si="0"/>
        <v>49378470.055199996</v>
      </c>
      <c r="E27">
        <f t="shared" si="1"/>
        <v>0.34668780093989043</v>
      </c>
      <c r="F27" s="1">
        <v>18142197.2852</v>
      </c>
      <c r="G27">
        <f t="shared" si="18"/>
        <v>0.33835480165235976</v>
      </c>
      <c r="H27" s="1">
        <v>4971967.5463999994</v>
      </c>
      <c r="J27" s="1">
        <v>13170229.738799999</v>
      </c>
      <c r="K27">
        <f t="shared" si="2"/>
        <v>0.36155881639864473</v>
      </c>
      <c r="L27">
        <v>103</v>
      </c>
      <c r="M27">
        <f t="shared" si="3"/>
        <v>2.5432098765432096</v>
      </c>
      <c r="N27">
        <v>5</v>
      </c>
      <c r="O27">
        <f t="shared" si="4"/>
        <v>1.25</v>
      </c>
      <c r="P27">
        <v>0.314</v>
      </c>
      <c r="Q27">
        <f t="shared" si="5"/>
        <v>0.4171094580233794</v>
      </c>
      <c r="R27">
        <v>3.89</v>
      </c>
      <c r="S27">
        <f t="shared" si="6"/>
        <v>1.4527935464595161</v>
      </c>
      <c r="T27">
        <v>3574707</v>
      </c>
      <c r="U27">
        <f t="shared" si="7"/>
        <v>0.42566429017370788</v>
      </c>
      <c r="V27">
        <v>36</v>
      </c>
      <c r="W27">
        <f t="shared" si="8"/>
        <v>0.25192442267319803</v>
      </c>
      <c r="X27">
        <v>72.87</v>
      </c>
      <c r="Y27">
        <f t="shared" si="9"/>
        <v>7.2870000000000008</v>
      </c>
      <c r="Z27">
        <v>29.68</v>
      </c>
      <c r="AA27">
        <f t="shared" si="10"/>
        <v>2.968</v>
      </c>
      <c r="AB27">
        <v>1489</v>
      </c>
      <c r="AC27">
        <f t="shared" si="11"/>
        <v>1.4890000000000001</v>
      </c>
      <c r="AD27">
        <v>70</v>
      </c>
      <c r="AE27">
        <f t="shared" si="12"/>
        <v>7</v>
      </c>
      <c r="AF27">
        <v>155707</v>
      </c>
      <c r="AG27">
        <f t="shared" si="13"/>
        <v>0.51985666356502802</v>
      </c>
      <c r="AH27">
        <v>3204</v>
      </c>
      <c r="AI27">
        <f t="shared" si="14"/>
        <v>0.1353400609114756</v>
      </c>
      <c r="AJ27">
        <v>851363</v>
      </c>
      <c r="AK27">
        <f t="shared" si="15"/>
        <v>0.20552946573028644</v>
      </c>
      <c r="AL27">
        <v>1259</v>
      </c>
      <c r="AM27">
        <f t="shared" si="16"/>
        <v>0.15742419506095656</v>
      </c>
      <c r="AN27">
        <v>33.5</v>
      </c>
      <c r="AO27">
        <f t="shared" si="17"/>
        <v>3.35</v>
      </c>
      <c r="AP27">
        <v>10560</v>
      </c>
      <c r="AQ27">
        <f t="shared" si="19"/>
        <v>0.29841905722185424</v>
      </c>
    </row>
    <row r="28" spans="1:43" x14ac:dyDescent="0.35">
      <c r="A28">
        <v>27</v>
      </c>
      <c r="B28" t="s">
        <v>54</v>
      </c>
      <c r="C28">
        <v>1247953</v>
      </c>
      <c r="D28">
        <f t="shared" si="0"/>
        <v>1468091.9091999999</v>
      </c>
      <c r="E28">
        <f t="shared" si="1"/>
        <v>1.0307519755254025E-2</v>
      </c>
      <c r="F28" s="1">
        <v>838068.53639999987</v>
      </c>
      <c r="G28">
        <f t="shared" si="18"/>
        <v>1.5630108577643513E-2</v>
      </c>
      <c r="H28" s="1">
        <v>376051.55319999997</v>
      </c>
      <c r="J28" s="1">
        <v>462016.98319999996</v>
      </c>
      <c r="K28">
        <f t="shared" si="2"/>
        <v>1.2683629436602744E-2</v>
      </c>
      <c r="L28">
        <v>0</v>
      </c>
      <c r="M28">
        <f t="shared" si="3"/>
        <v>0</v>
      </c>
      <c r="N28">
        <v>0</v>
      </c>
      <c r="O28">
        <f t="shared" si="4"/>
        <v>0</v>
      </c>
      <c r="P28">
        <v>0</v>
      </c>
      <c r="Q28">
        <f t="shared" si="5"/>
        <v>0</v>
      </c>
      <c r="R28">
        <v>0</v>
      </c>
      <c r="S28">
        <f t="shared" si="6"/>
        <v>0</v>
      </c>
      <c r="T28">
        <v>143223</v>
      </c>
      <c r="U28">
        <f t="shared" si="7"/>
        <v>1.7054521288471746E-2</v>
      </c>
      <c r="V28">
        <v>36</v>
      </c>
      <c r="W28">
        <f t="shared" si="8"/>
        <v>0.25192442267319803</v>
      </c>
      <c r="X28">
        <v>85.85</v>
      </c>
      <c r="Y28">
        <f t="shared" si="9"/>
        <v>8.5849999999999991</v>
      </c>
      <c r="Z28">
        <v>29.33</v>
      </c>
      <c r="AA28">
        <f t="shared" si="10"/>
        <v>2.9329999999999998</v>
      </c>
      <c r="AB28">
        <v>988</v>
      </c>
      <c r="AC28">
        <f t="shared" si="11"/>
        <v>0.98799999999999999</v>
      </c>
      <c r="AD28">
        <v>71</v>
      </c>
      <c r="AE28">
        <f t="shared" si="12"/>
        <v>7.1</v>
      </c>
      <c r="AF28">
        <v>479</v>
      </c>
      <c r="AG28">
        <f t="shared" si="13"/>
        <v>1.5992302327297325E-3</v>
      </c>
      <c r="AH28">
        <v>760</v>
      </c>
      <c r="AI28">
        <f t="shared" si="14"/>
        <v>3.2103135547041653E-2</v>
      </c>
      <c r="AJ28">
        <v>70721</v>
      </c>
      <c r="AK28">
        <f t="shared" si="15"/>
        <v>1.7072916424499995E-2</v>
      </c>
      <c r="AL28">
        <v>15</v>
      </c>
      <c r="AM28">
        <f t="shared" si="16"/>
        <v>1.8755861206627071E-3</v>
      </c>
      <c r="AN28">
        <v>10.88</v>
      </c>
      <c r="AO28">
        <f t="shared" si="17"/>
        <v>1.0880000000000001</v>
      </c>
      <c r="AP28">
        <v>8142</v>
      </c>
      <c r="AQ28">
        <f t="shared" si="19"/>
        <v>0.2300878753693501</v>
      </c>
    </row>
    <row r="29" spans="1:43" x14ac:dyDescent="0.35">
      <c r="A29">
        <v>28</v>
      </c>
      <c r="B29" t="s">
        <v>8</v>
      </c>
      <c r="C29">
        <v>27743338</v>
      </c>
      <c r="D29">
        <f t="shared" si="0"/>
        <v>32637262.823199999</v>
      </c>
      <c r="E29">
        <f t="shared" si="1"/>
        <v>0.2291472551543926</v>
      </c>
      <c r="F29" s="1">
        <v>16158578.662399998</v>
      </c>
      <c r="G29">
        <f t="shared" si="18"/>
        <v>0.3013600057563332</v>
      </c>
      <c r="H29" s="1">
        <v>5977075.4715999998</v>
      </c>
      <c r="J29" s="1">
        <v>10181503.190799998</v>
      </c>
      <c r="K29">
        <f t="shared" si="2"/>
        <v>0.27951010087391875</v>
      </c>
      <c r="L29">
        <v>0</v>
      </c>
      <c r="M29">
        <f t="shared" si="3"/>
        <v>0</v>
      </c>
      <c r="N29">
        <v>1</v>
      </c>
      <c r="O29">
        <f t="shared" si="4"/>
        <v>0.25</v>
      </c>
      <c r="P29">
        <v>0.152</v>
      </c>
      <c r="Q29">
        <f t="shared" si="5"/>
        <v>0.20191285866099892</v>
      </c>
      <c r="R29">
        <v>7.9000000000000001E-2</v>
      </c>
      <c r="S29">
        <f t="shared" si="6"/>
        <v>2.9504033462802511E-2</v>
      </c>
      <c r="T29">
        <v>3373524</v>
      </c>
      <c r="U29">
        <f t="shared" si="7"/>
        <v>0.40170808372377587</v>
      </c>
      <c r="V29">
        <v>36</v>
      </c>
      <c r="W29">
        <f t="shared" si="8"/>
        <v>0.25192442267319803</v>
      </c>
      <c r="X29">
        <v>75.84</v>
      </c>
      <c r="Y29">
        <f t="shared" si="9"/>
        <v>7.5840000000000005</v>
      </c>
      <c r="Z29">
        <v>27.98</v>
      </c>
      <c r="AA29">
        <f t="shared" si="10"/>
        <v>2.798</v>
      </c>
      <c r="AB29">
        <v>649</v>
      </c>
      <c r="AC29">
        <f t="shared" si="11"/>
        <v>0.64900000000000002</v>
      </c>
      <c r="AD29">
        <v>65</v>
      </c>
      <c r="AE29">
        <f t="shared" si="12"/>
        <v>6.5</v>
      </c>
      <c r="AF29">
        <v>50362</v>
      </c>
      <c r="AG29">
        <f t="shared" si="13"/>
        <v>0.16814286634808934</v>
      </c>
      <c r="AH29">
        <v>13131</v>
      </c>
      <c r="AI29">
        <f t="shared" si="14"/>
        <v>0.55466614851079465</v>
      </c>
      <c r="AJ29">
        <v>1244056</v>
      </c>
      <c r="AK29">
        <f t="shared" si="15"/>
        <v>0.30033037026339793</v>
      </c>
      <c r="AL29">
        <v>4086</v>
      </c>
      <c r="AM29">
        <f t="shared" si="16"/>
        <v>0.51090965926852139</v>
      </c>
      <c r="AN29">
        <v>3.67</v>
      </c>
      <c r="AO29">
        <f t="shared" si="17"/>
        <v>0.36699999999999999</v>
      </c>
      <c r="AP29">
        <v>10736.75</v>
      </c>
      <c r="AQ29">
        <f t="shared" si="19"/>
        <v>0.30341390271086588</v>
      </c>
    </row>
    <row r="30" spans="1:43" x14ac:dyDescent="0.35">
      <c r="A30">
        <v>29</v>
      </c>
      <c r="B30" t="s">
        <v>55</v>
      </c>
      <c r="C30">
        <v>68548437</v>
      </c>
      <c r="D30">
        <f t="shared" si="0"/>
        <v>80640381.286799997</v>
      </c>
      <c r="E30">
        <f t="shared" si="1"/>
        <v>0.56617866904385505</v>
      </c>
      <c r="F30" s="1">
        <v>25964891.424799997</v>
      </c>
      <c r="G30">
        <f t="shared" si="18"/>
        <v>0.48424926429006199</v>
      </c>
      <c r="H30" s="1">
        <v>5414877.4407999991</v>
      </c>
      <c r="J30" s="1">
        <v>20550013.983999997</v>
      </c>
      <c r="K30">
        <f t="shared" si="2"/>
        <v>0.56415407175027932</v>
      </c>
      <c r="L30">
        <v>0</v>
      </c>
      <c r="M30">
        <f t="shared" si="3"/>
        <v>0</v>
      </c>
      <c r="N30">
        <v>6</v>
      </c>
      <c r="O30">
        <f t="shared" si="4"/>
        <v>1.5</v>
      </c>
      <c r="P30">
        <v>4.2999999999999997E-2</v>
      </c>
      <c r="Q30">
        <f t="shared" si="5"/>
        <v>5.7120085015940486E-2</v>
      </c>
      <c r="R30">
        <v>0.48</v>
      </c>
      <c r="S30">
        <f t="shared" si="6"/>
        <v>0.179265013444876</v>
      </c>
      <c r="T30">
        <v>2409971</v>
      </c>
      <c r="U30">
        <f t="shared" si="7"/>
        <v>0.28697137836869452</v>
      </c>
      <c r="V30">
        <v>44</v>
      </c>
      <c r="W30">
        <f t="shared" si="8"/>
        <v>0.3079076277116865</v>
      </c>
      <c r="X30">
        <v>66.11</v>
      </c>
      <c r="Y30">
        <f t="shared" si="9"/>
        <v>6.6109999999999998</v>
      </c>
      <c r="Z30">
        <v>29</v>
      </c>
      <c r="AA30">
        <f t="shared" si="10"/>
        <v>2.9</v>
      </c>
      <c r="AB30">
        <v>313</v>
      </c>
      <c r="AC30">
        <f t="shared" si="11"/>
        <v>0.313</v>
      </c>
      <c r="AD30">
        <v>44</v>
      </c>
      <c r="AE30">
        <f t="shared" si="12"/>
        <v>4.4000000000000004</v>
      </c>
      <c r="AF30">
        <v>342239</v>
      </c>
      <c r="AG30">
        <f t="shared" si="13"/>
        <v>1.1426282998312962</v>
      </c>
      <c r="AH30">
        <v>10237</v>
      </c>
      <c r="AI30">
        <f t="shared" si="14"/>
        <v>0.43242078762508607</v>
      </c>
      <c r="AJ30">
        <v>1709602</v>
      </c>
      <c r="AK30">
        <f t="shared" si="15"/>
        <v>0.41271888215887836</v>
      </c>
      <c r="AL30">
        <v>7122</v>
      </c>
      <c r="AM30">
        <f t="shared" si="16"/>
        <v>0.89052829009065326</v>
      </c>
      <c r="AN30">
        <v>4.87</v>
      </c>
      <c r="AO30">
        <f t="shared" si="17"/>
        <v>0.48699999999999999</v>
      </c>
      <c r="AP30">
        <v>6734</v>
      </c>
      <c r="AQ30">
        <f t="shared" si="19"/>
        <v>0.19029866773976956</v>
      </c>
    </row>
    <row r="31" spans="1:43" x14ac:dyDescent="0.35">
      <c r="A31">
        <v>30</v>
      </c>
      <c r="B31" t="s">
        <v>9</v>
      </c>
      <c r="C31">
        <v>610577</v>
      </c>
      <c r="D31">
        <f t="shared" si="0"/>
        <v>718282.78279999993</v>
      </c>
      <c r="E31">
        <f t="shared" si="1"/>
        <v>5.0430861495615121E-3</v>
      </c>
      <c r="F31" s="1">
        <v>290628.4436</v>
      </c>
      <c r="G31">
        <f t="shared" si="18"/>
        <v>5.420265684633027E-3</v>
      </c>
      <c r="H31" s="1">
        <v>128313.47719999999</v>
      </c>
      <c r="J31" s="1">
        <v>162314.96639999998</v>
      </c>
      <c r="K31">
        <f t="shared" si="2"/>
        <v>4.4559896295869005E-3</v>
      </c>
      <c r="L31">
        <v>0</v>
      </c>
      <c r="M31">
        <f t="shared" si="3"/>
        <v>0</v>
      </c>
      <c r="N31">
        <v>0</v>
      </c>
      <c r="O31">
        <f t="shared" si="4"/>
        <v>0</v>
      </c>
      <c r="P31">
        <v>0.03</v>
      </c>
      <c r="Q31">
        <f t="shared" si="5"/>
        <v>3.9851222104144532E-2</v>
      </c>
      <c r="R31">
        <v>0.22500000000000001</v>
      </c>
      <c r="S31">
        <f t="shared" si="6"/>
        <v>8.4030475052285628E-2</v>
      </c>
      <c r="T31">
        <v>61103</v>
      </c>
      <c r="U31">
        <f t="shared" si="7"/>
        <v>7.2759432094669785E-3</v>
      </c>
      <c r="V31">
        <v>50</v>
      </c>
      <c r="W31">
        <f t="shared" si="8"/>
        <v>0.34989503149055279</v>
      </c>
      <c r="X31">
        <v>81.42</v>
      </c>
      <c r="Y31">
        <f t="shared" si="9"/>
        <v>8.1419999999999995</v>
      </c>
      <c r="Z31">
        <v>14.48</v>
      </c>
      <c r="AA31">
        <f t="shared" si="10"/>
        <v>1.448</v>
      </c>
      <c r="AB31">
        <v>2739</v>
      </c>
      <c r="AC31">
        <f t="shared" si="11"/>
        <v>2.7389999999999999</v>
      </c>
      <c r="AD31">
        <v>49</v>
      </c>
      <c r="AE31">
        <f t="shared" si="12"/>
        <v>4.9000000000000004</v>
      </c>
      <c r="AF31">
        <v>7096</v>
      </c>
      <c r="AG31">
        <f t="shared" si="13"/>
        <v>2.3691310504071361E-2</v>
      </c>
      <c r="AH31">
        <v>84</v>
      </c>
      <c r="AI31">
        <f t="shared" si="14"/>
        <v>3.5482412973046038E-3</v>
      </c>
      <c r="AJ31">
        <v>46554</v>
      </c>
      <c r="AK31">
        <f t="shared" si="15"/>
        <v>1.1238706342192175E-2</v>
      </c>
      <c r="AL31">
        <v>14</v>
      </c>
      <c r="AM31">
        <f t="shared" si="16"/>
        <v>1.75054704595186E-3</v>
      </c>
      <c r="AN31">
        <v>47.08</v>
      </c>
      <c r="AO31">
        <f t="shared" si="17"/>
        <v>4.7080000000000002</v>
      </c>
      <c r="AP31">
        <v>15000</v>
      </c>
      <c r="AQ31">
        <f t="shared" si="19"/>
        <v>0.42389070628104292</v>
      </c>
    </row>
    <row r="32" spans="1:43" x14ac:dyDescent="0.35">
      <c r="A32">
        <v>31</v>
      </c>
      <c r="B32" t="s">
        <v>56</v>
      </c>
      <c r="C32">
        <v>72147030</v>
      </c>
      <c r="D32">
        <f t="shared" si="0"/>
        <v>84873766.091999993</v>
      </c>
      <c r="E32">
        <f t="shared" si="1"/>
        <v>0.59590139773525519</v>
      </c>
      <c r="F32" s="1">
        <v>36790859.474799998</v>
      </c>
      <c r="G32">
        <f t="shared" si="18"/>
        <v>0.68615525255978183</v>
      </c>
      <c r="H32" s="1">
        <v>15039481.106399998</v>
      </c>
      <c r="J32" s="1">
        <v>21751378.368399996</v>
      </c>
      <c r="K32">
        <f t="shared" si="2"/>
        <v>0.59713480887497039</v>
      </c>
      <c r="L32">
        <v>63</v>
      </c>
      <c r="M32">
        <f t="shared" si="3"/>
        <v>1.5555555555555556</v>
      </c>
      <c r="N32">
        <v>2</v>
      </c>
      <c r="O32">
        <f t="shared" si="4"/>
        <v>0.5</v>
      </c>
      <c r="P32">
        <v>0</v>
      </c>
      <c r="Q32">
        <f t="shared" si="5"/>
        <v>0</v>
      </c>
      <c r="R32">
        <v>0</v>
      </c>
      <c r="S32">
        <f t="shared" si="6"/>
        <v>0</v>
      </c>
      <c r="T32">
        <v>8045135</v>
      </c>
      <c r="U32">
        <f t="shared" si="7"/>
        <v>0.95798807542174869</v>
      </c>
      <c r="V32">
        <v>46</v>
      </c>
      <c r="W32">
        <f t="shared" si="8"/>
        <v>0.32190342897130858</v>
      </c>
      <c r="X32">
        <v>80.09</v>
      </c>
      <c r="Y32">
        <f t="shared" si="9"/>
        <v>8.0090000000000003</v>
      </c>
      <c r="Z32">
        <v>30.82</v>
      </c>
      <c r="AA32">
        <f t="shared" si="10"/>
        <v>3.0819999999999999</v>
      </c>
      <c r="AB32">
        <v>998</v>
      </c>
      <c r="AC32">
        <f t="shared" si="11"/>
        <v>0.998</v>
      </c>
      <c r="AD32">
        <v>70</v>
      </c>
      <c r="AE32">
        <f t="shared" si="12"/>
        <v>7</v>
      </c>
      <c r="AF32">
        <v>130058</v>
      </c>
      <c r="AG32">
        <f t="shared" si="13"/>
        <v>0.43422272569595732</v>
      </c>
      <c r="AH32">
        <v>39512</v>
      </c>
      <c r="AI32">
        <f t="shared" si="14"/>
        <v>1.6690251207035656</v>
      </c>
      <c r="AJ32">
        <v>3487974</v>
      </c>
      <c r="AK32">
        <f t="shared" si="15"/>
        <v>0.84203968542340935</v>
      </c>
      <c r="AL32">
        <v>2964</v>
      </c>
      <c r="AM32">
        <f t="shared" si="16"/>
        <v>0.37061581744295091</v>
      </c>
      <c r="AN32">
        <v>20.309999999999999</v>
      </c>
      <c r="AO32">
        <f t="shared" si="17"/>
        <v>2.0309999999999997</v>
      </c>
      <c r="AP32">
        <v>11694.8</v>
      </c>
      <c r="AQ32">
        <f t="shared" si="19"/>
        <v>0.33048780212103607</v>
      </c>
    </row>
    <row r="33" spans="1:43" x14ac:dyDescent="0.35">
      <c r="A33">
        <v>32</v>
      </c>
      <c r="B33" t="s">
        <v>10</v>
      </c>
      <c r="C33">
        <v>3673917</v>
      </c>
      <c r="D33">
        <f t="shared" si="0"/>
        <v>4321995.9587999992</v>
      </c>
      <c r="E33">
        <f t="shared" si="1"/>
        <v>3.0344870405106281E-2</v>
      </c>
      <c r="F33" s="1">
        <v>1528876.4971999999</v>
      </c>
      <c r="G33">
        <f t="shared" si="18"/>
        <v>2.8513784511816801E-2</v>
      </c>
      <c r="H33" s="1">
        <v>569855.2183999999</v>
      </c>
      <c r="J33" s="1">
        <v>959021.27879999985</v>
      </c>
      <c r="K33">
        <f t="shared" si="2"/>
        <v>2.6327756260965271E-2</v>
      </c>
      <c r="L33">
        <v>0</v>
      </c>
      <c r="M33">
        <f t="shared" si="3"/>
        <v>0</v>
      </c>
      <c r="N33">
        <v>0</v>
      </c>
      <c r="O33">
        <f t="shared" si="4"/>
        <v>0</v>
      </c>
      <c r="P33">
        <v>0.01</v>
      </c>
      <c r="Q33">
        <f t="shared" si="5"/>
        <v>1.3283740701381509E-2</v>
      </c>
      <c r="R33">
        <v>2.5999999999999999E-2</v>
      </c>
      <c r="S33">
        <f t="shared" si="6"/>
        <v>9.7101882282641157E-3</v>
      </c>
      <c r="T33">
        <v>380216</v>
      </c>
      <c r="U33">
        <f t="shared" si="7"/>
        <v>4.5274864136469514E-2</v>
      </c>
      <c r="V33">
        <v>40</v>
      </c>
      <c r="W33">
        <f t="shared" si="8"/>
        <v>0.2799160251924423</v>
      </c>
      <c r="X33">
        <v>87.22</v>
      </c>
      <c r="Y33">
        <f t="shared" si="9"/>
        <v>8.7219999999999995</v>
      </c>
      <c r="Z33">
        <v>26.43</v>
      </c>
      <c r="AA33">
        <f t="shared" si="10"/>
        <v>2.6429999999999998</v>
      </c>
      <c r="AB33">
        <v>1881</v>
      </c>
      <c r="AC33">
        <f t="shared" si="11"/>
        <v>1.881</v>
      </c>
      <c r="AD33">
        <v>75</v>
      </c>
      <c r="AE33">
        <f t="shared" si="12"/>
        <v>7.5</v>
      </c>
      <c r="AF33">
        <v>10491</v>
      </c>
      <c r="AG33">
        <f t="shared" si="13"/>
        <v>3.5026146913502344E-2</v>
      </c>
      <c r="AH33">
        <v>682</v>
      </c>
      <c r="AI33">
        <f t="shared" si="14"/>
        <v>2.8808340056687379E-2</v>
      </c>
      <c r="AJ33">
        <v>92097</v>
      </c>
      <c r="AK33">
        <f t="shared" si="15"/>
        <v>2.2233344889738209E-2</v>
      </c>
      <c r="AL33">
        <v>72</v>
      </c>
      <c r="AM33">
        <f t="shared" si="16"/>
        <v>9.002813379180994E-3</v>
      </c>
      <c r="AN33">
        <v>73.64</v>
      </c>
      <c r="AO33">
        <f t="shared" si="17"/>
        <v>7.3639999999999999</v>
      </c>
      <c r="AP33">
        <v>7420.61</v>
      </c>
      <c r="AQ33">
        <f t="shared" si="19"/>
        <v>0.20970184092907798</v>
      </c>
    </row>
    <row r="34" spans="1:43" x14ac:dyDescent="0.35">
      <c r="A34">
        <v>33</v>
      </c>
      <c r="B34" t="s">
        <v>57</v>
      </c>
      <c r="C34" s="2">
        <v>199812341</v>
      </c>
      <c r="D34">
        <f>(199812341*1.1764)</f>
        <v>235059237.95239997</v>
      </c>
      <c r="E34">
        <f t="shared" si="1"/>
        <v>1.650358348592498</v>
      </c>
      <c r="F34" s="1">
        <v>66410230.441199996</v>
      </c>
      <c r="G34">
        <f t="shared" si="18"/>
        <v>1.2385611288082747</v>
      </c>
      <c r="H34" s="1">
        <v>13166105.280399999</v>
      </c>
      <c r="J34" s="1">
        <v>53244125.160799995</v>
      </c>
      <c r="K34">
        <f t="shared" si="2"/>
        <v>1.4616968158578367</v>
      </c>
      <c r="L34">
        <v>0</v>
      </c>
      <c r="M34">
        <f t="shared" si="3"/>
        <v>0</v>
      </c>
      <c r="N34">
        <v>2</v>
      </c>
      <c r="O34">
        <f t="shared" si="4"/>
        <v>0.5</v>
      </c>
      <c r="P34">
        <v>0.17</v>
      </c>
      <c r="Q34">
        <f t="shared" si="5"/>
        <v>0.22582359192348567</v>
      </c>
      <c r="R34">
        <v>0.91</v>
      </c>
      <c r="S34">
        <f t="shared" si="6"/>
        <v>0.33985658798924412</v>
      </c>
      <c r="T34">
        <v>10050784</v>
      </c>
      <c r="U34">
        <f t="shared" si="7"/>
        <v>1.196814126877884</v>
      </c>
      <c r="V34">
        <v>33</v>
      </c>
      <c r="W34">
        <f t="shared" si="8"/>
        <v>0.23093072078376489</v>
      </c>
      <c r="X34">
        <v>67.680000000000007</v>
      </c>
      <c r="Y34">
        <f t="shared" si="9"/>
        <v>6.7680000000000007</v>
      </c>
      <c r="Z34">
        <v>29.43</v>
      </c>
      <c r="AA34">
        <f t="shared" si="10"/>
        <v>2.9430000000000001</v>
      </c>
      <c r="AB34">
        <v>1025</v>
      </c>
      <c r="AC34">
        <f t="shared" si="11"/>
        <v>1.0249999999999999</v>
      </c>
      <c r="AD34">
        <v>59</v>
      </c>
      <c r="AE34">
        <f t="shared" si="12"/>
        <v>5.9</v>
      </c>
      <c r="AF34">
        <v>240928</v>
      </c>
      <c r="AG34">
        <f t="shared" si="13"/>
        <v>0.80438275889584343</v>
      </c>
      <c r="AH34">
        <v>17481</v>
      </c>
      <c r="AI34">
        <f t="shared" si="14"/>
        <v>0.7384143585497831</v>
      </c>
      <c r="AJ34">
        <v>3156125</v>
      </c>
      <c r="AK34">
        <f t="shared" si="15"/>
        <v>0.76192726842486735</v>
      </c>
      <c r="AL34">
        <v>13809</v>
      </c>
      <c r="AM34">
        <f t="shared" si="16"/>
        <v>1.7266645826820881</v>
      </c>
      <c r="AN34">
        <v>6.15</v>
      </c>
      <c r="AO34">
        <f t="shared" si="17"/>
        <v>0.61499999999999999</v>
      </c>
      <c r="AP34">
        <v>10275</v>
      </c>
      <c r="AQ34">
        <f t="shared" si="19"/>
        <v>0.29036513380251439</v>
      </c>
    </row>
    <row r="35" spans="1:43" x14ac:dyDescent="0.35">
      <c r="A35">
        <v>34</v>
      </c>
      <c r="B35" t="s">
        <v>11</v>
      </c>
      <c r="C35">
        <v>10086292</v>
      </c>
      <c r="D35">
        <f t="shared" si="0"/>
        <v>11865513.908799998</v>
      </c>
      <c r="E35">
        <f t="shared" si="1"/>
        <v>8.3308148662057491E-2</v>
      </c>
      <c r="F35" s="1">
        <v>5079052.8855999997</v>
      </c>
      <c r="G35">
        <f t="shared" si="18"/>
        <v>9.4725126437191012E-2</v>
      </c>
      <c r="H35" s="1">
        <v>1742609.5547999998</v>
      </c>
      <c r="J35" s="1">
        <v>3336443.3307999996</v>
      </c>
      <c r="K35">
        <f t="shared" si="2"/>
        <v>9.1594491940511377E-2</v>
      </c>
      <c r="L35">
        <v>0</v>
      </c>
      <c r="M35">
        <f t="shared" si="3"/>
        <v>0</v>
      </c>
      <c r="N35">
        <v>0</v>
      </c>
      <c r="O35">
        <f t="shared" si="4"/>
        <v>0</v>
      </c>
      <c r="P35">
        <v>0</v>
      </c>
      <c r="Q35">
        <f t="shared" si="5"/>
        <v>0</v>
      </c>
      <c r="R35">
        <v>0</v>
      </c>
      <c r="S35">
        <f t="shared" si="6"/>
        <v>0</v>
      </c>
      <c r="T35">
        <v>616387</v>
      </c>
      <c r="U35">
        <f t="shared" si="7"/>
        <v>7.3397325942322345E-2</v>
      </c>
      <c r="V35">
        <v>38</v>
      </c>
      <c r="W35">
        <f t="shared" si="8"/>
        <v>0.26592022393282017</v>
      </c>
      <c r="X35">
        <v>79.63</v>
      </c>
      <c r="Y35">
        <f t="shared" si="9"/>
        <v>7.9629999999999992</v>
      </c>
      <c r="Z35">
        <v>23.67</v>
      </c>
      <c r="AA35">
        <f t="shared" si="10"/>
        <v>2.367</v>
      </c>
      <c r="AB35">
        <v>1700</v>
      </c>
      <c r="AC35">
        <f t="shared" si="11"/>
        <v>1.7</v>
      </c>
      <c r="AD35">
        <v>66</v>
      </c>
      <c r="AE35">
        <f t="shared" si="12"/>
        <v>6.6</v>
      </c>
      <c r="AF35">
        <v>53483</v>
      </c>
      <c r="AG35">
        <f t="shared" si="13"/>
        <v>0.17856290300017594</v>
      </c>
      <c r="AH35">
        <v>2978</v>
      </c>
      <c r="AI35">
        <f t="shared" si="14"/>
        <v>0.12579360218301322</v>
      </c>
      <c r="AJ35">
        <v>617094</v>
      </c>
      <c r="AK35">
        <f t="shared" si="15"/>
        <v>0.14897405704190267</v>
      </c>
      <c r="AL35">
        <v>339</v>
      </c>
      <c r="AM35">
        <f t="shared" si="16"/>
        <v>4.2388246326977186E-2</v>
      </c>
      <c r="AN35">
        <v>45.44</v>
      </c>
      <c r="AO35">
        <f t="shared" si="17"/>
        <v>4.5439999999999996</v>
      </c>
      <c r="AP35">
        <v>12391</v>
      </c>
      <c r="AQ35">
        <f t="shared" si="19"/>
        <v>0.35016198276856025</v>
      </c>
    </row>
    <row r="36" spans="1:43" x14ac:dyDescent="0.35">
      <c r="A36">
        <v>35</v>
      </c>
      <c r="B36" t="s">
        <v>58</v>
      </c>
      <c r="C36">
        <v>91276115</v>
      </c>
      <c r="D36">
        <f t="shared" si="0"/>
        <v>107377221.68599999</v>
      </c>
      <c r="E36">
        <f t="shared" si="1"/>
        <v>0.75389887162844937</v>
      </c>
      <c r="F36" s="1">
        <v>39348782.4608</v>
      </c>
      <c r="G36">
        <f t="shared" si="18"/>
        <v>0.73386091417090793</v>
      </c>
      <c r="H36" s="1">
        <v>12047219.476399999</v>
      </c>
      <c r="J36" s="1">
        <v>27301562.984399997</v>
      </c>
      <c r="K36">
        <f t="shared" si="2"/>
        <v>0.74950255191008675</v>
      </c>
      <c r="L36">
        <v>73</v>
      </c>
      <c r="M36">
        <f t="shared" si="3"/>
        <v>1.8024691358024691</v>
      </c>
      <c r="N36">
        <v>2</v>
      </c>
      <c r="O36">
        <f t="shared" si="4"/>
        <v>0.5</v>
      </c>
      <c r="P36">
        <v>0</v>
      </c>
      <c r="Q36">
        <f t="shared" si="5"/>
        <v>0</v>
      </c>
      <c r="R36">
        <v>0</v>
      </c>
      <c r="S36">
        <f t="shared" si="6"/>
        <v>0</v>
      </c>
      <c r="T36">
        <v>7825931</v>
      </c>
      <c r="U36">
        <f t="shared" si="7"/>
        <v>0.93188598787632548</v>
      </c>
      <c r="V36">
        <v>38</v>
      </c>
      <c r="W36">
        <f t="shared" si="8"/>
        <v>0.26592022393282017</v>
      </c>
      <c r="X36">
        <v>76.260000000000005</v>
      </c>
      <c r="Y36">
        <f t="shared" si="9"/>
        <v>7.6260000000000003</v>
      </c>
      <c r="Z36">
        <v>29.47</v>
      </c>
      <c r="AA36">
        <f t="shared" si="10"/>
        <v>2.9470000000000001</v>
      </c>
      <c r="AB36">
        <v>2739</v>
      </c>
      <c r="AC36">
        <f t="shared" si="11"/>
        <v>2.7389999999999999</v>
      </c>
      <c r="AD36">
        <v>71</v>
      </c>
      <c r="AE36">
        <f t="shared" si="12"/>
        <v>7.1</v>
      </c>
      <c r="AF36">
        <v>88752</v>
      </c>
      <c r="AG36">
        <f t="shared" si="13"/>
        <v>0.29631499293367269</v>
      </c>
      <c r="AH36">
        <v>9727</v>
      </c>
      <c r="AI36">
        <f t="shared" si="14"/>
        <v>0.41087789403430808</v>
      </c>
      <c r="AJ36">
        <v>1656952</v>
      </c>
      <c r="AK36">
        <f t="shared" si="15"/>
        <v>0.40000852668101572</v>
      </c>
      <c r="AL36">
        <v>3078</v>
      </c>
      <c r="AM36">
        <f t="shared" si="16"/>
        <v>0.38487027195998752</v>
      </c>
      <c r="AN36">
        <v>18.96</v>
      </c>
      <c r="AO36">
        <f t="shared" si="17"/>
        <v>1.8960000000000001</v>
      </c>
      <c r="AP36" t="s">
        <v>66</v>
      </c>
      <c r="AQ36">
        <f>(9841/353864.4)*10</f>
        <v>0.27810087705912206</v>
      </c>
    </row>
    <row r="37" spans="1:43" x14ac:dyDescent="0.35">
      <c r="D37">
        <f>SUM(D2:D36)</f>
        <v>1424292112.6395993</v>
      </c>
      <c r="F37" s="1">
        <f>SUM(F2:F36)</f>
        <v>536188557.34439993</v>
      </c>
      <c r="H37" s="1">
        <f t="shared" ref="H37:AP37" si="20">SUM(H2:H36)</f>
        <v>171926115.57879999</v>
      </c>
      <c r="J37" s="1">
        <f>SUM(J2:J36)</f>
        <v>364262441.76559997</v>
      </c>
      <c r="L37">
        <f t="shared" si="20"/>
        <v>405</v>
      </c>
      <c r="M37">
        <f t="shared" si="3"/>
        <v>10</v>
      </c>
      <c r="N37">
        <f t="shared" si="20"/>
        <v>40</v>
      </c>
      <c r="O37">
        <f t="shared" si="4"/>
        <v>10</v>
      </c>
      <c r="P37">
        <f t="shared" si="20"/>
        <v>7.5280000000000005</v>
      </c>
      <c r="Q37">
        <f t="shared" si="5"/>
        <v>10.000000000000002</v>
      </c>
      <c r="R37">
        <f t="shared" si="20"/>
        <v>26.776</v>
      </c>
      <c r="S37">
        <f t="shared" si="6"/>
        <v>10</v>
      </c>
      <c r="T37">
        <f t="shared" si="20"/>
        <v>83979490</v>
      </c>
      <c r="U37">
        <f t="shared" si="7"/>
        <v>10</v>
      </c>
      <c r="V37">
        <f t="shared" si="20"/>
        <v>1429</v>
      </c>
      <c r="W37">
        <f t="shared" si="8"/>
        <v>10</v>
      </c>
      <c r="X37">
        <f t="shared" si="20"/>
        <v>2727.9100000000003</v>
      </c>
      <c r="Z37">
        <f t="shared" si="20"/>
        <v>932.44999999999982</v>
      </c>
      <c r="AA37">
        <f t="shared" si="10"/>
        <v>93.244999999999976</v>
      </c>
      <c r="AB37">
        <f t="shared" si="20"/>
        <v>56406</v>
      </c>
      <c r="AD37">
        <f t="shared" si="20"/>
        <v>2236</v>
      </c>
      <c r="AF37">
        <f t="shared" si="20"/>
        <v>2995191</v>
      </c>
      <c r="AG37">
        <f t="shared" si="13"/>
        <v>10</v>
      </c>
      <c r="AH37">
        <f t="shared" si="20"/>
        <v>236737</v>
      </c>
      <c r="AJ37">
        <f t="shared" si="20"/>
        <v>41422917</v>
      </c>
      <c r="AL37">
        <f t="shared" si="20"/>
        <v>79975</v>
      </c>
      <c r="AN37">
        <f t="shared" si="20"/>
        <v>1302.8200000000004</v>
      </c>
      <c r="AP37">
        <f t="shared" si="20"/>
        <v>353864.8</v>
      </c>
    </row>
    <row r="39" spans="1:43" x14ac:dyDescent="0.35">
      <c r="AB39">
        <f>56406/35</f>
        <v>1611.6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CF267-C94B-4DFD-A396-70B2264C62A4}">
  <dimension ref="A1:AD36"/>
  <sheetViews>
    <sheetView workbookViewId="0">
      <selection activeCell="W1" sqref="W1:AC1"/>
    </sheetView>
  </sheetViews>
  <sheetFormatPr defaultRowHeight="14.5" x14ac:dyDescent="0.35"/>
  <sheetData>
    <row r="1" spans="1:30" x14ac:dyDescent="0.35">
      <c r="A1" t="s">
        <v>13</v>
      </c>
      <c r="B1" t="s">
        <v>14</v>
      </c>
      <c r="E1" t="s">
        <v>19</v>
      </c>
      <c r="F1" t="s">
        <v>20</v>
      </c>
      <c r="G1" t="s">
        <v>21</v>
      </c>
      <c r="H1" t="s">
        <v>23</v>
      </c>
      <c r="I1" t="s">
        <v>98</v>
      </c>
      <c r="J1" t="s">
        <v>99</v>
      </c>
      <c r="K1" t="s">
        <v>28</v>
      </c>
      <c r="L1" t="s">
        <v>29</v>
      </c>
      <c r="M1" t="s">
        <v>32</v>
      </c>
      <c r="N1" t="s">
        <v>33</v>
      </c>
      <c r="O1" s="4" t="s">
        <v>103</v>
      </c>
      <c r="P1" t="s">
        <v>24</v>
      </c>
      <c r="Q1" t="s">
        <v>85</v>
      </c>
      <c r="R1" t="s">
        <v>70</v>
      </c>
      <c r="S1" t="s">
        <v>102</v>
      </c>
      <c r="T1" t="s">
        <v>22</v>
      </c>
      <c r="U1" t="s">
        <v>108</v>
      </c>
      <c r="V1" s="4" t="s">
        <v>104</v>
      </c>
      <c r="W1" t="s">
        <v>90</v>
      </c>
      <c r="X1" t="s">
        <v>91</v>
      </c>
      <c r="Y1" t="s">
        <v>92</v>
      </c>
      <c r="Z1" t="s">
        <v>93</v>
      </c>
      <c r="AA1" t="s">
        <v>34</v>
      </c>
      <c r="AB1" t="s">
        <v>105</v>
      </c>
      <c r="AC1" t="s">
        <v>106</v>
      </c>
      <c r="AD1" s="4" t="s">
        <v>107</v>
      </c>
    </row>
    <row r="2" spans="1:30" x14ac:dyDescent="0.35">
      <c r="A2">
        <v>1</v>
      </c>
      <c r="B2" t="s">
        <v>35</v>
      </c>
      <c r="E2">
        <v>0</v>
      </c>
      <c r="F2">
        <v>0</v>
      </c>
      <c r="G2">
        <v>0</v>
      </c>
      <c r="H2">
        <v>4.4152447222530165E-3</v>
      </c>
      <c r="I2">
        <v>0.48780487804878048</v>
      </c>
      <c r="J2">
        <v>14.455813953488372</v>
      </c>
      <c r="K2">
        <v>7.9</v>
      </c>
      <c r="L2">
        <v>2.7540814592458378E-2</v>
      </c>
      <c r="M2">
        <v>5.1140981556736478E-2</v>
      </c>
      <c r="N2">
        <v>8.1750000000000007</v>
      </c>
      <c r="O2" s="6">
        <f>(SUM(E2:N2))/10</f>
        <v>3.1101715872408602</v>
      </c>
      <c r="P2">
        <v>0.2799160251924423</v>
      </c>
      <c r="Q2">
        <v>0</v>
      </c>
      <c r="R2">
        <v>3.1434246129255928E-3</v>
      </c>
      <c r="S2">
        <v>4.7465308439993432E-3</v>
      </c>
      <c r="T2">
        <v>0</v>
      </c>
      <c r="U2">
        <v>3.4261217301123784E-3</v>
      </c>
      <c r="V2">
        <f>(SUM(P2:U2))/6</f>
        <v>4.8538683729913268E-2</v>
      </c>
      <c r="W2">
        <v>4.5348805865066746E-3</v>
      </c>
      <c r="X2">
        <v>0</v>
      </c>
      <c r="Y2">
        <v>5.1737518323704407E-3</v>
      </c>
      <c r="Z2">
        <v>9.2293493308721729E-3</v>
      </c>
      <c r="AA2">
        <v>0.46141916347712464</v>
      </c>
      <c r="AB2">
        <v>8.6630000000000003</v>
      </c>
      <c r="AC2">
        <v>5.4913258172571244E-4</v>
      </c>
      <c r="AD2">
        <f>(SUM(W2:AC2))/7</f>
        <v>1.3062723254012287</v>
      </c>
    </row>
    <row r="3" spans="1:30" x14ac:dyDescent="0.35">
      <c r="A3">
        <v>2</v>
      </c>
      <c r="B3" t="s">
        <v>36</v>
      </c>
      <c r="E3">
        <v>2.0493827160493829</v>
      </c>
      <c r="F3">
        <v>1</v>
      </c>
      <c r="G3">
        <v>0.28294367693942618</v>
      </c>
      <c r="H3">
        <v>0.19719695844783056</v>
      </c>
      <c r="I3">
        <v>0.24390243902439024</v>
      </c>
      <c r="J3">
        <v>-2.4372093023255816</v>
      </c>
      <c r="K3">
        <v>7.2</v>
      </c>
      <c r="L3">
        <v>0.54412222793137399</v>
      </c>
      <c r="M3">
        <v>0.62944670209440445</v>
      </c>
      <c r="N3">
        <v>1.8280000000000001</v>
      </c>
      <c r="O3" s="6">
        <f t="shared" ref="O3:O36" si="0">(SUM(E3:N3))/10</f>
        <v>1.1537785418161226</v>
      </c>
      <c r="P3">
        <v>0.32890132960111962</v>
      </c>
      <c r="Q3">
        <v>7.06</v>
      </c>
      <c r="R3">
        <v>0.6985984486933684</v>
      </c>
      <c r="S3">
        <v>0.84163417910464655</v>
      </c>
      <c r="T3">
        <v>0.66103973707798025</v>
      </c>
      <c r="U3">
        <v>0.76753239358121905</v>
      </c>
      <c r="V3">
        <f t="shared" ref="V3:V36" si="1">(SUM(P3:U3))/6</f>
        <v>1.7262843480097221</v>
      </c>
      <c r="W3">
        <v>0.49581054104545152</v>
      </c>
      <c r="X3">
        <v>0.5555775475782031</v>
      </c>
      <c r="Y3">
        <v>0.24902992153143053</v>
      </c>
      <c r="Z3">
        <v>0.6091370558375635</v>
      </c>
      <c r="AA3">
        <v>0.37439440147762648</v>
      </c>
      <c r="AB3">
        <v>6.702</v>
      </c>
      <c r="AC3">
        <v>0.7149283804390526</v>
      </c>
      <c r="AD3">
        <f t="shared" ref="AD3:AD36" si="2">(SUM(W3:AC3))/7</f>
        <v>1.3858396925584755</v>
      </c>
    </row>
    <row r="4" spans="1:30" x14ac:dyDescent="0.35">
      <c r="A4">
        <v>3</v>
      </c>
      <c r="B4" t="s">
        <v>38</v>
      </c>
      <c r="E4">
        <v>0</v>
      </c>
      <c r="F4">
        <v>0</v>
      </c>
      <c r="G4">
        <v>7.970244420828906E-3</v>
      </c>
      <c r="H4">
        <v>2.3451916652506462E-2</v>
      </c>
      <c r="I4">
        <v>0.48780487804878048</v>
      </c>
      <c r="J4">
        <v>6.753488372093023</v>
      </c>
      <c r="K4">
        <v>6.1</v>
      </c>
      <c r="L4">
        <v>0.27959151853754904</v>
      </c>
      <c r="M4">
        <v>7.1272272585182865E-3</v>
      </c>
      <c r="N4">
        <v>7.9329999999999998</v>
      </c>
      <c r="O4" s="6">
        <f t="shared" si="0"/>
        <v>2.1592434157011207</v>
      </c>
      <c r="P4">
        <v>0.29391182645206437</v>
      </c>
      <c r="Q4">
        <v>0</v>
      </c>
      <c r="R4">
        <v>1.1428950760468053E-2</v>
      </c>
      <c r="S4">
        <v>1.3840459269629655E-2</v>
      </c>
      <c r="T4">
        <v>0.25022408126680612</v>
      </c>
      <c r="U4">
        <v>1.0657545440822579E-2</v>
      </c>
      <c r="V4">
        <f t="shared" si="1"/>
        <v>9.667714386496512E-2</v>
      </c>
      <c r="W4">
        <v>1.5359023431360305E-2</v>
      </c>
      <c r="X4">
        <v>7.6403054904176454E-2</v>
      </c>
      <c r="Y4">
        <v>3.7595929981891867E-2</v>
      </c>
      <c r="Z4">
        <v>0</v>
      </c>
      <c r="AA4">
        <v>0.18651191076365892</v>
      </c>
      <c r="AB4">
        <v>6.5379999999999994</v>
      </c>
      <c r="AC4">
        <v>8.9128442110865645E-3</v>
      </c>
      <c r="AD4">
        <f t="shared" si="2"/>
        <v>0.98039753761316761</v>
      </c>
    </row>
    <row r="5" spans="1:30" x14ac:dyDescent="0.35">
      <c r="A5">
        <v>4</v>
      </c>
      <c r="B5" t="s">
        <v>39</v>
      </c>
      <c r="E5">
        <v>0</v>
      </c>
      <c r="F5">
        <v>0</v>
      </c>
      <c r="G5">
        <v>0.24973432518597238</v>
      </c>
      <c r="H5">
        <v>0.3739608325794786</v>
      </c>
      <c r="I5">
        <v>0.48780487804878048</v>
      </c>
      <c r="J5">
        <v>5.506976744186046</v>
      </c>
      <c r="K5">
        <v>7.7</v>
      </c>
      <c r="L5">
        <v>0.26187979330867378</v>
      </c>
      <c r="M5">
        <v>2.0131291028446387E-2</v>
      </c>
      <c r="N5">
        <v>3.6090000000000004</v>
      </c>
      <c r="O5" s="6">
        <f t="shared" si="0"/>
        <v>1.8209487864337401</v>
      </c>
      <c r="P5">
        <v>0.26592022393282017</v>
      </c>
      <c r="Q5">
        <v>6.7900000000000009</v>
      </c>
      <c r="R5">
        <v>0.25774375404689193</v>
      </c>
      <c r="S5">
        <v>0.23353495172781166</v>
      </c>
      <c r="T5">
        <v>2.1620107559008068</v>
      </c>
      <c r="U5">
        <v>0.22517048030990794</v>
      </c>
      <c r="V5">
        <f t="shared" si="1"/>
        <v>1.65573002765304</v>
      </c>
      <c r="W5">
        <v>0.18042928985482076</v>
      </c>
      <c r="X5">
        <v>0.53047526852490345</v>
      </c>
      <c r="Y5">
        <v>0.21367595067689921</v>
      </c>
      <c r="Z5">
        <v>0.41301338255652975</v>
      </c>
      <c r="AA5">
        <v>0.2769560577938241</v>
      </c>
      <c r="AB5">
        <v>7.2189999999999994</v>
      </c>
      <c r="AC5">
        <v>0.23148050368130033</v>
      </c>
      <c r="AD5">
        <f t="shared" si="2"/>
        <v>1.2950043504411823</v>
      </c>
    </row>
    <row r="6" spans="1:30" x14ac:dyDescent="0.35">
      <c r="A6">
        <v>5</v>
      </c>
      <c r="B6" t="s">
        <v>0</v>
      </c>
      <c r="E6">
        <v>0</v>
      </c>
      <c r="F6">
        <v>0.25</v>
      </c>
      <c r="G6">
        <v>1.0255047821466525</v>
      </c>
      <c r="H6">
        <v>0.51575724024997061</v>
      </c>
      <c r="I6">
        <v>0</v>
      </c>
      <c r="J6">
        <v>-2.6232558139534885</v>
      </c>
      <c r="K6">
        <v>5</v>
      </c>
      <c r="L6">
        <v>0.31438061879860085</v>
      </c>
      <c r="M6">
        <v>0.38161925601750546</v>
      </c>
      <c r="N6">
        <v>0.78400000000000003</v>
      </c>
      <c r="O6" s="6">
        <f t="shared" si="0"/>
        <v>0.56480060832592405</v>
      </c>
      <c r="P6">
        <v>0.23093072078376489</v>
      </c>
      <c r="Q6">
        <v>6.95</v>
      </c>
      <c r="R6">
        <v>0.85981375741002908</v>
      </c>
      <c r="S6">
        <v>0.59775359755765911</v>
      </c>
      <c r="T6">
        <v>3.8205855990439201</v>
      </c>
      <c r="U6">
        <v>0.75595342818242006</v>
      </c>
      <c r="V6">
        <f t="shared" si="1"/>
        <v>2.202506183829632</v>
      </c>
      <c r="W6">
        <v>0.28436799709286836</v>
      </c>
      <c r="X6">
        <v>1.0130685210832293</v>
      </c>
      <c r="Y6">
        <v>0.36768129688712597</v>
      </c>
      <c r="Z6">
        <v>0.74296262113521006</v>
      </c>
      <c r="AA6">
        <v>0.30124499526372783</v>
      </c>
      <c r="AB6">
        <v>6.18</v>
      </c>
      <c r="AC6">
        <v>0.13893054317660528</v>
      </c>
      <c r="AD6">
        <f t="shared" si="2"/>
        <v>1.2897508535198239</v>
      </c>
    </row>
    <row r="7" spans="1:30" x14ac:dyDescent="0.35">
      <c r="A7">
        <v>6</v>
      </c>
      <c r="B7" t="s">
        <v>12</v>
      </c>
      <c r="E7">
        <v>0</v>
      </c>
      <c r="F7">
        <v>0</v>
      </c>
      <c r="G7">
        <v>0</v>
      </c>
      <c r="H7">
        <v>1.1163320948960276E-2</v>
      </c>
      <c r="I7">
        <v>-0.36585365853658536</v>
      </c>
      <c r="J7">
        <v>1.8232558139534882</v>
      </c>
      <c r="K7">
        <v>5.0999999999999996</v>
      </c>
      <c r="L7">
        <v>3.8061011801918473E-4</v>
      </c>
      <c r="M7">
        <v>0.22381994373241637</v>
      </c>
      <c r="N7">
        <v>2.0070000000000001</v>
      </c>
      <c r="O7" s="6">
        <f t="shared" si="0"/>
        <v>0.87997660302162983</v>
      </c>
      <c r="P7">
        <v>0.26592022393282017</v>
      </c>
      <c r="Q7">
        <v>0</v>
      </c>
      <c r="R7">
        <v>8.7175332129357935E-3</v>
      </c>
      <c r="S7">
        <v>1.4879473886273181E-2</v>
      </c>
      <c r="T7">
        <v>0</v>
      </c>
      <c r="U7">
        <v>1.0201146897269194E-2</v>
      </c>
      <c r="V7">
        <f t="shared" si="1"/>
        <v>4.995306298821639E-2</v>
      </c>
      <c r="W7">
        <v>1.9955648765364185E-2</v>
      </c>
      <c r="X7">
        <v>0</v>
      </c>
      <c r="Y7">
        <v>8.6229197206174005E-3</v>
      </c>
      <c r="Z7">
        <v>0</v>
      </c>
      <c r="AA7">
        <v>0.38599487713951769</v>
      </c>
      <c r="AB7">
        <v>8.6050000000000004</v>
      </c>
      <c r="AC7">
        <v>1.0180073245838209E-2</v>
      </c>
      <c r="AD7">
        <f t="shared" si="2"/>
        <v>1.2899647884101912</v>
      </c>
    </row>
    <row r="8" spans="1:30" x14ac:dyDescent="0.35">
      <c r="A8">
        <v>7</v>
      </c>
      <c r="B8" t="s">
        <v>40</v>
      </c>
      <c r="E8">
        <v>0</v>
      </c>
      <c r="F8">
        <v>0.5</v>
      </c>
      <c r="G8">
        <v>2.1253985122210418E-2</v>
      </c>
      <c r="H8">
        <v>0.1020016911272026</v>
      </c>
      <c r="I8">
        <v>0</v>
      </c>
      <c r="J8">
        <v>3.7767441860465114</v>
      </c>
      <c r="K8">
        <v>4.9000000000000004</v>
      </c>
      <c r="L8">
        <v>0.45136353574780375</v>
      </c>
      <c r="M8">
        <v>0.1769302907158487</v>
      </c>
      <c r="N8">
        <v>4.1210000000000004</v>
      </c>
      <c r="O8" s="6">
        <f t="shared" si="0"/>
        <v>1.4049293688759579</v>
      </c>
      <c r="P8">
        <v>0.33589923023093071</v>
      </c>
      <c r="Q8">
        <v>6.51</v>
      </c>
      <c r="R8">
        <v>0.21099162631675683</v>
      </c>
      <c r="S8">
        <v>0.19500474774212684</v>
      </c>
      <c r="T8">
        <v>1.4938751120406334E-2</v>
      </c>
      <c r="U8">
        <v>0.21219938954892303</v>
      </c>
      <c r="V8">
        <f t="shared" si="1"/>
        <v>1.2465056241598573</v>
      </c>
      <c r="W8">
        <v>0.17771984550120834</v>
      </c>
      <c r="X8">
        <v>0.12137843291244294</v>
      </c>
      <c r="Y8">
        <v>4.2597223419849964E-2</v>
      </c>
      <c r="Z8">
        <v>0.15228426395939088</v>
      </c>
      <c r="AA8">
        <v>0.28541974222923561</v>
      </c>
      <c r="AB8">
        <v>7.0280000000000005</v>
      </c>
      <c r="AC8">
        <v>0.185733535526766</v>
      </c>
      <c r="AD8">
        <f t="shared" si="2"/>
        <v>1.1418761490784133</v>
      </c>
    </row>
    <row r="9" spans="1:30" x14ac:dyDescent="0.35">
      <c r="A9">
        <v>8</v>
      </c>
      <c r="B9" t="s">
        <v>41</v>
      </c>
      <c r="E9">
        <v>0</v>
      </c>
      <c r="F9">
        <v>0</v>
      </c>
      <c r="G9">
        <v>0</v>
      </c>
      <c r="H9">
        <v>3.1071872429803992E-3</v>
      </c>
      <c r="I9">
        <v>0.24390243902439024</v>
      </c>
      <c r="J9">
        <v>-0.65116279069767447</v>
      </c>
      <c r="K9">
        <v>5.2</v>
      </c>
      <c r="L9">
        <v>1.6392944556791204E-3</v>
      </c>
      <c r="M9">
        <v>0.63544857768052521</v>
      </c>
      <c r="N9">
        <v>3.7829999999999999</v>
      </c>
      <c r="O9" s="6">
        <f t="shared" si="0"/>
        <v>0.92159347077058995</v>
      </c>
      <c r="P9">
        <v>0.32190342897130858</v>
      </c>
      <c r="Q9">
        <v>0</v>
      </c>
      <c r="R9">
        <v>2.8388787939598731E-3</v>
      </c>
      <c r="S9">
        <v>4.1259786676126316E-3</v>
      </c>
      <c r="T9">
        <v>0</v>
      </c>
      <c r="U9">
        <v>2.7391663508366856E-3</v>
      </c>
      <c r="V9">
        <f t="shared" si="1"/>
        <v>5.5267908797286297E-2</v>
      </c>
      <c r="W9">
        <v>0</v>
      </c>
      <c r="X9">
        <v>0</v>
      </c>
      <c r="Y9">
        <v>0</v>
      </c>
      <c r="Z9">
        <v>0</v>
      </c>
      <c r="AA9">
        <v>0.26105450443220124</v>
      </c>
      <c r="AB9">
        <v>7.6239999999999997</v>
      </c>
      <c r="AC9">
        <v>9.0057743403016852E-2</v>
      </c>
      <c r="AD9">
        <f t="shared" si="2"/>
        <v>1.1393017496907454</v>
      </c>
    </row>
    <row r="10" spans="1:30" x14ac:dyDescent="0.35">
      <c r="A10">
        <v>9</v>
      </c>
      <c r="B10" t="s">
        <v>42</v>
      </c>
      <c r="E10">
        <v>0</v>
      </c>
      <c r="F10">
        <v>0</v>
      </c>
      <c r="G10">
        <v>0</v>
      </c>
      <c r="H10">
        <v>1.4299920135261597E-3</v>
      </c>
      <c r="I10">
        <v>0.24390243902439024</v>
      </c>
      <c r="J10">
        <v>-2.6232558139534885</v>
      </c>
      <c r="K10">
        <v>4.2</v>
      </c>
      <c r="L10">
        <v>3.739327475276201E-4</v>
      </c>
      <c r="M10">
        <v>0.88077524226320736</v>
      </c>
      <c r="N10">
        <v>1.863</v>
      </c>
      <c r="O10" s="6">
        <f t="shared" si="0"/>
        <v>0.45662257920951632</v>
      </c>
      <c r="P10">
        <v>0.34989503149055279</v>
      </c>
      <c r="Q10">
        <v>0</v>
      </c>
      <c r="R10">
        <v>2.009108722769428E-3</v>
      </c>
      <c r="S10">
        <v>3.260114870373856E-3</v>
      </c>
      <c r="T10">
        <v>0</v>
      </c>
      <c r="U10">
        <v>1.616610663363422E-3</v>
      </c>
      <c r="V10">
        <f t="shared" si="1"/>
        <v>5.9463477624509924E-2</v>
      </c>
      <c r="W10">
        <v>0</v>
      </c>
      <c r="X10">
        <v>0</v>
      </c>
      <c r="Y10">
        <v>0</v>
      </c>
      <c r="Z10">
        <v>0</v>
      </c>
      <c r="AA10">
        <v>0.32402205588122923</v>
      </c>
      <c r="AB10">
        <v>8.7099999999999991</v>
      </c>
      <c r="AC10">
        <v>3.2060894579216598E-2</v>
      </c>
      <c r="AD10">
        <f t="shared" si="2"/>
        <v>1.2951547072086351</v>
      </c>
    </row>
    <row r="11" spans="1:30" x14ac:dyDescent="0.35">
      <c r="A11">
        <v>10</v>
      </c>
      <c r="B11" t="s">
        <v>43</v>
      </c>
      <c r="E11">
        <v>0.5679012345679012</v>
      </c>
      <c r="F11">
        <v>0</v>
      </c>
      <c r="G11">
        <v>0</v>
      </c>
      <c r="H11">
        <v>3.0426357673760583E-2</v>
      </c>
      <c r="I11">
        <v>0.97560975609756095</v>
      </c>
      <c r="J11">
        <v>7.1069767441860465</v>
      </c>
      <c r="K11">
        <v>5.6</v>
      </c>
      <c r="L11">
        <v>1.2359812779886157E-2</v>
      </c>
      <c r="M11">
        <v>5.1266020631447326E-3</v>
      </c>
      <c r="N11">
        <v>6.0619999999999994</v>
      </c>
      <c r="O11" s="6">
        <f t="shared" si="0"/>
        <v>2.0360400507368297</v>
      </c>
      <c r="P11">
        <v>0.2799160251924423</v>
      </c>
      <c r="Q11">
        <v>0</v>
      </c>
      <c r="R11">
        <v>1.2046913146109655E-2</v>
      </c>
      <c r="S11">
        <v>2.5026787656716065E-2</v>
      </c>
      <c r="T11">
        <v>0</v>
      </c>
      <c r="U11">
        <v>1.9488140300777973E-2</v>
      </c>
      <c r="V11">
        <f t="shared" si="1"/>
        <v>5.6079644382674342E-2</v>
      </c>
      <c r="W11">
        <v>3.6121420671636664E-2</v>
      </c>
      <c r="X11">
        <v>7.0506732188745438E-3</v>
      </c>
      <c r="Y11">
        <v>7.4157109597309647E-3</v>
      </c>
      <c r="Z11">
        <v>4.6146746654360865E-3</v>
      </c>
      <c r="AA11">
        <v>0.38427105493397479</v>
      </c>
      <c r="AB11">
        <v>8.870000000000001</v>
      </c>
      <c r="AC11">
        <v>2.9357472638413092E-2</v>
      </c>
      <c r="AD11">
        <f t="shared" si="2"/>
        <v>1.3341187152982954</v>
      </c>
    </row>
    <row r="12" spans="1:30" x14ac:dyDescent="0.35">
      <c r="A12">
        <v>11</v>
      </c>
      <c r="B12" t="s">
        <v>1</v>
      </c>
      <c r="E12">
        <v>0.79012345679012341</v>
      </c>
      <c r="F12">
        <v>0</v>
      </c>
      <c r="G12">
        <v>3.854941551540914</v>
      </c>
      <c r="H12">
        <v>0.6205385386360408</v>
      </c>
      <c r="I12">
        <v>0.24390243902439024</v>
      </c>
      <c r="J12">
        <v>-2.6232558139534885</v>
      </c>
      <c r="K12">
        <v>5.5</v>
      </c>
      <c r="L12">
        <v>0.65446243661923398</v>
      </c>
      <c r="M12">
        <v>0.52929040325101595</v>
      </c>
      <c r="N12">
        <v>0.76100000000000001</v>
      </c>
      <c r="O12" s="6">
        <f t="shared" si="0"/>
        <v>1.0331003011908231</v>
      </c>
      <c r="P12">
        <v>0.28691392582225334</v>
      </c>
      <c r="Q12">
        <v>7.05</v>
      </c>
      <c r="R12">
        <v>0.49920415215274028</v>
      </c>
      <c r="S12">
        <v>0.59014955163244931</v>
      </c>
      <c r="T12">
        <v>0.12697938452345386</v>
      </c>
      <c r="U12">
        <v>0.54591925119746487</v>
      </c>
      <c r="V12">
        <f t="shared" si="1"/>
        <v>1.5165277108880602</v>
      </c>
      <c r="W12">
        <v>0.86454298412109287</v>
      </c>
      <c r="X12">
        <v>0.21286832293356728</v>
      </c>
      <c r="Y12">
        <v>0.38716909545572131</v>
      </c>
      <c r="Z12">
        <v>0.29303184125519149</v>
      </c>
      <c r="AA12">
        <v>0.35782027486203771</v>
      </c>
      <c r="AB12">
        <v>7.8029999999999999</v>
      </c>
      <c r="AC12">
        <v>1.2573446482805815</v>
      </c>
      <c r="AD12">
        <f t="shared" si="2"/>
        <v>1.5965395952725989</v>
      </c>
    </row>
    <row r="13" spans="1:30" x14ac:dyDescent="0.35">
      <c r="A13">
        <v>12</v>
      </c>
      <c r="B13" t="s">
        <v>2</v>
      </c>
      <c r="E13">
        <v>0</v>
      </c>
      <c r="F13">
        <v>0.25</v>
      </c>
      <c r="G13">
        <v>0</v>
      </c>
      <c r="H13">
        <v>0.16098168731436688</v>
      </c>
      <c r="I13">
        <v>-0.48780487804878048</v>
      </c>
      <c r="J13">
        <v>-0.83720930232558133</v>
      </c>
      <c r="K13">
        <v>6</v>
      </c>
      <c r="L13">
        <v>0.14760995208652805</v>
      </c>
      <c r="M13">
        <v>0.38424507658643325</v>
      </c>
      <c r="N13">
        <v>0.36299999999999999</v>
      </c>
      <c r="O13" s="6">
        <f t="shared" si="0"/>
        <v>0.59808225356129652</v>
      </c>
      <c r="P13">
        <v>0.244926522043387</v>
      </c>
      <c r="Q13">
        <v>6.99</v>
      </c>
      <c r="R13">
        <v>0.20939145575960932</v>
      </c>
      <c r="S13">
        <v>0.23224544764016664</v>
      </c>
      <c r="T13">
        <v>0</v>
      </c>
      <c r="U13">
        <v>0.23866071956987536</v>
      </c>
      <c r="V13">
        <f t="shared" si="1"/>
        <v>1.3192040241688396</v>
      </c>
      <c r="W13">
        <v>0.38072918951575802</v>
      </c>
      <c r="X13">
        <v>0.15848097439362688</v>
      </c>
      <c r="Y13">
        <v>0.10175045270328532</v>
      </c>
      <c r="Z13">
        <v>7.6142131979695438E-2</v>
      </c>
      <c r="AA13">
        <v>0.3087054716942742</v>
      </c>
      <c r="AB13">
        <v>7.5549999999999997</v>
      </c>
      <c r="AC13">
        <v>0.47706949061616899</v>
      </c>
      <c r="AD13">
        <f t="shared" si="2"/>
        <v>1.2939825301289727</v>
      </c>
    </row>
    <row r="14" spans="1:30" x14ac:dyDescent="0.35">
      <c r="A14">
        <v>13</v>
      </c>
      <c r="B14" t="s">
        <v>44</v>
      </c>
      <c r="E14">
        <v>0</v>
      </c>
      <c r="F14">
        <v>0.25</v>
      </c>
      <c r="G14">
        <v>2.6567481402763023E-3</v>
      </c>
      <c r="H14">
        <v>3.7010703446758247E-2</v>
      </c>
      <c r="I14">
        <v>1.4634146341463414</v>
      </c>
      <c r="J14">
        <v>6.0651162790697661</v>
      </c>
      <c r="K14">
        <v>5.3</v>
      </c>
      <c r="L14">
        <v>0.18587462368843924</v>
      </c>
      <c r="M14">
        <v>1.4129415442325727E-2</v>
      </c>
      <c r="N14">
        <v>2.7730000000000001</v>
      </c>
      <c r="O14" s="6">
        <f t="shared" si="0"/>
        <v>1.6091202403933909</v>
      </c>
      <c r="P14">
        <v>0.36389083275017498</v>
      </c>
      <c r="Q14">
        <v>7.35</v>
      </c>
      <c r="R14">
        <v>5.6698465989469392E-2</v>
      </c>
      <c r="S14">
        <v>5.807676382023199E-2</v>
      </c>
      <c r="T14">
        <v>0.18673438900507919</v>
      </c>
      <c r="U14">
        <v>6.3942753604007294E-2</v>
      </c>
      <c r="V14">
        <f t="shared" si="1"/>
        <v>1.3465572008614934</v>
      </c>
      <c r="W14">
        <v>7.7080126888219747E-2</v>
      </c>
      <c r="X14">
        <v>0.13176758744343475</v>
      </c>
      <c r="Y14">
        <v>0.14227817539018711</v>
      </c>
      <c r="Z14">
        <v>0</v>
      </c>
      <c r="AA14">
        <v>0.3179180297107822</v>
      </c>
      <c r="AB14">
        <v>8.2799999999999994</v>
      </c>
      <c r="AC14">
        <v>0.11257217925377107</v>
      </c>
      <c r="AD14">
        <f t="shared" si="2"/>
        <v>1.2945165855266278</v>
      </c>
    </row>
    <row r="15" spans="1:30" x14ac:dyDescent="0.35">
      <c r="A15">
        <v>14</v>
      </c>
      <c r="B15" t="s">
        <v>46</v>
      </c>
      <c r="E15">
        <v>0</v>
      </c>
      <c r="F15">
        <v>0</v>
      </c>
      <c r="G15">
        <v>0</v>
      </c>
      <c r="H15">
        <v>4.9304657601516755E-2</v>
      </c>
      <c r="I15">
        <v>-0.24390243902439024</v>
      </c>
      <c r="J15">
        <v>-3.9627906976744183</v>
      </c>
      <c r="K15">
        <v>7</v>
      </c>
      <c r="L15">
        <v>0.14102940346709109</v>
      </c>
      <c r="M15">
        <v>3.988746483276024E-2</v>
      </c>
      <c r="N15">
        <v>3.915</v>
      </c>
      <c r="O15" s="6">
        <f t="shared" si="0"/>
        <v>0.69385283892025595</v>
      </c>
      <c r="P15">
        <v>0.23792862141357593</v>
      </c>
      <c r="Q15">
        <v>7.43</v>
      </c>
      <c r="R15">
        <v>0.10358540595808241</v>
      </c>
      <c r="S15">
        <v>6.1643381091402133E-2</v>
      </c>
      <c r="T15">
        <v>0</v>
      </c>
      <c r="U15">
        <v>6.3857558348000082E-2</v>
      </c>
      <c r="V15">
        <f t="shared" si="1"/>
        <v>1.3161691611351767</v>
      </c>
      <c r="W15">
        <v>8.7421038372473253E-2</v>
      </c>
      <c r="X15">
        <v>8.8555569796543651E-2</v>
      </c>
      <c r="Y15">
        <v>0.30645856687074247</v>
      </c>
      <c r="Z15">
        <v>0.29303184125519149</v>
      </c>
      <c r="AA15">
        <v>0.22850535006590089</v>
      </c>
      <c r="AB15">
        <v>6.7159999999999993</v>
      </c>
      <c r="AC15">
        <v>4.2705618471130413E-2</v>
      </c>
      <c r="AD15">
        <f t="shared" si="2"/>
        <v>1.1089539978331402</v>
      </c>
    </row>
    <row r="16" spans="1:30" x14ac:dyDescent="0.35">
      <c r="A16">
        <v>15</v>
      </c>
      <c r="B16" t="s">
        <v>3</v>
      </c>
      <c r="E16">
        <v>0</v>
      </c>
      <c r="F16">
        <v>0</v>
      </c>
      <c r="G16">
        <v>2.1253985122210418E-2</v>
      </c>
      <c r="H16">
        <v>0.11948072082838322</v>
      </c>
      <c r="I16">
        <v>0.24390243902439024</v>
      </c>
      <c r="J16">
        <v>-1.5627906976744186</v>
      </c>
      <c r="K16">
        <v>5.5</v>
      </c>
      <c r="L16">
        <v>0.26614663305278363</v>
      </c>
      <c r="M16">
        <v>1.9130978430759612E-2</v>
      </c>
      <c r="N16">
        <v>2.976</v>
      </c>
      <c r="O16" s="6">
        <f t="shared" si="0"/>
        <v>0.75831240587841076</v>
      </c>
      <c r="P16">
        <v>0.2799160251924423</v>
      </c>
      <c r="Q16">
        <v>6.9599999999999991</v>
      </c>
      <c r="R16">
        <v>0.27246686605502529</v>
      </c>
      <c r="S16">
        <v>0.21193427730685419</v>
      </c>
      <c r="T16">
        <v>1.0457125784284434E-2</v>
      </c>
      <c r="U16">
        <v>0.24735828969158449</v>
      </c>
      <c r="V16">
        <f t="shared" si="1"/>
        <v>1.3303554306716983</v>
      </c>
      <c r="W16">
        <v>0.15692549579138793</v>
      </c>
      <c r="X16">
        <v>0.41435923443031697</v>
      </c>
      <c r="Y16">
        <v>0.79141157195826506</v>
      </c>
      <c r="Z16">
        <v>0.47761882787263499</v>
      </c>
      <c r="AA16">
        <v>0.25891555192830712</v>
      </c>
      <c r="AB16">
        <v>6.641</v>
      </c>
      <c r="AC16">
        <v>0.12161174636833279</v>
      </c>
      <c r="AD16">
        <f t="shared" si="2"/>
        <v>1.2659774897641776</v>
      </c>
    </row>
    <row r="17" spans="1:30" x14ac:dyDescent="0.35">
      <c r="A17">
        <v>16</v>
      </c>
      <c r="B17" t="s">
        <v>4</v>
      </c>
      <c r="E17">
        <v>4.9382716049382713E-2</v>
      </c>
      <c r="F17">
        <v>0.5</v>
      </c>
      <c r="G17">
        <v>1.7401700318809779</v>
      </c>
      <c r="H17">
        <v>0.85563308374461422</v>
      </c>
      <c r="I17">
        <v>0.48780487804878048</v>
      </c>
      <c r="J17">
        <v>9.3023255813953487E-2</v>
      </c>
      <c r="K17">
        <v>6.5</v>
      </c>
      <c r="L17">
        <v>0.64032978197383739</v>
      </c>
      <c r="M17">
        <v>0.43013441700531418</v>
      </c>
      <c r="N17">
        <v>2.0190000000000001</v>
      </c>
      <c r="O17" s="6">
        <f t="shared" si="0"/>
        <v>1.3315478164516861</v>
      </c>
      <c r="P17">
        <v>0.32190342897130858</v>
      </c>
      <c r="Q17">
        <v>6.9799999999999995</v>
      </c>
      <c r="R17">
        <v>0.50461914894279836</v>
      </c>
      <c r="S17">
        <v>0.58060308787977355</v>
      </c>
      <c r="T17">
        <v>6.3489692261726932E-2</v>
      </c>
      <c r="U17">
        <v>0.525082681205986</v>
      </c>
      <c r="V17">
        <f t="shared" si="1"/>
        <v>1.4959496732102655</v>
      </c>
      <c r="W17">
        <v>0.85827185172982257</v>
      </c>
      <c r="X17">
        <v>0.31883880644033463</v>
      </c>
      <c r="Y17">
        <v>4.4489092006553417</v>
      </c>
      <c r="Z17">
        <v>0.60682971850484535</v>
      </c>
      <c r="AA17">
        <v>0.42689270026292525</v>
      </c>
      <c r="AB17">
        <v>7.5359999999999996</v>
      </c>
      <c r="AC17">
        <v>0.60413032183393389</v>
      </c>
      <c r="AD17">
        <f t="shared" si="2"/>
        <v>2.114267514203886</v>
      </c>
    </row>
    <row r="18" spans="1:30" x14ac:dyDescent="0.35">
      <c r="A18">
        <v>17</v>
      </c>
      <c r="B18" t="s">
        <v>47</v>
      </c>
      <c r="E18">
        <v>7.407407407407407E-2</v>
      </c>
      <c r="F18">
        <v>0.5</v>
      </c>
      <c r="G18">
        <v>7.970244420828906E-3</v>
      </c>
      <c r="H18">
        <v>0.48575515283553161</v>
      </c>
      <c r="I18">
        <v>0.24390243902439024</v>
      </c>
      <c r="J18">
        <v>2.6604651162790698</v>
      </c>
      <c r="K18">
        <v>7.8</v>
      </c>
      <c r="L18">
        <v>0.12975132470683839</v>
      </c>
      <c r="M18">
        <v>5.1140981556736478E-2</v>
      </c>
      <c r="N18">
        <v>5.4700000000000006</v>
      </c>
      <c r="O18" s="6">
        <f t="shared" si="0"/>
        <v>1.742305933289747</v>
      </c>
      <c r="P18">
        <v>0.244926522043387</v>
      </c>
      <c r="Q18">
        <v>7.5</v>
      </c>
      <c r="R18">
        <v>0.27591875150964901</v>
      </c>
      <c r="S18">
        <v>0.39192418109735971</v>
      </c>
      <c r="T18">
        <v>4.2575440693158051E-2</v>
      </c>
      <c r="U18">
        <v>0.34074821190596416</v>
      </c>
      <c r="V18">
        <f t="shared" si="1"/>
        <v>1.4660155178749195</v>
      </c>
      <c r="W18">
        <v>0.40775582315107201</v>
      </c>
      <c r="X18">
        <v>0.12595431152681263</v>
      </c>
      <c r="Y18">
        <v>0.22143657842545486</v>
      </c>
      <c r="Z18">
        <v>0.1107521919704661</v>
      </c>
      <c r="AA18">
        <v>0.40179187079359124</v>
      </c>
      <c r="AB18">
        <v>9.4</v>
      </c>
      <c r="AC18">
        <v>0.32576234386682268</v>
      </c>
      <c r="AD18">
        <f t="shared" si="2"/>
        <v>1.5704933028191743</v>
      </c>
    </row>
    <row r="19" spans="1:30" x14ac:dyDescent="0.35">
      <c r="A19">
        <v>18</v>
      </c>
      <c r="B19" t="s">
        <v>48</v>
      </c>
      <c r="E19">
        <v>0</v>
      </c>
      <c r="F19">
        <v>0</v>
      </c>
      <c r="G19">
        <v>0.83554729011689699</v>
      </c>
      <c r="H19">
        <v>4.7559231426625717E-4</v>
      </c>
      <c r="I19">
        <v>0.48780487804878048</v>
      </c>
      <c r="J19">
        <v>-5.9906976744186045</v>
      </c>
      <c r="K19">
        <v>7.7</v>
      </c>
      <c r="L19">
        <v>1.0683792786503431E-4</v>
      </c>
      <c r="M19">
        <v>0</v>
      </c>
      <c r="N19">
        <v>9.0329999999999995</v>
      </c>
      <c r="O19" s="6">
        <f t="shared" si="0"/>
        <v>1.2066236923989204</v>
      </c>
      <c r="P19">
        <v>0.20293911826452066</v>
      </c>
      <c r="Q19">
        <v>0</v>
      </c>
      <c r="R19">
        <v>5.3251742748364141E-4</v>
      </c>
      <c r="S19">
        <v>4.4759881736901742E-4</v>
      </c>
      <c r="T19">
        <v>0.13855691664176875</v>
      </c>
      <c r="U19">
        <v>2.7464005196560997E-4</v>
      </c>
      <c r="V19">
        <f t="shared" si="1"/>
        <v>5.7125131867184605E-2</v>
      </c>
      <c r="W19">
        <v>0</v>
      </c>
      <c r="X19">
        <v>0</v>
      </c>
      <c r="Y19">
        <v>1.7245839441234804E-3</v>
      </c>
      <c r="Z19">
        <v>1.8458698661744346E-2</v>
      </c>
      <c r="AA19">
        <v>0.24839995388069114</v>
      </c>
      <c r="AB19">
        <v>9.1849999999999987</v>
      </c>
      <c r="AC19">
        <v>0</v>
      </c>
      <c r="AD19">
        <f t="shared" si="2"/>
        <v>1.3505118909266511</v>
      </c>
    </row>
    <row r="20" spans="1:30" x14ac:dyDescent="0.35">
      <c r="A20">
        <v>19</v>
      </c>
      <c r="B20" t="s">
        <v>49</v>
      </c>
      <c r="E20">
        <v>0</v>
      </c>
      <c r="F20">
        <v>1</v>
      </c>
      <c r="G20">
        <v>0.83554729011689699</v>
      </c>
      <c r="H20">
        <v>0.38424620106647467</v>
      </c>
      <c r="I20">
        <v>0.24390243902439024</v>
      </c>
      <c r="J20">
        <v>3.3674418604651164</v>
      </c>
      <c r="K20">
        <v>5</v>
      </c>
      <c r="L20">
        <v>1.0291564043828925</v>
      </c>
      <c r="M20">
        <v>0.98618318224445134</v>
      </c>
      <c r="N20">
        <v>2.5140000000000002</v>
      </c>
      <c r="O20" s="6">
        <f t="shared" si="0"/>
        <v>1.5360477377300221</v>
      </c>
      <c r="P20">
        <v>0.30090972708187547</v>
      </c>
      <c r="Q20">
        <v>6.74</v>
      </c>
      <c r="R20">
        <v>0.59986415235875135</v>
      </c>
      <c r="S20">
        <v>0.54268957462290635</v>
      </c>
      <c r="T20">
        <v>0.13855691664176875</v>
      </c>
      <c r="U20">
        <v>0.59169510146752924</v>
      </c>
      <c r="V20">
        <f t="shared" si="1"/>
        <v>1.4856192453621384</v>
      </c>
      <c r="W20">
        <v>0.49681657375391119</v>
      </c>
      <c r="X20">
        <v>0.5648040469258705</v>
      </c>
      <c r="Y20">
        <v>8.0193153401741823E-2</v>
      </c>
      <c r="Z20">
        <v>0.15228426395939088</v>
      </c>
      <c r="AA20">
        <v>0.3334606889410871</v>
      </c>
      <c r="AB20">
        <v>6.9319999999999995</v>
      </c>
      <c r="AC20">
        <v>0.21162724880352457</v>
      </c>
      <c r="AD20">
        <f t="shared" si="2"/>
        <v>1.2530265679693608</v>
      </c>
    </row>
    <row r="21" spans="1:30" x14ac:dyDescent="0.35">
      <c r="A21">
        <v>20</v>
      </c>
      <c r="B21" t="s">
        <v>50</v>
      </c>
      <c r="E21">
        <v>0.5679012345679012</v>
      </c>
      <c r="F21">
        <v>1</v>
      </c>
      <c r="G21">
        <v>0</v>
      </c>
      <c r="H21">
        <v>1.4608850327621661</v>
      </c>
      <c r="I21">
        <v>0.24390243902439024</v>
      </c>
      <c r="J21">
        <v>1.3209302325581396</v>
      </c>
      <c r="K21">
        <v>7.5</v>
      </c>
      <c r="L21">
        <v>1.0273568530354158</v>
      </c>
      <c r="M21">
        <v>0.40662707095967487</v>
      </c>
      <c r="N21">
        <v>1.6510000000000002</v>
      </c>
      <c r="O21" s="6">
        <f t="shared" si="0"/>
        <v>1.5178602862907689</v>
      </c>
      <c r="P21">
        <v>0.3079076277116865</v>
      </c>
      <c r="Q21">
        <v>7.2900000000000009</v>
      </c>
      <c r="R21">
        <v>0.92816048150931518</v>
      </c>
      <c r="S21">
        <v>1.2588489329957855</v>
      </c>
      <c r="T21">
        <v>0.28869136540185242</v>
      </c>
      <c r="U21">
        <v>1.0719220928409632</v>
      </c>
      <c r="V21">
        <f t="shared" si="1"/>
        <v>1.8575884167432672</v>
      </c>
      <c r="W21">
        <v>1.3590936655732955</v>
      </c>
      <c r="X21">
        <v>1.8816909767715337</v>
      </c>
      <c r="Y21">
        <v>8.8643614727946879E-2</v>
      </c>
      <c r="Z21">
        <v>0.72219658514074758</v>
      </c>
      <c r="AA21">
        <v>0.36988703030083808</v>
      </c>
      <c r="AB21">
        <v>8.234</v>
      </c>
      <c r="AC21">
        <v>1.1130495021901941</v>
      </c>
      <c r="AD21">
        <f t="shared" si="2"/>
        <v>1.9669373392435079</v>
      </c>
    </row>
    <row r="22" spans="1:30" x14ac:dyDescent="0.35">
      <c r="A22">
        <v>21</v>
      </c>
      <c r="B22" t="s">
        <v>5</v>
      </c>
      <c r="E22">
        <v>0</v>
      </c>
      <c r="F22">
        <v>0</v>
      </c>
      <c r="G22">
        <v>0</v>
      </c>
      <c r="H22">
        <v>2.878548083585647E-2</v>
      </c>
      <c r="I22">
        <v>0.73170731707317072</v>
      </c>
      <c r="J22">
        <v>-3.6093023255813956</v>
      </c>
      <c r="K22">
        <v>7.7</v>
      </c>
      <c r="L22">
        <v>7.4542825482581912E-2</v>
      </c>
      <c r="M22">
        <v>8.6276961550484522E-3</v>
      </c>
      <c r="N22">
        <v>7.4340000000000002</v>
      </c>
      <c r="O22" s="6">
        <f t="shared" si="0"/>
        <v>1.2368360993965264</v>
      </c>
      <c r="P22">
        <v>0.31490552834149754</v>
      </c>
      <c r="Q22">
        <v>0</v>
      </c>
      <c r="R22">
        <v>2.2480456987547748E-2</v>
      </c>
      <c r="S22">
        <v>1.5071383442448211E-2</v>
      </c>
      <c r="T22">
        <v>0</v>
      </c>
      <c r="U22">
        <v>1.439399363604991E-2</v>
      </c>
      <c r="V22">
        <f t="shared" si="1"/>
        <v>6.1141893734590565E-2</v>
      </c>
      <c r="W22">
        <v>1.6002240155411775E-2</v>
      </c>
      <c r="X22">
        <v>2.4053121161680766E-2</v>
      </c>
      <c r="Y22">
        <v>2.2419591273605244E-3</v>
      </c>
      <c r="Z22">
        <v>4.1532071988924779E-2</v>
      </c>
      <c r="AA22">
        <v>0.23144432562944944</v>
      </c>
      <c r="AB22">
        <v>7.9209999999999994</v>
      </c>
      <c r="AC22">
        <v>9.2085309858619471E-3</v>
      </c>
      <c r="AD22">
        <f t="shared" si="2"/>
        <v>1.177926035578384</v>
      </c>
    </row>
    <row r="23" spans="1:30" x14ac:dyDescent="0.35">
      <c r="A23">
        <v>22</v>
      </c>
      <c r="B23" t="s">
        <v>51</v>
      </c>
      <c r="E23">
        <v>0</v>
      </c>
      <c r="F23">
        <v>0</v>
      </c>
      <c r="G23">
        <v>0</v>
      </c>
      <c r="H23">
        <v>4.0782695870146393E-2</v>
      </c>
      <c r="I23">
        <v>0</v>
      </c>
      <c r="J23">
        <v>-27.311627906976742</v>
      </c>
      <c r="K23">
        <v>8.1</v>
      </c>
      <c r="L23">
        <v>7.4883371377651706E-2</v>
      </c>
      <c r="M23">
        <v>8.127539856205063E-3</v>
      </c>
      <c r="N23">
        <v>7.6</v>
      </c>
      <c r="O23" s="6">
        <f t="shared" si="0"/>
        <v>-1.1487834299872739</v>
      </c>
      <c r="P23">
        <v>0.2799160251924423</v>
      </c>
      <c r="Q23">
        <v>0</v>
      </c>
      <c r="R23">
        <v>2.4505143205830554E-2</v>
      </c>
      <c r="S23">
        <v>1.6664647425513778E-2</v>
      </c>
      <c r="T23">
        <v>0</v>
      </c>
      <c r="U23">
        <v>1.1437963697613379E-2</v>
      </c>
      <c r="V23">
        <f t="shared" si="1"/>
        <v>5.5420629920233333E-2</v>
      </c>
      <c r="W23">
        <v>1.6959996517386347E-2</v>
      </c>
      <c r="X23">
        <v>2.1791480007452065E-2</v>
      </c>
      <c r="Y23">
        <v>2.7075967922738638E-2</v>
      </c>
      <c r="Z23">
        <v>1.1536686663590217E-2</v>
      </c>
      <c r="AA23">
        <v>0.34080812784995856</v>
      </c>
      <c r="AB23">
        <v>7.4430000000000005</v>
      </c>
      <c r="AC23">
        <v>7.8568200154601944E-3</v>
      </c>
      <c r="AD23">
        <f t="shared" si="2"/>
        <v>1.1241470112823695</v>
      </c>
    </row>
    <row r="24" spans="1:30" x14ac:dyDescent="0.35">
      <c r="A24">
        <v>23</v>
      </c>
      <c r="B24" t="s">
        <v>6</v>
      </c>
      <c r="E24">
        <v>0</v>
      </c>
      <c r="F24">
        <v>0</v>
      </c>
      <c r="G24">
        <v>0.15940488841657813</v>
      </c>
      <c r="H24">
        <v>1.3696439452061449E-2</v>
      </c>
      <c r="I24">
        <v>0.73170731707317072</v>
      </c>
      <c r="J24">
        <v>-0.61395348837209307</v>
      </c>
      <c r="K24">
        <v>7.6</v>
      </c>
      <c r="L24">
        <v>7.0382823666337135E-2</v>
      </c>
      <c r="M24">
        <v>1.625507971241013E-3</v>
      </c>
      <c r="N24">
        <v>8.4529999999999994</v>
      </c>
      <c r="O24" s="6">
        <f t="shared" si="0"/>
        <v>1.6415863488207294</v>
      </c>
      <c r="P24">
        <v>0.3079076277116865</v>
      </c>
      <c r="Q24">
        <v>0</v>
      </c>
      <c r="R24">
        <v>9.062418633220359E-3</v>
      </c>
      <c r="S24">
        <v>8.4989144593027935E-3</v>
      </c>
      <c r="T24">
        <v>0</v>
      </c>
      <c r="U24">
        <v>6.264725606819491E-3</v>
      </c>
      <c r="V24">
        <f t="shared" si="1"/>
        <v>5.5288947735171533E-2</v>
      </c>
      <c r="W24">
        <v>1.2166819985754664E-2</v>
      </c>
      <c r="X24">
        <v>1.5086835116947885E-2</v>
      </c>
      <c r="Y24">
        <v>2.4661550400965765E-2</v>
      </c>
      <c r="Z24">
        <v>0</v>
      </c>
      <c r="AA24">
        <v>0.35606819327607608</v>
      </c>
      <c r="AB24">
        <v>9.1329999999999991</v>
      </c>
      <c r="AC24">
        <v>8.7861213076113991E-3</v>
      </c>
      <c r="AD24">
        <f t="shared" si="2"/>
        <v>1.364252788583908</v>
      </c>
    </row>
    <row r="25" spans="1:30" x14ac:dyDescent="0.35">
      <c r="A25">
        <v>24</v>
      </c>
      <c r="B25" t="s">
        <v>7</v>
      </c>
      <c r="E25">
        <v>0</v>
      </c>
      <c r="F25">
        <v>0</v>
      </c>
      <c r="G25">
        <v>0</v>
      </c>
      <c r="H25">
        <v>1.8477606853768699E-2</v>
      </c>
      <c r="I25">
        <v>0.24390243902439024</v>
      </c>
      <c r="J25">
        <v>3.4604651162790701</v>
      </c>
      <c r="K25">
        <v>6.8</v>
      </c>
      <c r="L25">
        <v>5.5352062689825121E-2</v>
      </c>
      <c r="M25">
        <v>1.050328227571116E-2</v>
      </c>
      <c r="N25">
        <v>7.3900000000000006</v>
      </c>
      <c r="O25" s="6">
        <f t="shared" si="0"/>
        <v>1.7978700507122767</v>
      </c>
      <c r="P25">
        <v>0.34289713086074175</v>
      </c>
      <c r="Q25">
        <v>0</v>
      </c>
      <c r="R25">
        <v>1.6341519633199006E-2</v>
      </c>
      <c r="S25">
        <v>1.2058642556969002E-2</v>
      </c>
      <c r="T25">
        <v>0</v>
      </c>
      <c r="U25">
        <v>8.671281668945709E-3</v>
      </c>
      <c r="V25">
        <f t="shared" si="1"/>
        <v>6.3328095786642571E-2</v>
      </c>
      <c r="W25">
        <v>1.3954898897270121E-2</v>
      </c>
      <c r="X25">
        <v>1.7287575285383404E-2</v>
      </c>
      <c r="Y25">
        <v>3.05251358109856E-2</v>
      </c>
      <c r="Z25">
        <v>0</v>
      </c>
      <c r="AA25">
        <v>0.14920952861092712</v>
      </c>
      <c r="AB25">
        <v>7.9550000000000001</v>
      </c>
      <c r="AC25">
        <v>8.0680248545854684E-3</v>
      </c>
      <c r="AD25">
        <f t="shared" si="2"/>
        <v>1.1677207376370216</v>
      </c>
    </row>
    <row r="26" spans="1:30" x14ac:dyDescent="0.35">
      <c r="A26">
        <v>25</v>
      </c>
      <c r="B26" t="s">
        <v>52</v>
      </c>
      <c r="E26">
        <v>0</v>
      </c>
      <c r="F26">
        <v>0.25</v>
      </c>
      <c r="G26">
        <v>0</v>
      </c>
      <c r="H26">
        <v>0.11700106776071156</v>
      </c>
      <c r="I26">
        <v>0</v>
      </c>
      <c r="J26">
        <v>0.94883720930232562</v>
      </c>
      <c r="K26">
        <v>6.7</v>
      </c>
      <c r="L26">
        <v>4.9546089047409671E-3</v>
      </c>
      <c r="M26">
        <v>2.7508596436386372E-3</v>
      </c>
      <c r="N26">
        <v>1.3149999999999999</v>
      </c>
      <c r="O26" s="6">
        <f t="shared" si="0"/>
        <v>0.93385437456114173</v>
      </c>
      <c r="P26">
        <v>0.23093072078376489</v>
      </c>
      <c r="Q26">
        <v>7.58</v>
      </c>
      <c r="R26">
        <v>0.13866069756436261</v>
      </c>
      <c r="S26">
        <v>0.15850614785872796</v>
      </c>
      <c r="T26">
        <v>0</v>
      </c>
      <c r="U26">
        <v>0.11216727313325374</v>
      </c>
      <c r="V26">
        <f t="shared" si="1"/>
        <v>1.3700441398900181</v>
      </c>
      <c r="W26">
        <v>0.395587070362315</v>
      </c>
      <c r="X26">
        <v>0.10922314979344877</v>
      </c>
      <c r="Y26">
        <v>2.086746572389411E-2</v>
      </c>
      <c r="Z26">
        <v>0</v>
      </c>
      <c r="AA26">
        <v>0.49436960104537103</v>
      </c>
      <c r="AB26">
        <v>8.6209999999999987</v>
      </c>
      <c r="AC26">
        <v>0.12701859024993981</v>
      </c>
      <c r="AD26">
        <f t="shared" si="2"/>
        <v>1.3954379824535668</v>
      </c>
    </row>
    <row r="27" spans="1:30" x14ac:dyDescent="0.35">
      <c r="A27">
        <v>26</v>
      </c>
      <c r="B27" t="s">
        <v>53</v>
      </c>
      <c r="E27">
        <v>2.5432098765432096</v>
      </c>
      <c r="F27">
        <v>1.25</v>
      </c>
      <c r="G27">
        <v>0.4171094580233794</v>
      </c>
      <c r="H27">
        <v>0.42566429017370788</v>
      </c>
      <c r="I27">
        <v>0.24390243902439024</v>
      </c>
      <c r="J27">
        <v>-1.2837209302325581</v>
      </c>
      <c r="K27">
        <v>7</v>
      </c>
      <c r="L27">
        <v>0.51985666356502802</v>
      </c>
      <c r="M27">
        <v>0.15742419506095656</v>
      </c>
      <c r="N27">
        <v>3.35</v>
      </c>
      <c r="O27" s="6">
        <f t="shared" si="0"/>
        <v>1.4623445992158113</v>
      </c>
      <c r="P27">
        <v>0.25192442267319803</v>
      </c>
      <c r="Q27">
        <v>7.0299999999999994</v>
      </c>
      <c r="R27">
        <v>0.34668780093989043</v>
      </c>
      <c r="S27">
        <v>0.33835480165235976</v>
      </c>
      <c r="T27">
        <v>1.4527935464595161</v>
      </c>
      <c r="U27">
        <v>0.36155881639864473</v>
      </c>
      <c r="V27">
        <f t="shared" si="1"/>
        <v>1.6302198980206015</v>
      </c>
      <c r="W27">
        <v>0.29336679990769216</v>
      </c>
      <c r="X27">
        <v>0.89440295026520999</v>
      </c>
      <c r="Y27">
        <v>0.31939294645166849</v>
      </c>
      <c r="Z27">
        <v>0.70604522381172119</v>
      </c>
      <c r="AA27">
        <v>0.29841905722185424</v>
      </c>
      <c r="AB27">
        <v>7.2870000000000008</v>
      </c>
      <c r="AC27">
        <v>0.1353400609114756</v>
      </c>
      <c r="AD27">
        <f t="shared" si="2"/>
        <v>1.4191381483670891</v>
      </c>
    </row>
    <row r="28" spans="1:30" x14ac:dyDescent="0.35">
      <c r="A28">
        <v>27</v>
      </c>
      <c r="B28" t="s">
        <v>54</v>
      </c>
      <c r="E28">
        <v>0</v>
      </c>
      <c r="F28">
        <v>0</v>
      </c>
      <c r="G28">
        <v>0</v>
      </c>
      <c r="H28">
        <v>1.7054521288471746E-2</v>
      </c>
      <c r="I28">
        <v>0.36585365853658536</v>
      </c>
      <c r="J28">
        <v>-1.9627906976744187</v>
      </c>
      <c r="K28">
        <v>7.1</v>
      </c>
      <c r="L28">
        <v>1.5992302327297325E-3</v>
      </c>
      <c r="M28">
        <v>1.8755861206627071E-3</v>
      </c>
      <c r="N28">
        <v>1.0880000000000001</v>
      </c>
      <c r="O28" s="6">
        <f t="shared" si="0"/>
        <v>0.66115922985040299</v>
      </c>
      <c r="P28">
        <v>0.25192442267319803</v>
      </c>
      <c r="Q28">
        <v>0</v>
      </c>
      <c r="R28">
        <v>1.0307519755254025E-2</v>
      </c>
      <c r="S28">
        <v>1.5630108577643513E-2</v>
      </c>
      <c r="T28">
        <v>0</v>
      </c>
      <c r="U28">
        <v>1.2683629436602744E-2</v>
      </c>
      <c r="V28">
        <f t="shared" si="1"/>
        <v>4.8424280073783049E-2</v>
      </c>
      <c r="W28">
        <v>1.9344585662300458E-2</v>
      </c>
      <c r="X28">
        <v>4.1523399404443722E-3</v>
      </c>
      <c r="Y28">
        <v>2.2936966456842289E-2</v>
      </c>
      <c r="Z28">
        <v>0</v>
      </c>
      <c r="AA28">
        <v>0.2300878753693501</v>
      </c>
      <c r="AB28">
        <v>8.5849999999999991</v>
      </c>
      <c r="AC28">
        <v>3.2103135547041653E-2</v>
      </c>
      <c r="AD28">
        <f t="shared" si="2"/>
        <v>1.2705178432822826</v>
      </c>
    </row>
    <row r="29" spans="1:30" x14ac:dyDescent="0.35">
      <c r="A29">
        <v>28</v>
      </c>
      <c r="B29" t="s">
        <v>8</v>
      </c>
      <c r="E29">
        <v>0</v>
      </c>
      <c r="F29">
        <v>0.25</v>
      </c>
      <c r="G29">
        <v>0.20191285866099892</v>
      </c>
      <c r="H29">
        <v>0.40170808372377587</v>
      </c>
      <c r="I29">
        <v>-0.24390243902439024</v>
      </c>
      <c r="J29">
        <v>4.4837209302325585</v>
      </c>
      <c r="K29">
        <v>6.5</v>
      </c>
      <c r="L29">
        <v>0.16814286634808934</v>
      </c>
      <c r="M29">
        <v>0.51090965926852139</v>
      </c>
      <c r="N29">
        <v>0.36699999999999999</v>
      </c>
      <c r="O29" s="6">
        <f t="shared" si="0"/>
        <v>1.2639491959209554</v>
      </c>
      <c r="P29">
        <v>0.25192442267319803</v>
      </c>
      <c r="Q29">
        <v>7.25</v>
      </c>
      <c r="R29">
        <v>0.2291472551543926</v>
      </c>
      <c r="S29">
        <v>0.3013600057563332</v>
      </c>
      <c r="T29">
        <v>2.9504033462802511E-2</v>
      </c>
      <c r="U29">
        <v>0.27951010087391875</v>
      </c>
      <c r="V29">
        <f t="shared" si="1"/>
        <v>1.3902409696534412</v>
      </c>
      <c r="W29">
        <v>0.26859260766450421</v>
      </c>
      <c r="X29">
        <v>0.25431144376582904</v>
      </c>
      <c r="Y29">
        <v>0.11347762352332499</v>
      </c>
      <c r="Z29">
        <v>0.34840793724042451</v>
      </c>
      <c r="AA29">
        <v>0.30341390271086588</v>
      </c>
      <c r="AB29">
        <v>7.5840000000000005</v>
      </c>
      <c r="AC29">
        <v>0.55466614851079465</v>
      </c>
      <c r="AD29">
        <f t="shared" si="2"/>
        <v>1.3466956662022491</v>
      </c>
    </row>
    <row r="30" spans="1:30" x14ac:dyDescent="0.35">
      <c r="A30">
        <v>29</v>
      </c>
      <c r="B30" t="s">
        <v>55</v>
      </c>
      <c r="E30">
        <v>0</v>
      </c>
      <c r="F30">
        <v>1.5</v>
      </c>
      <c r="G30">
        <v>5.7120085015940486E-2</v>
      </c>
      <c r="H30">
        <v>0.28697137836869452</v>
      </c>
      <c r="I30">
        <v>0.24390243902439024</v>
      </c>
      <c r="J30">
        <v>-7.441860465116279E-2</v>
      </c>
      <c r="K30">
        <v>4.4000000000000004</v>
      </c>
      <c r="L30">
        <v>1.1426282998312962</v>
      </c>
      <c r="M30">
        <v>0.89052829009065326</v>
      </c>
      <c r="N30">
        <v>0.48699999999999999</v>
      </c>
      <c r="O30" s="6">
        <f t="shared" si="0"/>
        <v>0.89337318876798122</v>
      </c>
      <c r="P30">
        <v>0.3079076277116865</v>
      </c>
      <c r="Q30">
        <v>6.94</v>
      </c>
      <c r="R30">
        <v>0.56617866904385505</v>
      </c>
      <c r="S30">
        <v>0.48424926429006199</v>
      </c>
      <c r="T30">
        <v>0.179265013444876</v>
      </c>
      <c r="U30">
        <v>0.56415407175027932</v>
      </c>
      <c r="V30">
        <f t="shared" si="1"/>
        <v>1.5069591077067932</v>
      </c>
      <c r="W30">
        <v>0.53269863295327424</v>
      </c>
      <c r="X30">
        <v>0.57157512925542175</v>
      </c>
      <c r="Y30">
        <v>0.52358368543588862</v>
      </c>
      <c r="Z30">
        <v>1.2113520996769727</v>
      </c>
      <c r="AA30">
        <v>0.19029866773976956</v>
      </c>
      <c r="AB30">
        <v>6.6109999999999998</v>
      </c>
      <c r="AC30">
        <v>0.43242078762508607</v>
      </c>
      <c r="AD30">
        <f t="shared" si="2"/>
        <v>1.4389898575266304</v>
      </c>
    </row>
    <row r="31" spans="1:30" x14ac:dyDescent="0.35">
      <c r="A31">
        <v>30</v>
      </c>
      <c r="B31" t="s">
        <v>9</v>
      </c>
      <c r="E31">
        <v>0</v>
      </c>
      <c r="F31">
        <v>0</v>
      </c>
      <c r="G31">
        <v>3.9851222104144532E-2</v>
      </c>
      <c r="H31">
        <v>7.2759432094669785E-3</v>
      </c>
      <c r="I31">
        <v>0.48780487804878048</v>
      </c>
      <c r="J31">
        <v>5.804651162790698</v>
      </c>
      <c r="K31">
        <v>4.9000000000000004</v>
      </c>
      <c r="L31">
        <v>2.3691310504071361E-2</v>
      </c>
      <c r="M31">
        <v>1.75054704595186E-3</v>
      </c>
      <c r="N31">
        <v>4.7080000000000002</v>
      </c>
      <c r="O31" s="6">
        <f t="shared" si="0"/>
        <v>1.5973025063703115</v>
      </c>
      <c r="P31">
        <v>0.34989503149055279</v>
      </c>
      <c r="Q31">
        <v>0</v>
      </c>
      <c r="R31">
        <v>5.0430861495615121E-3</v>
      </c>
      <c r="S31">
        <v>5.420265684633027E-3</v>
      </c>
      <c r="T31">
        <v>8.4030475052285628E-2</v>
      </c>
      <c r="U31">
        <v>4.4559896295869005E-3</v>
      </c>
      <c r="V31">
        <f t="shared" si="1"/>
        <v>7.4807474667769977E-2</v>
      </c>
      <c r="W31">
        <v>1.6423315719912387E-2</v>
      </c>
      <c r="X31">
        <v>4.0454863926436033E-2</v>
      </c>
      <c r="Y31">
        <v>5.6911270156074847E-3</v>
      </c>
      <c r="Z31">
        <v>0</v>
      </c>
      <c r="AA31">
        <v>0.42389070628104292</v>
      </c>
      <c r="AB31">
        <v>8.1419999999999995</v>
      </c>
      <c r="AC31">
        <v>3.5482412973046038E-3</v>
      </c>
      <c r="AD31">
        <f t="shared" si="2"/>
        <v>1.2331440363200432</v>
      </c>
    </row>
    <row r="32" spans="1:30" x14ac:dyDescent="0.35">
      <c r="A32">
        <v>31</v>
      </c>
      <c r="B32" t="s">
        <v>56</v>
      </c>
      <c r="E32">
        <v>1.5555555555555556</v>
      </c>
      <c r="F32">
        <v>0.5</v>
      </c>
      <c r="G32">
        <v>0</v>
      </c>
      <c r="H32">
        <v>0.95798807542174869</v>
      </c>
      <c r="I32">
        <v>0.73170731707317072</v>
      </c>
      <c r="J32">
        <v>-1.4883720930232558</v>
      </c>
      <c r="K32">
        <v>7</v>
      </c>
      <c r="L32">
        <v>0.43422272569595732</v>
      </c>
      <c r="M32">
        <v>0.37061581744295091</v>
      </c>
      <c r="N32">
        <v>2.0309999999999997</v>
      </c>
      <c r="O32" s="6">
        <f t="shared" si="0"/>
        <v>1.2092717398166126</v>
      </c>
      <c r="P32">
        <v>0.32190342897130858</v>
      </c>
      <c r="Q32">
        <v>7.32</v>
      </c>
      <c r="R32">
        <v>0.59590139773525519</v>
      </c>
      <c r="S32">
        <v>0.68615525255978183</v>
      </c>
      <c r="T32">
        <v>0</v>
      </c>
      <c r="U32">
        <v>0.59713480887497039</v>
      </c>
      <c r="V32">
        <f t="shared" si="1"/>
        <v>1.5868491480235531</v>
      </c>
      <c r="W32">
        <v>0.90574391603159332</v>
      </c>
      <c r="X32">
        <v>5.5364532539258299E-6</v>
      </c>
      <c r="Y32">
        <v>0.42166077433819088</v>
      </c>
      <c r="Z32">
        <v>0.57452699584679279</v>
      </c>
      <c r="AA32">
        <v>0.33048780212103607</v>
      </c>
      <c r="AB32">
        <v>8.0090000000000003</v>
      </c>
      <c r="AC32">
        <v>1.6690251207035656</v>
      </c>
      <c r="AD32">
        <f t="shared" si="2"/>
        <v>1.7014928779277763</v>
      </c>
    </row>
    <row r="33" spans="1:30" x14ac:dyDescent="0.35">
      <c r="A33">
        <v>32</v>
      </c>
      <c r="B33" t="s">
        <v>10</v>
      </c>
      <c r="E33">
        <v>0</v>
      </c>
      <c r="F33">
        <v>0</v>
      </c>
      <c r="G33">
        <v>1.3283740701381509E-2</v>
      </c>
      <c r="H33">
        <v>4.5274864136469514E-2</v>
      </c>
      <c r="I33">
        <v>0</v>
      </c>
      <c r="J33">
        <v>-1.4325581395348839</v>
      </c>
      <c r="K33">
        <v>7.5</v>
      </c>
      <c r="L33">
        <v>3.5026146913502344E-2</v>
      </c>
      <c r="M33">
        <v>9.002813379180994E-3</v>
      </c>
      <c r="N33">
        <v>7.3639999999999999</v>
      </c>
      <c r="O33" s="6">
        <f t="shared" si="0"/>
        <v>1.3534029425595651</v>
      </c>
      <c r="P33">
        <v>0.2799160251924423</v>
      </c>
      <c r="Q33">
        <v>0</v>
      </c>
      <c r="R33">
        <v>3.0344870405106281E-2</v>
      </c>
      <c r="S33">
        <v>2.8513784511816801E-2</v>
      </c>
      <c r="T33">
        <v>9.7101882282641157E-3</v>
      </c>
      <c r="U33">
        <v>2.6327756260965271E-2</v>
      </c>
      <c r="V33">
        <f t="shared" si="1"/>
        <v>6.2468770766432473E-2</v>
      </c>
      <c r="W33">
        <v>2.7352415889796325E-2</v>
      </c>
      <c r="X33">
        <v>2.2425403905026575E-2</v>
      </c>
      <c r="Y33">
        <v>2.7075967922738638E-2</v>
      </c>
      <c r="Z33">
        <v>0</v>
      </c>
      <c r="AA33">
        <v>0.20970184092907798</v>
      </c>
      <c r="AB33">
        <v>8.7219999999999995</v>
      </c>
      <c r="AC33">
        <v>2.8808340056687379E-2</v>
      </c>
      <c r="AD33">
        <f t="shared" si="2"/>
        <v>1.2910519955290467</v>
      </c>
    </row>
    <row r="34" spans="1:30" x14ac:dyDescent="0.35">
      <c r="A34">
        <v>33</v>
      </c>
      <c r="B34" t="s">
        <v>57</v>
      </c>
      <c r="E34">
        <v>0</v>
      </c>
      <c r="F34">
        <v>0.5</v>
      </c>
      <c r="G34">
        <v>0.22582359192348567</v>
      </c>
      <c r="H34">
        <v>1.196814126877884</v>
      </c>
      <c r="I34">
        <v>0</v>
      </c>
      <c r="J34">
        <v>8.2232558139534877</v>
      </c>
      <c r="K34">
        <v>5.9</v>
      </c>
      <c r="L34">
        <v>0.80438275889584343</v>
      </c>
      <c r="M34">
        <v>1.7266645826820881</v>
      </c>
      <c r="N34">
        <v>0.61499999999999999</v>
      </c>
      <c r="O34" s="6">
        <f t="shared" si="0"/>
        <v>1.9191940874332789</v>
      </c>
      <c r="P34">
        <v>0.23093072078376489</v>
      </c>
      <c r="Q34">
        <v>6.6</v>
      </c>
      <c r="R34">
        <v>1.650358348592498</v>
      </c>
      <c r="S34">
        <v>1.2385611288082747</v>
      </c>
      <c r="T34">
        <v>0.33985658798924412</v>
      </c>
      <c r="U34">
        <v>1.4616968158578367</v>
      </c>
      <c r="V34">
        <f t="shared" si="1"/>
        <v>1.9202339336719365</v>
      </c>
      <c r="W34">
        <v>0.86343450410779155</v>
      </c>
      <c r="X34">
        <v>1.0415895600208283</v>
      </c>
      <c r="Y34">
        <v>0.84556350780374245</v>
      </c>
      <c r="Z34">
        <v>2.1181356714351636</v>
      </c>
      <c r="AA34">
        <v>0.29036513380251439</v>
      </c>
      <c r="AB34">
        <v>6.7680000000000007</v>
      </c>
      <c r="AC34">
        <v>0.7384143585497831</v>
      </c>
      <c r="AD34">
        <f t="shared" si="2"/>
        <v>1.8093575336742604</v>
      </c>
    </row>
    <row r="35" spans="1:30" x14ac:dyDescent="0.35">
      <c r="A35">
        <v>34</v>
      </c>
      <c r="B35" t="s">
        <v>11</v>
      </c>
      <c r="E35">
        <v>0</v>
      </c>
      <c r="F35">
        <v>0</v>
      </c>
      <c r="G35">
        <v>0</v>
      </c>
      <c r="H35">
        <v>7.3397325942322345E-2</v>
      </c>
      <c r="I35">
        <v>0.48780487804878048</v>
      </c>
      <c r="J35">
        <v>1.9906976744186047</v>
      </c>
      <c r="K35">
        <v>6.6</v>
      </c>
      <c r="L35">
        <v>0.17856290300017594</v>
      </c>
      <c r="M35">
        <v>4.2388246326977186E-2</v>
      </c>
      <c r="N35">
        <v>4.5439999999999996</v>
      </c>
      <c r="O35" s="6">
        <f t="shared" si="0"/>
        <v>1.3916851027736861</v>
      </c>
      <c r="P35">
        <v>0.26592022393282017</v>
      </c>
      <c r="Q35">
        <v>7.06</v>
      </c>
      <c r="R35">
        <v>8.3308148662057491E-2</v>
      </c>
      <c r="S35">
        <v>9.4725126437191012E-2</v>
      </c>
      <c r="T35">
        <v>0</v>
      </c>
      <c r="U35">
        <v>9.1594491940511377E-2</v>
      </c>
      <c r="V35">
        <f t="shared" si="1"/>
        <v>1.2659246651620966</v>
      </c>
      <c r="W35">
        <v>0.1190114615550379</v>
      </c>
      <c r="X35">
        <v>0.38842095093567447</v>
      </c>
      <c r="Y35">
        <v>0.11347762352332499</v>
      </c>
      <c r="Z35">
        <v>8.3064143977849558E-2</v>
      </c>
      <c r="AA35">
        <v>0.35016198276856025</v>
      </c>
      <c r="AB35">
        <v>7.9629999999999992</v>
      </c>
      <c r="AC35">
        <v>0.12579360218301322</v>
      </c>
      <c r="AD35">
        <f t="shared" si="2"/>
        <v>1.3061328235633511</v>
      </c>
    </row>
    <row r="36" spans="1:30" x14ac:dyDescent="0.35">
      <c r="A36">
        <v>35</v>
      </c>
      <c r="B36" t="s">
        <v>58</v>
      </c>
      <c r="E36">
        <v>1.8024691358024691</v>
      </c>
      <c r="F36">
        <v>0.5</v>
      </c>
      <c r="G36">
        <v>0</v>
      </c>
      <c r="H36">
        <v>0.93188598787632548</v>
      </c>
      <c r="I36">
        <v>0.24390243902439024</v>
      </c>
      <c r="J36">
        <v>-6.753488372093023</v>
      </c>
      <c r="K36">
        <v>7.1</v>
      </c>
      <c r="L36">
        <v>0.29631499293367269</v>
      </c>
      <c r="M36">
        <v>0.38487027195998752</v>
      </c>
      <c r="N36">
        <v>1.8960000000000001</v>
      </c>
      <c r="O36" s="6">
        <f t="shared" si="0"/>
        <v>0.6401954455503821</v>
      </c>
      <c r="P36">
        <v>0.26592022393282017</v>
      </c>
      <c r="Q36">
        <v>7.2299999999999995</v>
      </c>
      <c r="R36">
        <v>0.75389887162844937</v>
      </c>
      <c r="S36">
        <v>0.73386091417090793</v>
      </c>
      <c r="T36">
        <v>0</v>
      </c>
      <c r="U36">
        <v>0.74950255191008675</v>
      </c>
      <c r="V36">
        <f t="shared" si="1"/>
        <v>1.622197093607044</v>
      </c>
      <c r="W36">
        <v>0.59642533874371007</v>
      </c>
      <c r="X36">
        <v>0.39394633128309242</v>
      </c>
      <c r="Y36">
        <v>0</v>
      </c>
      <c r="Z36">
        <v>0.22381172127365018</v>
      </c>
      <c r="AA36">
        <v>0.27810087705912206</v>
      </c>
      <c r="AB36">
        <v>7.6260000000000003</v>
      </c>
      <c r="AC36">
        <v>0.41087789403430808</v>
      </c>
      <c r="AD36">
        <f t="shared" si="2"/>
        <v>1.3613088803419835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A18F7-8B74-4256-87A9-E53ECAE5979E}">
  <dimension ref="A1:O36"/>
  <sheetViews>
    <sheetView topLeftCell="C1" workbookViewId="0">
      <selection activeCell="J1" sqref="J1:J36"/>
    </sheetView>
  </sheetViews>
  <sheetFormatPr defaultRowHeight="14.5" x14ac:dyDescent="0.35"/>
  <cols>
    <col min="2" max="2" width="23.1796875" customWidth="1"/>
    <col min="3" max="3" width="20.54296875" customWidth="1"/>
    <col min="4" max="5" width="21.6328125" customWidth="1"/>
    <col min="6" max="6" width="13.08984375" customWidth="1"/>
    <col min="7" max="8" width="20.1796875" customWidth="1"/>
    <col min="9" max="9" width="28.36328125" customWidth="1"/>
    <col min="10" max="10" width="16.1796875" customWidth="1"/>
    <col min="11" max="12" width="18" customWidth="1"/>
    <col min="13" max="13" width="16.26953125" customWidth="1"/>
    <col min="14" max="14" width="18.81640625" customWidth="1"/>
  </cols>
  <sheetData>
    <row r="1" spans="1:15" x14ac:dyDescent="0.35">
      <c r="A1" t="s">
        <v>13</v>
      </c>
      <c r="B1" t="s">
        <v>14</v>
      </c>
      <c r="C1" t="s">
        <v>103</v>
      </c>
      <c r="D1" t="s">
        <v>104</v>
      </c>
      <c r="G1" t="s">
        <v>107</v>
      </c>
      <c r="H1" t="s">
        <v>117</v>
      </c>
      <c r="I1" s="7" t="s">
        <v>109</v>
      </c>
      <c r="J1" s="7" t="s">
        <v>110</v>
      </c>
      <c r="K1" s="7" t="s">
        <v>111</v>
      </c>
      <c r="L1" s="7" t="s">
        <v>118</v>
      </c>
      <c r="M1" t="s">
        <v>112</v>
      </c>
      <c r="N1" t="s">
        <v>113</v>
      </c>
      <c r="O1" t="s">
        <v>114</v>
      </c>
    </row>
    <row r="2" spans="1:15" x14ac:dyDescent="0.35">
      <c r="A2">
        <v>1</v>
      </c>
      <c r="B2" t="s">
        <v>35</v>
      </c>
      <c r="C2" s="5">
        <v>3.1101715872408602</v>
      </c>
      <c r="D2" s="5">
        <v>4.8538683729913268E-2</v>
      </c>
      <c r="E2" s="5">
        <f>C2*D2</f>
        <v>0.15096363501884646</v>
      </c>
      <c r="F2">
        <f>SUM(C2:D2)</f>
        <v>3.1587102709707735</v>
      </c>
      <c r="G2" s="8">
        <v>1.3062723254012287</v>
      </c>
      <c r="H2" s="8">
        <f>E2/G2</f>
        <v>0.11556827170205658</v>
      </c>
      <c r="I2">
        <f>G2-F2</f>
        <v>-1.8524379455695448</v>
      </c>
      <c r="J2">
        <f>F2/G2</f>
        <v>2.4181100751717741</v>
      </c>
      <c r="K2">
        <f>(C2+D2+G2)/3</f>
        <v>1.4883275321240008</v>
      </c>
      <c r="L2" t="s">
        <v>35</v>
      </c>
      <c r="M2" t="s">
        <v>51</v>
      </c>
      <c r="N2" t="s">
        <v>39</v>
      </c>
      <c r="O2" t="s">
        <v>57</v>
      </c>
    </row>
    <row r="3" spans="1:15" x14ac:dyDescent="0.35">
      <c r="A3">
        <v>2</v>
      </c>
      <c r="B3" t="s">
        <v>36</v>
      </c>
      <c r="C3" s="5">
        <v>1.1537785418161226</v>
      </c>
      <c r="D3" s="5">
        <v>1.7262843480097221</v>
      </c>
      <c r="E3" s="5">
        <f>C3*D3</f>
        <v>1.9917498378066532</v>
      </c>
      <c r="F3">
        <f>SUM(C3:D3)</f>
        <v>2.8800628898258447</v>
      </c>
      <c r="G3" s="8">
        <v>1.3858396925584755</v>
      </c>
      <c r="H3" s="8">
        <f>E3/G3</f>
        <v>1.4372151761143264</v>
      </c>
      <c r="I3">
        <f>G3-F3</f>
        <v>-1.4942231972673692</v>
      </c>
      <c r="J3">
        <f>F3/G3</f>
        <v>2.0782078225143059</v>
      </c>
      <c r="K3">
        <f>(C3+D3+G3)/3</f>
        <v>1.4219675274614401</v>
      </c>
      <c r="L3" t="s">
        <v>36</v>
      </c>
      <c r="M3" t="s">
        <v>42</v>
      </c>
      <c r="N3" t="s">
        <v>35</v>
      </c>
      <c r="O3" t="s">
        <v>50</v>
      </c>
    </row>
    <row r="4" spans="1:15" x14ac:dyDescent="0.35">
      <c r="A4">
        <v>3</v>
      </c>
      <c r="B4" t="s">
        <v>38</v>
      </c>
      <c r="C4" s="5">
        <v>2.1592434157011207</v>
      </c>
      <c r="D4" s="5">
        <v>9.667714386496512E-2</v>
      </c>
      <c r="E4" s="5">
        <f>C4*D4</f>
        <v>0.20874948633921592</v>
      </c>
      <c r="F4">
        <f>SUM(C4:D4)</f>
        <v>2.2559205595660856</v>
      </c>
      <c r="G4" s="8">
        <v>0.98039753761316761</v>
      </c>
      <c r="H4" s="8">
        <f>E4/G4</f>
        <v>0.21292330746508009</v>
      </c>
      <c r="I4">
        <f>G4-F4</f>
        <v>-1.2755230219529179</v>
      </c>
      <c r="J4">
        <f>F4/G4</f>
        <v>2.3010263418839769</v>
      </c>
      <c r="K4">
        <f>(C4+D4+G4)/3</f>
        <v>1.078772699059751</v>
      </c>
      <c r="L4" t="s">
        <v>38</v>
      </c>
      <c r="M4" t="s">
        <v>54</v>
      </c>
      <c r="N4" t="s">
        <v>49</v>
      </c>
      <c r="O4" t="s">
        <v>4</v>
      </c>
    </row>
    <row r="5" spans="1:15" x14ac:dyDescent="0.35">
      <c r="A5">
        <v>4</v>
      </c>
      <c r="B5" t="s">
        <v>39</v>
      </c>
      <c r="C5" s="5">
        <v>1.8209487864337401</v>
      </c>
      <c r="D5" s="5">
        <v>1.65573002765304</v>
      </c>
      <c r="E5" s="5">
        <f>C5*D5</f>
        <v>3.0149995845167061</v>
      </c>
      <c r="F5">
        <f>SUM(C5:D5)</f>
        <v>3.4766788140867799</v>
      </c>
      <c r="G5" s="8">
        <v>1.2950043504411823</v>
      </c>
      <c r="H5" s="8">
        <f>E5/G5</f>
        <v>2.3281771860376805</v>
      </c>
      <c r="I5">
        <f>G5-F5</f>
        <v>-2.1816744636455976</v>
      </c>
      <c r="J5">
        <f>F5/G5</f>
        <v>2.684685045963239</v>
      </c>
      <c r="K5">
        <f>(C5+D5+G5)/3</f>
        <v>1.5905610548426541</v>
      </c>
      <c r="L5" t="s">
        <v>39</v>
      </c>
      <c r="M5" t="s">
        <v>12</v>
      </c>
      <c r="N5" t="s">
        <v>40</v>
      </c>
      <c r="O5" t="s">
        <v>47</v>
      </c>
    </row>
    <row r="6" spans="1:15" x14ac:dyDescent="0.35">
      <c r="A6">
        <v>5</v>
      </c>
      <c r="B6" t="s">
        <v>0</v>
      </c>
      <c r="C6" s="5">
        <v>0.56480060832592405</v>
      </c>
      <c r="D6" s="5">
        <v>2.202506183829632</v>
      </c>
      <c r="E6" s="5">
        <f>C6*D6</f>
        <v>1.2439768324685856</v>
      </c>
      <c r="F6">
        <f>SUM(C6:D6)</f>
        <v>2.7673067921555559</v>
      </c>
      <c r="G6" s="8">
        <v>1.2897508535198201</v>
      </c>
      <c r="H6" s="8">
        <f>E6/G6</f>
        <v>0.96450940821142783</v>
      </c>
      <c r="I6">
        <f>G6-F6</f>
        <v>-1.4775559386357358</v>
      </c>
      <c r="J6">
        <f>F6/G6</f>
        <v>2.1456134606179034</v>
      </c>
      <c r="K6">
        <f>(C6+D6+G6)/3</f>
        <v>1.3523525485584587</v>
      </c>
      <c r="L6" t="s">
        <v>0</v>
      </c>
      <c r="M6" t="s">
        <v>41</v>
      </c>
      <c r="N6" t="s">
        <v>38</v>
      </c>
      <c r="O6" t="s">
        <v>39</v>
      </c>
    </row>
    <row r="7" spans="1:15" x14ac:dyDescent="0.35">
      <c r="A7">
        <v>6</v>
      </c>
      <c r="B7" t="s">
        <v>12</v>
      </c>
      <c r="C7" s="5">
        <v>0.87997660302162983</v>
      </c>
      <c r="D7" s="5">
        <v>4.995306298821639E-2</v>
      </c>
      <c r="E7" s="5">
        <f>C7*D7</f>
        <v>4.3957526678896165E-2</v>
      </c>
      <c r="F7">
        <f>SUM(C7:D7)</f>
        <v>0.92992966600984617</v>
      </c>
      <c r="G7" s="8">
        <v>1.2899647884101912</v>
      </c>
      <c r="H7" s="8">
        <f>E7/G7</f>
        <v>3.4076532223078222E-2</v>
      </c>
      <c r="I7">
        <f>G7-F7</f>
        <v>0.36003512240034508</v>
      </c>
      <c r="J7">
        <f>F7/G7</f>
        <v>0.72089538750583415</v>
      </c>
      <c r="K7">
        <f>(C7+D7+G7)/3</f>
        <v>0.73996481814001258</v>
      </c>
      <c r="L7" t="s">
        <v>12</v>
      </c>
      <c r="M7" t="s">
        <v>48</v>
      </c>
      <c r="N7" t="s">
        <v>44</v>
      </c>
      <c r="O7" t="s">
        <v>53</v>
      </c>
    </row>
    <row r="8" spans="1:15" x14ac:dyDescent="0.35">
      <c r="A8">
        <v>7</v>
      </c>
      <c r="B8" t="s">
        <v>40</v>
      </c>
      <c r="C8" s="5">
        <v>1.4049293688759579</v>
      </c>
      <c r="D8" s="5">
        <v>1.2465056241598573</v>
      </c>
      <c r="E8" s="5">
        <f>C8*D8</f>
        <v>1.7512523598512404</v>
      </c>
      <c r="F8">
        <f>SUM(C8:D8)</f>
        <v>2.6514349930358154</v>
      </c>
      <c r="G8" s="8">
        <v>1.1418761490784133</v>
      </c>
      <c r="H8" s="8">
        <f>E8/G8</f>
        <v>1.5336622638669204</v>
      </c>
      <c r="I8">
        <f>G8-F8</f>
        <v>-1.5095588439574021</v>
      </c>
      <c r="J8">
        <f>F8/G8</f>
        <v>2.3219987519449798</v>
      </c>
      <c r="K8">
        <f>(C8+D8+G8)/3</f>
        <v>1.2644370473714097</v>
      </c>
      <c r="L8" t="s">
        <v>40</v>
      </c>
      <c r="M8" t="s">
        <v>5</v>
      </c>
      <c r="N8" t="s">
        <v>53</v>
      </c>
      <c r="O8" t="s">
        <v>56</v>
      </c>
    </row>
    <row r="9" spans="1:15" x14ac:dyDescent="0.35">
      <c r="A9">
        <v>8</v>
      </c>
      <c r="B9" t="s">
        <v>41</v>
      </c>
      <c r="C9" s="5">
        <v>0.92159347077058995</v>
      </c>
      <c r="D9" s="5">
        <v>5.5267908797286297E-2</v>
      </c>
      <c r="E9" s="5">
        <f>C9*D9</f>
        <v>5.0934543890723501E-2</v>
      </c>
      <c r="F9">
        <f>SUM(C9:D9)</f>
        <v>0.97686137956787622</v>
      </c>
      <c r="G9" s="8">
        <v>1.1393017496907454</v>
      </c>
      <c r="H9" s="8">
        <f>E9/G9</f>
        <v>4.4706807397205603E-2</v>
      </c>
      <c r="I9">
        <f>G9-F9</f>
        <v>0.16244037012286916</v>
      </c>
      <c r="J9">
        <f>F9/G9</f>
        <v>0.85742111765652751</v>
      </c>
      <c r="K9">
        <f>(C9+D9+G9)/3</f>
        <v>0.7053877097528739</v>
      </c>
      <c r="L9" t="s">
        <v>41</v>
      </c>
      <c r="M9" t="s">
        <v>10</v>
      </c>
      <c r="N9" t="s">
        <v>0</v>
      </c>
      <c r="O9" t="s">
        <v>35</v>
      </c>
    </row>
    <row r="10" spans="1:15" x14ac:dyDescent="0.35">
      <c r="A10">
        <v>9</v>
      </c>
      <c r="B10" t="s">
        <v>42</v>
      </c>
      <c r="C10" s="5">
        <v>0.45662257920951632</v>
      </c>
      <c r="D10" s="5">
        <v>5.9463477624509924E-2</v>
      </c>
      <c r="E10" s="5">
        <f>C10*D10</f>
        <v>2.7152366521671085E-2</v>
      </c>
      <c r="F10">
        <f>SUM(C10:D10)</f>
        <v>0.5160860568340262</v>
      </c>
      <c r="G10" s="8">
        <v>1.2951547072086351</v>
      </c>
      <c r="H10" s="8">
        <f>E10/G10</f>
        <v>2.0964573861751899E-2</v>
      </c>
      <c r="I10">
        <f>G10-F10</f>
        <v>0.77906865037460893</v>
      </c>
      <c r="J10">
        <f>F10/G10</f>
        <v>0.39847444784902475</v>
      </c>
      <c r="K10">
        <f>(C10+D10+G10)/3</f>
        <v>0.60374692134755381</v>
      </c>
      <c r="L10" t="s">
        <v>42</v>
      </c>
      <c r="M10" t="s">
        <v>6</v>
      </c>
      <c r="N10" t="s">
        <v>57</v>
      </c>
      <c r="O10" t="s">
        <v>49</v>
      </c>
    </row>
    <row r="11" spans="1:15" x14ac:dyDescent="0.35">
      <c r="A11">
        <v>10</v>
      </c>
      <c r="B11" t="s">
        <v>43</v>
      </c>
      <c r="C11" s="5">
        <v>2.0360400507368297</v>
      </c>
      <c r="D11" s="5">
        <v>5.6079644382674342E-2</v>
      </c>
      <c r="E11" s="5">
        <f>C11*D11</f>
        <v>0.11418040199420364</v>
      </c>
      <c r="F11">
        <f>SUM(C11:D11)</f>
        <v>2.092119695119504</v>
      </c>
      <c r="G11" s="8">
        <v>1.3341187152982954</v>
      </c>
      <c r="H11" s="8">
        <f>E11/G11</f>
        <v>8.5584888874506243E-2</v>
      </c>
      <c r="I11">
        <f>G11-F11</f>
        <v>-0.75800097982120862</v>
      </c>
      <c r="J11">
        <f>F11/G11</f>
        <v>1.5681660643308848</v>
      </c>
      <c r="K11">
        <f>(C11+D11+G11)/3</f>
        <v>1.1420794701392665</v>
      </c>
      <c r="L11" t="s">
        <v>43</v>
      </c>
      <c r="M11" t="s">
        <v>9</v>
      </c>
      <c r="N11" t="s">
        <v>36</v>
      </c>
      <c r="O11" t="s">
        <v>36</v>
      </c>
    </row>
    <row r="12" spans="1:15" x14ac:dyDescent="0.35">
      <c r="A12">
        <v>11</v>
      </c>
      <c r="B12" t="s">
        <v>1</v>
      </c>
      <c r="C12" s="5">
        <v>1.0331003011908231</v>
      </c>
      <c r="D12" s="5">
        <v>1.5165277108880602</v>
      </c>
      <c r="E12" s="5">
        <f>C12*D12</f>
        <v>1.5667252348826843</v>
      </c>
      <c r="F12">
        <f>SUM(C12:D12)</f>
        <v>2.549628012078883</v>
      </c>
      <c r="G12" s="8">
        <v>1.5965395952725989</v>
      </c>
      <c r="H12" s="8">
        <f>E12/G12</f>
        <v>0.98132563672194806</v>
      </c>
      <c r="I12">
        <f>G12-F12</f>
        <v>-0.95308841680628409</v>
      </c>
      <c r="J12">
        <f>F12/G12</f>
        <v>1.5969713620810952</v>
      </c>
      <c r="K12">
        <f>(C12+D12+G12)/3</f>
        <v>1.3820558691171607</v>
      </c>
      <c r="L12" t="s">
        <v>1</v>
      </c>
      <c r="M12" t="s">
        <v>2</v>
      </c>
      <c r="N12" t="s">
        <v>47</v>
      </c>
      <c r="O12" t="s">
        <v>44</v>
      </c>
    </row>
    <row r="13" spans="1:15" x14ac:dyDescent="0.35">
      <c r="A13">
        <v>12</v>
      </c>
      <c r="B13" t="s">
        <v>2</v>
      </c>
      <c r="C13" s="5">
        <v>0.59808225356129652</v>
      </c>
      <c r="D13" s="5">
        <v>1.3192040241688396</v>
      </c>
      <c r="E13" s="5">
        <f>C13*D13</f>
        <v>0.78899251568203066</v>
      </c>
      <c r="F13">
        <f>SUM(C13:D13)</f>
        <v>1.917286277730136</v>
      </c>
      <c r="G13" s="8">
        <v>1.2939825301289727</v>
      </c>
      <c r="H13" s="8">
        <f>E13/G13</f>
        <v>0.60973969687472584</v>
      </c>
      <c r="I13">
        <f>G13-F13</f>
        <v>-0.62330374760116336</v>
      </c>
      <c r="J13">
        <f>F13/G13</f>
        <v>1.4816940979404398</v>
      </c>
      <c r="K13">
        <f>(C13+D13+G13)/3</f>
        <v>1.0704229359530364</v>
      </c>
      <c r="L13" t="s">
        <v>2</v>
      </c>
      <c r="M13" t="s">
        <v>7</v>
      </c>
      <c r="N13" t="s">
        <v>11</v>
      </c>
      <c r="O13" t="s">
        <v>1</v>
      </c>
    </row>
    <row r="14" spans="1:15" x14ac:dyDescent="0.35">
      <c r="A14">
        <v>13</v>
      </c>
      <c r="B14" t="s">
        <v>44</v>
      </c>
      <c r="C14" s="5">
        <v>1.6091202403933909</v>
      </c>
      <c r="D14" s="5">
        <v>1.3465572008614934</v>
      </c>
      <c r="E14" s="5">
        <f>C14*D14</f>
        <v>2.166772446753698</v>
      </c>
      <c r="F14">
        <f>SUM(C14:D14)</f>
        <v>2.9556774412548843</v>
      </c>
      <c r="G14" s="8">
        <v>1.2945165855266278</v>
      </c>
      <c r="H14" s="8">
        <f>E14/G14</f>
        <v>1.6738081774921594</v>
      </c>
      <c r="I14">
        <f>G14-F14</f>
        <v>-1.6611608557282564</v>
      </c>
      <c r="J14">
        <f>F14/G14</f>
        <v>2.2832287158781148</v>
      </c>
      <c r="K14">
        <f>(C14+D14+G14)/3</f>
        <v>1.4167313422605041</v>
      </c>
      <c r="L14" t="s">
        <v>44</v>
      </c>
      <c r="M14" t="s">
        <v>4</v>
      </c>
      <c r="N14" t="s">
        <v>8</v>
      </c>
      <c r="O14" t="s">
        <v>0</v>
      </c>
    </row>
    <row r="15" spans="1:15" x14ac:dyDescent="0.35">
      <c r="A15">
        <v>14</v>
      </c>
      <c r="B15" t="s">
        <v>46</v>
      </c>
      <c r="C15" s="5">
        <v>0.69385283892025595</v>
      </c>
      <c r="D15" s="5">
        <v>1.3161691611351767</v>
      </c>
      <c r="E15" s="5">
        <f>C15*D15</f>
        <v>0.91322770895293415</v>
      </c>
      <c r="F15">
        <f>SUM(C15:D15)</f>
        <v>2.0100220000554327</v>
      </c>
      <c r="G15" s="8">
        <v>1.1089539978331402</v>
      </c>
      <c r="H15" s="8">
        <f>E15/G15</f>
        <v>0.82350368972685184</v>
      </c>
      <c r="I15">
        <f>G15-F15</f>
        <v>-0.90106800222229255</v>
      </c>
      <c r="J15">
        <f>F15/G15</f>
        <v>1.8125386661511207</v>
      </c>
      <c r="K15">
        <f>(C15+D15+G15)/3</f>
        <v>1.0396586659628577</v>
      </c>
      <c r="L15" t="s">
        <v>46</v>
      </c>
      <c r="M15" t="s">
        <v>43</v>
      </c>
      <c r="N15" t="s">
        <v>46</v>
      </c>
      <c r="O15" t="s">
        <v>8</v>
      </c>
    </row>
    <row r="16" spans="1:15" x14ac:dyDescent="0.35">
      <c r="A16">
        <v>15</v>
      </c>
      <c r="B16" t="s">
        <v>3</v>
      </c>
      <c r="C16" s="5">
        <v>0.75831240587841076</v>
      </c>
      <c r="D16" s="5">
        <v>1.3303554306716983</v>
      </c>
      <c r="E16" s="5">
        <f>C16*D16</f>
        <v>1.0088250273060648</v>
      </c>
      <c r="F16">
        <f>SUM(C16:D16)</f>
        <v>2.0886678365501092</v>
      </c>
      <c r="G16" s="8">
        <v>1.2659774897641776</v>
      </c>
      <c r="H16" s="8">
        <f>E16/G16</f>
        <v>0.79687438004445532</v>
      </c>
      <c r="I16">
        <f>G16-F16</f>
        <v>-0.82269034678593167</v>
      </c>
      <c r="J16">
        <f>F16/G16</f>
        <v>1.6498459517942772</v>
      </c>
      <c r="K16">
        <f>(C16+D16+G16)/3</f>
        <v>1.1182151087714289</v>
      </c>
      <c r="L16" t="s">
        <v>3</v>
      </c>
      <c r="M16" t="s">
        <v>3</v>
      </c>
      <c r="N16" t="s">
        <v>50</v>
      </c>
      <c r="O16" t="s">
        <v>11</v>
      </c>
    </row>
    <row r="17" spans="1:15" x14ac:dyDescent="0.35">
      <c r="A17">
        <v>16</v>
      </c>
      <c r="B17" t="s">
        <v>4</v>
      </c>
      <c r="C17" s="5">
        <v>1.3315478164516861</v>
      </c>
      <c r="D17" s="5">
        <v>1.4959496732102655</v>
      </c>
      <c r="E17" s="5">
        <f>C17*D17</f>
        <v>1.9919285208847424</v>
      </c>
      <c r="F17">
        <f>SUM(C17:D17)</f>
        <v>2.8274974896619516</v>
      </c>
      <c r="G17" s="8">
        <v>2.114267514203886</v>
      </c>
      <c r="H17" s="8">
        <f>E17/G17</f>
        <v>0.94213646452151556</v>
      </c>
      <c r="I17">
        <f>G17-F17</f>
        <v>-0.71322997545806555</v>
      </c>
      <c r="J17">
        <f>F17/G17</f>
        <v>1.3373414057901882</v>
      </c>
      <c r="K17">
        <f>(C17+D17+G17)/3</f>
        <v>1.6472550012886125</v>
      </c>
      <c r="L17" t="s">
        <v>4</v>
      </c>
      <c r="M17" t="s">
        <v>46</v>
      </c>
      <c r="N17" t="s">
        <v>55</v>
      </c>
      <c r="O17" t="s">
        <v>55</v>
      </c>
    </row>
    <row r="18" spans="1:15" x14ac:dyDescent="0.35">
      <c r="A18">
        <v>17</v>
      </c>
      <c r="B18" t="s">
        <v>47</v>
      </c>
      <c r="C18" s="5">
        <v>1.742305933289747</v>
      </c>
      <c r="D18" s="5">
        <v>1.4660155178749195</v>
      </c>
      <c r="E18" s="5">
        <f>C18*D18</f>
        <v>2.5542475350883134</v>
      </c>
      <c r="F18">
        <f>SUM(C18:D18)</f>
        <v>3.2083214511646663</v>
      </c>
      <c r="G18" s="8">
        <v>1.5704933028191743</v>
      </c>
      <c r="H18" s="8">
        <f>E18/G18</f>
        <v>1.6263982345567556</v>
      </c>
      <c r="I18">
        <f>G18-F18</f>
        <v>-1.637828148345492</v>
      </c>
      <c r="J18">
        <f>F18/G18</f>
        <v>2.0428749650860949</v>
      </c>
      <c r="K18">
        <f>(C18+D18+G18)/3</f>
        <v>1.5929382513279469</v>
      </c>
      <c r="L18" t="s">
        <v>47</v>
      </c>
      <c r="M18" t="s">
        <v>58</v>
      </c>
      <c r="N18" t="s">
        <v>58</v>
      </c>
      <c r="O18" t="s">
        <v>40</v>
      </c>
    </row>
    <row r="19" spans="1:15" x14ac:dyDescent="0.35">
      <c r="A19">
        <v>18</v>
      </c>
      <c r="B19" t="s">
        <v>48</v>
      </c>
      <c r="C19" s="5">
        <v>1.2066236923989204</v>
      </c>
      <c r="D19" s="5">
        <v>5.7125131867184605E-2</v>
      </c>
      <c r="E19" s="5">
        <f>C19*D19</f>
        <v>6.8928537542357518E-2</v>
      </c>
      <c r="F19">
        <f>SUM(C19:D19)</f>
        <v>1.263748824266105</v>
      </c>
      <c r="G19" s="8">
        <v>1.3505118909266511</v>
      </c>
      <c r="H19" s="8">
        <f>E19/G19</f>
        <v>5.1038823134731778E-2</v>
      </c>
      <c r="I19">
        <f>G19-F19</f>
        <v>8.6763066660546118E-2</v>
      </c>
      <c r="J19">
        <f>F19/G19</f>
        <v>0.93575542189338756</v>
      </c>
      <c r="K19">
        <f>(C19+D19+G19)/3</f>
        <v>0.87142023839758542</v>
      </c>
      <c r="L19" t="s">
        <v>48</v>
      </c>
      <c r="M19" t="s">
        <v>52</v>
      </c>
      <c r="N19" t="s">
        <v>52</v>
      </c>
      <c r="O19" t="s">
        <v>52</v>
      </c>
    </row>
    <row r="20" spans="1:15" x14ac:dyDescent="0.35">
      <c r="A20">
        <v>19</v>
      </c>
      <c r="B20" t="s">
        <v>49</v>
      </c>
      <c r="C20" s="5">
        <v>1.5360477377300221</v>
      </c>
      <c r="D20" s="5">
        <v>1.4856192453621384</v>
      </c>
      <c r="E20" s="5">
        <f>C20*D20</f>
        <v>2.2819820809666953</v>
      </c>
      <c r="F20">
        <f>SUM(C20:D20)</f>
        <v>3.0216669830921603</v>
      </c>
      <c r="G20" s="8">
        <v>1.2530265679693608</v>
      </c>
      <c r="H20" s="8">
        <f>E20/G20</f>
        <v>1.8211761340901549</v>
      </c>
      <c r="I20">
        <f>G20-F20</f>
        <v>-1.7686404151227995</v>
      </c>
      <c r="J20">
        <f>F20/G20</f>
        <v>2.4114947442726899</v>
      </c>
      <c r="K20">
        <f>(C20+D20+G20)/3</f>
        <v>1.4248978503538403</v>
      </c>
      <c r="L20" t="s">
        <v>49</v>
      </c>
      <c r="M20" t="s">
        <v>1</v>
      </c>
      <c r="N20" t="s">
        <v>3</v>
      </c>
      <c r="O20" t="s">
        <v>58</v>
      </c>
    </row>
    <row r="21" spans="1:15" x14ac:dyDescent="0.35">
      <c r="A21">
        <v>20</v>
      </c>
      <c r="B21" t="s">
        <v>50</v>
      </c>
      <c r="C21" s="5">
        <v>1.5178602862907689</v>
      </c>
      <c r="D21" s="5">
        <v>1.8575884167432672</v>
      </c>
      <c r="E21" s="5">
        <f>C21*D21</f>
        <v>2.8195596860483518</v>
      </c>
      <c r="F21">
        <f>SUM(C21:D21)</f>
        <v>3.3754487030340359</v>
      </c>
      <c r="G21" s="8">
        <v>1.9669373392435079</v>
      </c>
      <c r="H21" s="8">
        <f>E21/G21</f>
        <v>1.4334771270002764</v>
      </c>
      <c r="I21">
        <f>G21-F21</f>
        <v>-1.408511363790528</v>
      </c>
      <c r="J21">
        <f>F21/G21</f>
        <v>1.7160936628170611</v>
      </c>
      <c r="K21">
        <f>(C21+D21+G21)/3</f>
        <v>1.7807953474258478</v>
      </c>
      <c r="L21" t="s">
        <v>50</v>
      </c>
      <c r="M21" t="s">
        <v>55</v>
      </c>
      <c r="N21" t="s">
        <v>56</v>
      </c>
      <c r="O21" t="s">
        <v>43</v>
      </c>
    </row>
    <row r="22" spans="1:15" x14ac:dyDescent="0.35">
      <c r="A22">
        <v>21</v>
      </c>
      <c r="B22" t="s">
        <v>5</v>
      </c>
      <c r="C22" s="5">
        <v>1.2368360993965264</v>
      </c>
      <c r="D22" s="5">
        <v>6.1141893734590565E-2</v>
      </c>
      <c r="E22" s="5">
        <f>C22*D22</f>
        <v>7.5622501356407912E-2</v>
      </c>
      <c r="F22">
        <f>SUM(C22:D22)</f>
        <v>1.2979779931311171</v>
      </c>
      <c r="G22" s="8">
        <v>1.177926035578384</v>
      </c>
      <c r="H22" s="8">
        <f>E22/G22</f>
        <v>6.4199702759159941E-2</v>
      </c>
      <c r="I22">
        <f>G22-F22</f>
        <v>-0.12005195755273301</v>
      </c>
      <c r="J22">
        <f>F22/G22</f>
        <v>1.1019180779833815</v>
      </c>
      <c r="K22">
        <f>(C22+D22+G22)/3</f>
        <v>0.82530134290316715</v>
      </c>
      <c r="L22" t="s">
        <v>5</v>
      </c>
      <c r="M22" t="s">
        <v>56</v>
      </c>
      <c r="N22" t="s">
        <v>1</v>
      </c>
      <c r="O22" t="s">
        <v>3</v>
      </c>
    </row>
    <row r="23" spans="1:15" x14ac:dyDescent="0.35">
      <c r="A23">
        <v>22</v>
      </c>
      <c r="B23" t="s">
        <v>51</v>
      </c>
      <c r="C23" s="5">
        <v>-1.1487834299872739</v>
      </c>
      <c r="D23" s="5">
        <v>5.5420629920233333E-2</v>
      </c>
      <c r="E23" s="5">
        <f>C23*D23</f>
        <v>-6.3666301331820982E-2</v>
      </c>
      <c r="F23">
        <f>SUM(C23:D23)</f>
        <v>-1.0933628000670406</v>
      </c>
      <c r="G23" s="8">
        <v>1.1241470112823695</v>
      </c>
      <c r="H23" s="8">
        <f>E23/G23</f>
        <v>-5.663520935682044E-2</v>
      </c>
      <c r="I23">
        <f>G23-F23</f>
        <v>2.2175098113494101</v>
      </c>
      <c r="J23">
        <f>F23/G23</f>
        <v>-0.97261549343069298</v>
      </c>
      <c r="K23">
        <f>(C23+D23+G23)/3</f>
        <v>1.0261403738442976E-2</v>
      </c>
      <c r="L23" t="s">
        <v>51</v>
      </c>
      <c r="M23" t="s">
        <v>38</v>
      </c>
      <c r="N23" t="s">
        <v>7</v>
      </c>
      <c r="O23" t="s">
        <v>38</v>
      </c>
    </row>
    <row r="24" spans="1:15" x14ac:dyDescent="0.35">
      <c r="A24">
        <v>23</v>
      </c>
      <c r="B24" t="s">
        <v>6</v>
      </c>
      <c r="C24" s="5">
        <v>1.6415863488207294</v>
      </c>
      <c r="D24" s="5">
        <v>5.5288947735171533E-2</v>
      </c>
      <c r="E24" s="5">
        <f>C24*D24</f>
        <v>9.0761581842720374E-2</v>
      </c>
      <c r="F24">
        <f>SUM(C24:D24)</f>
        <v>1.6968752965559009</v>
      </c>
      <c r="G24" s="8">
        <v>1.364252788583908</v>
      </c>
      <c r="H24" s="8">
        <f>E24/G24</f>
        <v>6.6528419514488027E-2</v>
      </c>
      <c r="I24">
        <f>G24-F24</f>
        <v>-0.33262250797199289</v>
      </c>
      <c r="J24">
        <f>F24/G24</f>
        <v>1.2438129580935322</v>
      </c>
      <c r="K24">
        <f>(C24+D24+G24)/3</f>
        <v>1.0203760283799364</v>
      </c>
      <c r="L24" t="s">
        <v>6</v>
      </c>
      <c r="M24" t="s">
        <v>8</v>
      </c>
      <c r="N24" t="s">
        <v>43</v>
      </c>
      <c r="O24" t="s">
        <v>2</v>
      </c>
    </row>
    <row r="25" spans="1:15" x14ac:dyDescent="0.35">
      <c r="A25">
        <v>24</v>
      </c>
      <c r="B25" t="s">
        <v>7</v>
      </c>
      <c r="C25" s="5">
        <v>1.7978700507122767</v>
      </c>
      <c r="D25" s="5">
        <v>6.3328095786642571E-2</v>
      </c>
      <c r="E25" s="5">
        <f>C25*D25</f>
        <v>0.11385568678344299</v>
      </c>
      <c r="F25">
        <f>SUM(C25:D25)</f>
        <v>1.8611981464989193</v>
      </c>
      <c r="G25" s="8">
        <v>1.1677207376370216</v>
      </c>
      <c r="H25" s="8">
        <f>E25/G25</f>
        <v>9.750249619942461E-2</v>
      </c>
      <c r="I25">
        <f>G25-F25</f>
        <v>-0.69347740886189779</v>
      </c>
      <c r="J25">
        <f>F25/G25</f>
        <v>1.5938726499498554</v>
      </c>
      <c r="K25">
        <f>(C25+D25+G25)/3</f>
        <v>1.0096396280453137</v>
      </c>
      <c r="L25" t="s">
        <v>7</v>
      </c>
      <c r="M25" t="s">
        <v>11</v>
      </c>
      <c r="N25" t="s">
        <v>2</v>
      </c>
      <c r="O25" t="s">
        <v>46</v>
      </c>
    </row>
    <row r="26" spans="1:15" x14ac:dyDescent="0.35">
      <c r="A26">
        <v>25</v>
      </c>
      <c r="B26" t="s">
        <v>52</v>
      </c>
      <c r="C26" s="5">
        <v>0.93385437456114173</v>
      </c>
      <c r="D26" s="5">
        <v>1.3700441398900181</v>
      </c>
      <c r="E26" s="5">
        <f>C26*D26</f>
        <v>1.2794217133781502</v>
      </c>
      <c r="F26">
        <f>SUM(C26:D26)</f>
        <v>2.3038985144511597</v>
      </c>
      <c r="G26" s="8">
        <v>1.3954379824535668</v>
      </c>
      <c r="H26" s="8">
        <f>E26/G26</f>
        <v>0.91686031874277363</v>
      </c>
      <c r="I26">
        <f>G26-F26</f>
        <v>-0.90846053199759291</v>
      </c>
      <c r="J26">
        <f>F26/G26</f>
        <v>1.6510217891591767</v>
      </c>
      <c r="K26">
        <f>(C26+D26+G26)/3</f>
        <v>1.2331121656349089</v>
      </c>
      <c r="L26" t="s">
        <v>52</v>
      </c>
      <c r="M26" t="s">
        <v>50</v>
      </c>
      <c r="N26" t="s">
        <v>9</v>
      </c>
      <c r="O26" t="s">
        <v>6</v>
      </c>
    </row>
    <row r="27" spans="1:15" x14ac:dyDescent="0.35">
      <c r="A27">
        <v>26</v>
      </c>
      <c r="B27" t="s">
        <v>53</v>
      </c>
      <c r="C27" s="5">
        <v>1.4623445992158113</v>
      </c>
      <c r="D27" s="5">
        <v>1.6302198980206015</v>
      </c>
      <c r="E27" s="5">
        <f>C27*D27</f>
        <v>2.3839432634045772</v>
      </c>
      <c r="F27">
        <f>SUM(C27:D27)</f>
        <v>3.0925644972364128</v>
      </c>
      <c r="G27" s="8">
        <v>1.4191381483670891</v>
      </c>
      <c r="H27" s="8">
        <f>E27/G27</f>
        <v>1.6798528502299985</v>
      </c>
      <c r="I27">
        <f>G27-F27</f>
        <v>-1.6734263488693237</v>
      </c>
      <c r="J27">
        <f>F27/G27</f>
        <v>2.1791849516516963</v>
      </c>
      <c r="K27">
        <f>(C27+D27+G27)/3</f>
        <v>1.5039008818678339</v>
      </c>
      <c r="L27" t="s">
        <v>53</v>
      </c>
      <c r="M27" t="s">
        <v>0</v>
      </c>
      <c r="N27" t="s">
        <v>4</v>
      </c>
      <c r="O27" t="s">
        <v>7</v>
      </c>
    </row>
    <row r="28" spans="1:15" x14ac:dyDescent="0.35">
      <c r="A28">
        <v>27</v>
      </c>
      <c r="B28" t="s">
        <v>54</v>
      </c>
      <c r="C28" s="5">
        <v>0.66115922985040299</v>
      </c>
      <c r="D28" s="5">
        <v>4.8424280073783049E-2</v>
      </c>
      <c r="E28" s="5">
        <f>C28*D28</f>
        <v>3.2016159719642619E-2</v>
      </c>
      <c r="F28">
        <f>SUM(C28:D28)</f>
        <v>0.70958350992418606</v>
      </c>
      <c r="G28" s="8">
        <v>1.2705178432822826</v>
      </c>
      <c r="H28" s="8">
        <f>E28/G28</f>
        <v>2.5199299552481211E-2</v>
      </c>
      <c r="I28">
        <f>G28-F28</f>
        <v>0.5609343333580965</v>
      </c>
      <c r="J28">
        <f>F28/G28</f>
        <v>0.5584994446760646</v>
      </c>
      <c r="K28">
        <f>(C28+D28+G28)/3</f>
        <v>0.66003378440215621</v>
      </c>
      <c r="L28" t="s">
        <v>54</v>
      </c>
      <c r="M28" t="s">
        <v>36</v>
      </c>
      <c r="N28" t="s">
        <v>6</v>
      </c>
      <c r="O28" t="s">
        <v>9</v>
      </c>
    </row>
    <row r="29" spans="1:15" x14ac:dyDescent="0.35">
      <c r="A29">
        <v>28</v>
      </c>
      <c r="B29" t="s">
        <v>8</v>
      </c>
      <c r="C29" s="5">
        <v>1.2639491959209554</v>
      </c>
      <c r="D29" s="5">
        <v>1.3902409696534412</v>
      </c>
      <c r="E29" s="5">
        <f>C29*D29</f>
        <v>1.7571939557298364</v>
      </c>
      <c r="F29">
        <f>SUM(C29:D29)</f>
        <v>2.6541901655743967</v>
      </c>
      <c r="G29" s="8">
        <v>1.3466956662022491</v>
      </c>
      <c r="H29" s="8">
        <f>E29/G29</f>
        <v>1.304818898456259</v>
      </c>
      <c r="I29">
        <f>G29-F29</f>
        <v>-1.3074944993721476</v>
      </c>
      <c r="J29">
        <f>F29/G29</f>
        <v>1.9708908494963446</v>
      </c>
      <c r="K29">
        <f>(C29+D29+G29)/3</f>
        <v>1.3336286105922153</v>
      </c>
      <c r="L29" t="s">
        <v>8</v>
      </c>
      <c r="M29" t="s">
        <v>40</v>
      </c>
      <c r="N29" t="s">
        <v>5</v>
      </c>
      <c r="O29" t="s">
        <v>10</v>
      </c>
    </row>
    <row r="30" spans="1:15" x14ac:dyDescent="0.35">
      <c r="A30">
        <v>29</v>
      </c>
      <c r="B30" t="s">
        <v>55</v>
      </c>
      <c r="C30" s="5">
        <v>0.89337318876798122</v>
      </c>
      <c r="D30" s="5">
        <v>1.5069591077067932</v>
      </c>
      <c r="E30" s="5">
        <f>C30*D30</f>
        <v>1.3462768633949695</v>
      </c>
      <c r="F30">
        <f>SUM(C30:D30)</f>
        <v>2.4003322964747742</v>
      </c>
      <c r="G30" s="8">
        <v>1.4389898575266304</v>
      </c>
      <c r="H30" s="8">
        <f>E30/G30</f>
        <v>0.93557077998380189</v>
      </c>
      <c r="I30">
        <f>G30-F30</f>
        <v>-0.96134243894814375</v>
      </c>
      <c r="J30">
        <f>F30/G30</f>
        <v>1.6680675571963528</v>
      </c>
      <c r="K30">
        <f>(C30+D30+G30)/3</f>
        <v>1.2797740513338016</v>
      </c>
      <c r="L30" t="s">
        <v>55</v>
      </c>
      <c r="M30" t="s">
        <v>47</v>
      </c>
      <c r="N30" t="s">
        <v>10</v>
      </c>
      <c r="O30" t="s">
        <v>48</v>
      </c>
    </row>
    <row r="31" spans="1:15" x14ac:dyDescent="0.35">
      <c r="A31">
        <v>30</v>
      </c>
      <c r="B31" t="s">
        <v>9</v>
      </c>
      <c r="C31" s="5">
        <v>1.5973025063703115</v>
      </c>
      <c r="D31" s="5">
        <v>7.4807474667769977E-2</v>
      </c>
      <c r="E31" s="5">
        <f>C31*D31</f>
        <v>0.11949016678206256</v>
      </c>
      <c r="F31">
        <f>SUM(C31:D31)</f>
        <v>1.6721099810380815</v>
      </c>
      <c r="G31" s="8">
        <v>1.2331440363200432</v>
      </c>
      <c r="H31" s="8">
        <f>E31/G31</f>
        <v>9.6898791432869377E-2</v>
      </c>
      <c r="I31">
        <f>G31-F31</f>
        <v>-0.43896594471803829</v>
      </c>
      <c r="J31">
        <f>F31/G31</f>
        <v>1.3559729697335303</v>
      </c>
      <c r="K31">
        <f>(C31+D31+G31)/3</f>
        <v>0.96841800578604165</v>
      </c>
      <c r="L31" t="s">
        <v>9</v>
      </c>
      <c r="M31" t="s">
        <v>44</v>
      </c>
      <c r="N31" t="s">
        <v>48</v>
      </c>
      <c r="O31" t="s">
        <v>5</v>
      </c>
    </row>
    <row r="32" spans="1:15" x14ac:dyDescent="0.35">
      <c r="A32">
        <v>31</v>
      </c>
      <c r="B32" t="s">
        <v>56</v>
      </c>
      <c r="C32" s="5">
        <v>1.2092717398166126</v>
      </c>
      <c r="D32" s="5">
        <v>1.5868491480235531</v>
      </c>
      <c r="E32" s="5">
        <f>C32*D32</f>
        <v>1.9189318300569516</v>
      </c>
      <c r="F32">
        <f>SUM(C32:D32)</f>
        <v>2.796120887840166</v>
      </c>
      <c r="G32" s="8">
        <v>1.7014928779277763</v>
      </c>
      <c r="H32" s="8">
        <f>E32/G32</f>
        <v>1.1277930427742906</v>
      </c>
      <c r="I32">
        <f>G32-F32</f>
        <v>-1.0946280099123897</v>
      </c>
      <c r="J32">
        <f>F32/G32</f>
        <v>1.6433338770395098</v>
      </c>
      <c r="K32">
        <f>(C32+D32+G32)/3</f>
        <v>1.4992045885893142</v>
      </c>
      <c r="L32" t="s">
        <v>56</v>
      </c>
      <c r="M32" t="s">
        <v>53</v>
      </c>
      <c r="N32" t="s">
        <v>41</v>
      </c>
      <c r="O32" t="s">
        <v>12</v>
      </c>
    </row>
    <row r="33" spans="1:15" x14ac:dyDescent="0.35">
      <c r="A33">
        <v>32</v>
      </c>
      <c r="B33" t="s">
        <v>10</v>
      </c>
      <c r="C33" s="5">
        <v>1.3534029425595651</v>
      </c>
      <c r="D33" s="5">
        <v>6.2468770766432473E-2</v>
      </c>
      <c r="E33" s="5">
        <f>C33*D33</f>
        <v>8.454541817336865E-2</v>
      </c>
      <c r="F33">
        <f>SUM(C33:D33)</f>
        <v>1.4158717133259975</v>
      </c>
      <c r="G33" s="8">
        <v>1.2910519955290467</v>
      </c>
      <c r="H33" s="8">
        <f>E33/G33</f>
        <v>6.5485680256219009E-2</v>
      </c>
      <c r="I33">
        <f>G33-F33</f>
        <v>-0.12481971779695078</v>
      </c>
      <c r="J33">
        <f>F33/G33</f>
        <v>1.096680628068587</v>
      </c>
      <c r="K33">
        <f>(C33+D33+G33)/3</f>
        <v>0.9023079029516814</v>
      </c>
      <c r="L33" t="s">
        <v>10</v>
      </c>
      <c r="M33" t="s">
        <v>49</v>
      </c>
      <c r="N33" t="s">
        <v>12</v>
      </c>
      <c r="O33" t="s">
        <v>41</v>
      </c>
    </row>
    <row r="34" spans="1:15" x14ac:dyDescent="0.35">
      <c r="A34">
        <v>33</v>
      </c>
      <c r="B34" t="s">
        <v>57</v>
      </c>
      <c r="C34" s="5">
        <v>1.9191940874332789</v>
      </c>
      <c r="D34" s="5">
        <v>1.9202339336719365</v>
      </c>
      <c r="E34" s="5">
        <f>C34*D34</f>
        <v>3.6853016119919277</v>
      </c>
      <c r="F34">
        <f>SUM(C34:D34)</f>
        <v>3.8394280211052152</v>
      </c>
      <c r="G34" s="8">
        <v>1.8093575336742604</v>
      </c>
      <c r="H34" s="8">
        <f>E34/G34</f>
        <v>2.0368012089397221</v>
      </c>
      <c r="I34">
        <f>G34-F34</f>
        <v>-2.0300704874309545</v>
      </c>
      <c r="J34">
        <f>F34/G34</f>
        <v>2.1219841571657168</v>
      </c>
      <c r="K34">
        <f>(C34+D34+G34)/3</f>
        <v>1.8829285182598252</v>
      </c>
      <c r="L34" t="s">
        <v>57</v>
      </c>
      <c r="M34" t="s">
        <v>35</v>
      </c>
      <c r="N34" t="s">
        <v>54</v>
      </c>
      <c r="O34" t="s">
        <v>54</v>
      </c>
    </row>
    <row r="35" spans="1:15" x14ac:dyDescent="0.35">
      <c r="A35">
        <v>34</v>
      </c>
      <c r="B35" t="s">
        <v>11</v>
      </c>
      <c r="C35" s="5">
        <v>1.3916851027736861</v>
      </c>
      <c r="D35" s="5">
        <v>1.2659246651620966</v>
      </c>
      <c r="E35" s="5">
        <f>C35*D35</f>
        <v>1.7617684977398564</v>
      </c>
      <c r="F35">
        <f>SUM(C35:D35)</f>
        <v>2.6576097679357824</v>
      </c>
      <c r="G35" s="8">
        <v>1.3061328235633511</v>
      </c>
      <c r="H35" s="8">
        <f>E35/G35</f>
        <v>1.3488432921649225</v>
      </c>
      <c r="I35">
        <f>G35-F35</f>
        <v>-1.3514769443724313</v>
      </c>
      <c r="J35">
        <f>F35/G35</f>
        <v>2.0347163167413354</v>
      </c>
      <c r="K35">
        <f>(C35+D35+G35)/3</f>
        <v>1.3212475304997111</v>
      </c>
      <c r="L35" t="s">
        <v>11</v>
      </c>
      <c r="M35" t="s">
        <v>57</v>
      </c>
      <c r="N35" t="s">
        <v>42</v>
      </c>
      <c r="O35" t="s">
        <v>42</v>
      </c>
    </row>
    <row r="36" spans="1:15" x14ac:dyDescent="0.35">
      <c r="A36">
        <v>35</v>
      </c>
      <c r="B36" t="s">
        <v>58</v>
      </c>
      <c r="C36" s="5">
        <v>0.6401954455503821</v>
      </c>
      <c r="D36" s="5">
        <v>1.622197093607044</v>
      </c>
      <c r="E36" s="5">
        <f>C36*D36</f>
        <v>1.0385231911122965</v>
      </c>
      <c r="F36">
        <f>SUM(C36:D36)</f>
        <v>2.262392539157426</v>
      </c>
      <c r="G36" s="8">
        <v>1.3613088803419835</v>
      </c>
      <c r="H36" s="8">
        <f>E36/G36</f>
        <v>0.76288578302038412</v>
      </c>
      <c r="I36">
        <f>G36-F36</f>
        <v>-0.9010836588154425</v>
      </c>
      <c r="J36">
        <f>F36/G36</f>
        <v>1.6619244697713831</v>
      </c>
      <c r="K36">
        <f>(C36+D36+G36)/3</f>
        <v>1.2079004731664698</v>
      </c>
      <c r="L36" t="s">
        <v>58</v>
      </c>
      <c r="M36" t="s">
        <v>39</v>
      </c>
      <c r="N36" t="s">
        <v>51</v>
      </c>
      <c r="O36" t="s">
        <v>51</v>
      </c>
    </row>
  </sheetData>
  <sortState xmlns:xlrd2="http://schemas.microsoft.com/office/spreadsheetml/2017/richdata2" ref="A2:O37">
    <sortCondition ref="A2:A37"/>
  </sortState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48F93-BB3D-465E-B762-EE545975752E}">
  <dimension ref="A1:P38"/>
  <sheetViews>
    <sheetView workbookViewId="0">
      <selection activeCell="M3" sqref="M3:P38"/>
    </sheetView>
  </sheetViews>
  <sheetFormatPr defaultRowHeight="14.5" x14ac:dyDescent="0.35"/>
  <cols>
    <col min="16" max="16" width="11.36328125" bestFit="1" customWidth="1"/>
  </cols>
  <sheetData>
    <row r="1" spans="1:16" x14ac:dyDescent="0.35">
      <c r="A1" t="s">
        <v>13</v>
      </c>
      <c r="B1" t="s">
        <v>14</v>
      </c>
      <c r="C1" t="s">
        <v>110</v>
      </c>
      <c r="E1" t="s">
        <v>116</v>
      </c>
    </row>
    <row r="2" spans="1:16" x14ac:dyDescent="0.35">
      <c r="A2">
        <v>1</v>
      </c>
      <c r="B2" t="s">
        <v>35</v>
      </c>
      <c r="E2">
        <v>43608.913999999997</v>
      </c>
    </row>
    <row r="3" spans="1:16" x14ac:dyDescent="0.35">
      <c r="A3">
        <v>2</v>
      </c>
      <c r="B3" t="s">
        <v>36</v>
      </c>
      <c r="E3">
        <v>3015225.3651999999</v>
      </c>
      <c r="M3" s="9" t="s">
        <v>115</v>
      </c>
      <c r="O3">
        <v>2.4181100751717741</v>
      </c>
      <c r="P3" s="1">
        <v>43608.913999999997</v>
      </c>
    </row>
    <row r="4" spans="1:16" x14ac:dyDescent="0.35">
      <c r="A4">
        <v>3</v>
      </c>
      <c r="B4" t="s">
        <v>38</v>
      </c>
      <c r="E4">
        <v>69624.799199999994</v>
      </c>
      <c r="M4" s="9" t="s">
        <v>153</v>
      </c>
      <c r="O4">
        <v>2.0782078225143059</v>
      </c>
      <c r="P4" s="1">
        <v>3015225.3651999999</v>
      </c>
    </row>
    <row r="5" spans="1:16" x14ac:dyDescent="0.35">
      <c r="A5">
        <v>4</v>
      </c>
      <c r="B5" t="s">
        <v>39</v>
      </c>
      <c r="E5">
        <v>978048.60360000003</v>
      </c>
      <c r="M5" s="9" t="s">
        <v>152</v>
      </c>
      <c r="O5">
        <v>2.3010263418839769</v>
      </c>
      <c r="P5" s="1">
        <v>69624.799199999994</v>
      </c>
    </row>
    <row r="6" spans="1:16" x14ac:dyDescent="0.35">
      <c r="A6">
        <v>5</v>
      </c>
      <c r="B6" t="s">
        <v>0</v>
      </c>
      <c r="E6">
        <v>9042830.0815999992</v>
      </c>
      <c r="M6" s="9" t="s">
        <v>151</v>
      </c>
      <c r="O6">
        <v>2.684685045963239</v>
      </c>
      <c r="P6" s="1">
        <v>978048.60360000003</v>
      </c>
    </row>
    <row r="7" spans="1:16" x14ac:dyDescent="0.35">
      <c r="A7">
        <v>6</v>
      </c>
      <c r="B7" t="s">
        <v>12</v>
      </c>
      <c r="E7">
        <v>409360.27399999998</v>
      </c>
      <c r="M7" s="9" t="s">
        <v>150</v>
      </c>
      <c r="O7">
        <v>2.1456134606179034</v>
      </c>
      <c r="P7" s="1">
        <v>9042830.0815999992</v>
      </c>
    </row>
    <row r="8" spans="1:16" x14ac:dyDescent="0.35">
      <c r="A8">
        <v>7</v>
      </c>
      <c r="B8" t="s">
        <v>40</v>
      </c>
      <c r="E8">
        <v>1347671.9007999999</v>
      </c>
      <c r="M8" s="9" t="s">
        <v>149</v>
      </c>
      <c r="O8">
        <v>0.72089538750583415</v>
      </c>
      <c r="P8" s="1">
        <v>409360.27399999998</v>
      </c>
    </row>
    <row r="9" spans="1:16" x14ac:dyDescent="0.35">
      <c r="A9">
        <v>8</v>
      </c>
      <c r="B9" t="s">
        <v>41</v>
      </c>
      <c r="C9">
        <v>0.85742111765652751</v>
      </c>
      <c r="D9">
        <f>(C9+C10)/2</f>
        <v>0.62794778275277618</v>
      </c>
      <c r="E9">
        <v>21435.116399999999</v>
      </c>
      <c r="F9">
        <f>E9+E10</f>
        <v>44652.566399999996</v>
      </c>
      <c r="M9" s="9" t="s">
        <v>148</v>
      </c>
      <c r="O9">
        <v>2.3219987519449798</v>
      </c>
      <c r="P9" s="1">
        <v>1347671.9007999999</v>
      </c>
    </row>
    <row r="10" spans="1:16" x14ac:dyDescent="0.35">
      <c r="A10">
        <v>9</v>
      </c>
      <c r="B10" t="s">
        <v>42</v>
      </c>
      <c r="C10">
        <v>0.39847444784902475</v>
      </c>
      <c r="E10">
        <v>23217.449999999997</v>
      </c>
      <c r="M10" s="9" t="s">
        <v>147</v>
      </c>
      <c r="O10">
        <v>0.62794778275277618</v>
      </c>
      <c r="P10" s="1">
        <v>44652.566399999996</v>
      </c>
    </row>
    <row r="11" spans="1:16" x14ac:dyDescent="0.35">
      <c r="A11">
        <v>10</v>
      </c>
      <c r="B11" t="s">
        <v>43</v>
      </c>
      <c r="C11">
        <v>1.5681660643308848</v>
      </c>
      <c r="E11">
        <v>153182.5508</v>
      </c>
      <c r="M11" s="9" t="s">
        <v>146</v>
      </c>
      <c r="O11">
        <v>1.6510217891591767</v>
      </c>
      <c r="P11" s="1">
        <v>2145050.8427999998</v>
      </c>
    </row>
    <row r="12" spans="1:16" x14ac:dyDescent="0.35">
      <c r="A12">
        <v>11</v>
      </c>
      <c r="B12" t="s">
        <v>1</v>
      </c>
      <c r="C12">
        <v>1.5969713620810952</v>
      </c>
      <c r="E12">
        <v>1673111.0504000001</v>
      </c>
      <c r="M12" s="9" t="s">
        <v>145</v>
      </c>
      <c r="O12">
        <v>1.5681660643308848</v>
      </c>
      <c r="P12" s="1">
        <v>23217.449999999997</v>
      </c>
    </row>
    <row r="13" spans="1:16" x14ac:dyDescent="0.35">
      <c r="A13">
        <v>12</v>
      </c>
      <c r="B13" t="s">
        <v>2</v>
      </c>
      <c r="C13">
        <v>1.4816940979404398</v>
      </c>
      <c r="E13">
        <v>2549160.7135999999</v>
      </c>
      <c r="M13" s="9" t="s">
        <v>144</v>
      </c>
      <c r="O13">
        <v>1.5969713620810952</v>
      </c>
      <c r="P13" s="1">
        <v>153182.5508</v>
      </c>
    </row>
    <row r="14" spans="1:16" x14ac:dyDescent="0.35">
      <c r="A14">
        <v>13</v>
      </c>
      <c r="B14" t="s">
        <v>44</v>
      </c>
      <c r="C14">
        <v>2.2832287158781148</v>
      </c>
      <c r="E14">
        <v>629428.60599999991</v>
      </c>
      <c r="M14" s="9" t="s">
        <v>143</v>
      </c>
      <c r="O14">
        <v>1.4816940979404398</v>
      </c>
      <c r="P14" s="1">
        <v>1673111.0504000001</v>
      </c>
    </row>
    <row r="15" spans="1:16" x14ac:dyDescent="0.35">
      <c r="A15">
        <v>14</v>
      </c>
      <c r="B15" t="s">
        <v>46</v>
      </c>
      <c r="C15">
        <v>1.8125386661511207</v>
      </c>
      <c r="E15">
        <v>401084.66079999995</v>
      </c>
      <c r="M15" s="9" t="s">
        <v>142</v>
      </c>
      <c r="O15">
        <v>2.2832287158781148</v>
      </c>
      <c r="P15" s="1">
        <v>2549160.7135999999</v>
      </c>
    </row>
    <row r="16" spans="1:16" x14ac:dyDescent="0.35">
      <c r="A16">
        <v>15</v>
      </c>
      <c r="B16" t="s">
        <v>3</v>
      </c>
      <c r="C16">
        <v>1.6498459517942772</v>
      </c>
      <c r="E16">
        <v>2961213.8095999998</v>
      </c>
      <c r="M16" s="9" t="s">
        <v>141</v>
      </c>
      <c r="O16">
        <v>1.8125386661511207</v>
      </c>
      <c r="P16" s="1">
        <v>629428.60599999991</v>
      </c>
    </row>
    <row r="17" spans="1:16" x14ac:dyDescent="0.35">
      <c r="A17">
        <v>16</v>
      </c>
      <c r="B17" t="s">
        <v>4</v>
      </c>
      <c r="C17">
        <v>1.3373414057901882</v>
      </c>
      <c r="E17">
        <v>3434686.682</v>
      </c>
      <c r="M17" s="9" t="s">
        <v>140</v>
      </c>
      <c r="O17">
        <v>1.6498459517942772</v>
      </c>
      <c r="P17" s="1">
        <v>401084.66079999995</v>
      </c>
    </row>
    <row r="18" spans="1:16" x14ac:dyDescent="0.35">
      <c r="A18">
        <v>17</v>
      </c>
      <c r="B18" t="s">
        <v>47</v>
      </c>
      <c r="C18">
        <v>2.0428749650860949</v>
      </c>
      <c r="E18">
        <v>2005450.0327999999</v>
      </c>
      <c r="M18" s="9" t="s">
        <v>139</v>
      </c>
      <c r="O18">
        <v>1.3373414057901882</v>
      </c>
      <c r="P18" s="1">
        <v>2961213.8095999998</v>
      </c>
    </row>
    <row r="19" spans="1:16" x14ac:dyDescent="0.35">
      <c r="A19">
        <v>18</v>
      </c>
      <c r="B19" t="s">
        <v>48</v>
      </c>
      <c r="C19">
        <v>0.93575542189338756</v>
      </c>
      <c r="E19">
        <v>12540.5108</v>
      </c>
      <c r="M19" s="9" t="s">
        <v>138</v>
      </c>
      <c r="O19">
        <v>2.0428749650860949</v>
      </c>
      <c r="P19" s="1">
        <v>3434686.682</v>
      </c>
    </row>
    <row r="20" spans="1:16" x14ac:dyDescent="0.35">
      <c r="A20">
        <v>19</v>
      </c>
      <c r="B20" t="s">
        <v>49</v>
      </c>
      <c r="C20">
        <v>2.4114947442726899</v>
      </c>
      <c r="E20">
        <v>3489090.852</v>
      </c>
      <c r="M20" s="9" t="s">
        <v>137</v>
      </c>
      <c r="O20">
        <v>1.8125386661511207</v>
      </c>
      <c r="P20" s="1">
        <v>2005450.0327999999</v>
      </c>
    </row>
    <row r="21" spans="1:16" x14ac:dyDescent="0.35">
      <c r="A21">
        <v>20</v>
      </c>
      <c r="B21" t="s">
        <v>50</v>
      </c>
      <c r="C21">
        <v>1.7160936628170611</v>
      </c>
      <c r="E21">
        <v>3767105.1047999999</v>
      </c>
      <c r="M21" s="9" t="s">
        <v>136</v>
      </c>
      <c r="O21">
        <v>0.93575542189338756</v>
      </c>
      <c r="P21" s="1">
        <v>12540.5108</v>
      </c>
    </row>
    <row r="22" spans="1:16" x14ac:dyDescent="0.35">
      <c r="A22">
        <v>21</v>
      </c>
      <c r="B22" t="s">
        <v>5</v>
      </c>
      <c r="C22">
        <v>1.1019180779833815</v>
      </c>
      <c r="E22">
        <v>124117.34159999999</v>
      </c>
      <c r="M22" s="9" t="s">
        <v>135</v>
      </c>
      <c r="O22">
        <v>2.4114947442726899</v>
      </c>
      <c r="P22" s="1">
        <v>3489090.852</v>
      </c>
    </row>
    <row r="23" spans="1:16" x14ac:dyDescent="0.35">
      <c r="A23">
        <v>22</v>
      </c>
      <c r="B23" t="s">
        <v>51</v>
      </c>
      <c r="C23">
        <v>-0.97261549343069298</v>
      </c>
      <c r="E23">
        <v>96530.325199999992</v>
      </c>
      <c r="M23" s="9" t="s">
        <v>134</v>
      </c>
      <c r="O23">
        <v>1.7160936628170611</v>
      </c>
      <c r="P23" s="1">
        <v>3767105.1047999999</v>
      </c>
    </row>
    <row r="24" spans="1:16" x14ac:dyDescent="0.35">
      <c r="A24">
        <v>23</v>
      </c>
      <c r="B24" t="s">
        <v>6</v>
      </c>
      <c r="C24">
        <v>1.2438129580935322</v>
      </c>
      <c r="E24">
        <v>59103.767599999999</v>
      </c>
      <c r="M24" s="9" t="s">
        <v>133</v>
      </c>
      <c r="O24">
        <v>1.1019180779833815</v>
      </c>
      <c r="P24" s="1">
        <v>124117.34159999999</v>
      </c>
    </row>
    <row r="25" spans="1:16" x14ac:dyDescent="0.35">
      <c r="A25">
        <v>24</v>
      </c>
      <c r="B25" t="s">
        <v>7</v>
      </c>
      <c r="C25">
        <v>1.5938726499498554</v>
      </c>
      <c r="E25">
        <v>104281.19680000001</v>
      </c>
      <c r="M25" s="9" t="s">
        <v>132</v>
      </c>
      <c r="O25">
        <v>-0.97261549343069298</v>
      </c>
      <c r="P25" s="1">
        <v>96530.325199999992</v>
      </c>
    </row>
    <row r="26" spans="1:16" x14ac:dyDescent="0.35">
      <c r="A26">
        <v>25</v>
      </c>
      <c r="B26" t="s">
        <v>52</v>
      </c>
      <c r="C26">
        <v>1.6510217891591767</v>
      </c>
      <c r="E26">
        <v>2145050.8427999998</v>
      </c>
      <c r="M26" s="9" t="s">
        <v>131</v>
      </c>
      <c r="O26">
        <v>1.2438129580935322</v>
      </c>
      <c r="P26" s="1">
        <v>59103.767599999999</v>
      </c>
    </row>
    <row r="27" spans="1:16" x14ac:dyDescent="0.35">
      <c r="A27">
        <v>26</v>
      </c>
      <c r="B27" t="s">
        <v>53</v>
      </c>
      <c r="C27">
        <v>2.1791849516516963</v>
      </c>
      <c r="E27">
        <v>1792518.0151999998</v>
      </c>
      <c r="M27" s="9" t="s">
        <v>130</v>
      </c>
      <c r="O27">
        <v>1.5938726499498554</v>
      </c>
      <c r="P27" s="1">
        <v>104281.19680000001</v>
      </c>
    </row>
    <row r="28" spans="1:16" x14ac:dyDescent="0.35">
      <c r="A28">
        <v>27</v>
      </c>
      <c r="B28" t="s">
        <v>54</v>
      </c>
      <c r="C28">
        <v>0.5584994446760646</v>
      </c>
      <c r="E28">
        <v>314646.44679999998</v>
      </c>
      <c r="M28" s="9" t="s">
        <v>129</v>
      </c>
      <c r="O28">
        <v>2.1791849516516963</v>
      </c>
      <c r="P28" s="1">
        <v>1792518.0151999998</v>
      </c>
    </row>
    <row r="29" spans="1:16" x14ac:dyDescent="0.35">
      <c r="A29">
        <v>28</v>
      </c>
      <c r="B29" t="s">
        <v>8</v>
      </c>
      <c r="C29">
        <v>1.9708908494963446</v>
      </c>
      <c r="E29">
        <v>1916596.2535999999</v>
      </c>
      <c r="M29" s="9" t="s">
        <v>128</v>
      </c>
      <c r="O29">
        <v>0.5584994446760646</v>
      </c>
      <c r="P29" s="1">
        <v>314646.44679999998</v>
      </c>
    </row>
    <row r="30" spans="1:16" x14ac:dyDescent="0.35">
      <c r="A30">
        <v>29</v>
      </c>
      <c r="B30" t="s">
        <v>55</v>
      </c>
      <c r="C30">
        <v>1.6680675571963528</v>
      </c>
      <c r="E30">
        <v>4287553.3223999999</v>
      </c>
      <c r="M30" s="9" t="s">
        <v>127</v>
      </c>
      <c r="O30">
        <v>1.9708908494963446</v>
      </c>
      <c r="P30" s="1">
        <v>1916596.2535999999</v>
      </c>
    </row>
    <row r="31" spans="1:16" x14ac:dyDescent="0.35">
      <c r="A31">
        <v>30</v>
      </c>
      <c r="B31" t="s">
        <v>9</v>
      </c>
      <c r="C31">
        <v>1.3559729697335303</v>
      </c>
      <c r="E31">
        <v>37274.936000000002</v>
      </c>
      <c r="M31" s="9" t="s">
        <v>126</v>
      </c>
      <c r="O31">
        <v>1.6680675571963528</v>
      </c>
      <c r="P31" s="1">
        <v>4287553.3223999999</v>
      </c>
    </row>
    <row r="32" spans="1:16" x14ac:dyDescent="0.35">
      <c r="A32">
        <v>31</v>
      </c>
      <c r="B32" t="s">
        <v>56</v>
      </c>
      <c r="C32">
        <v>1.6433338770395098</v>
      </c>
      <c r="E32">
        <v>3038263.4188000001</v>
      </c>
      <c r="M32" s="9" t="s">
        <v>125</v>
      </c>
      <c r="O32">
        <v>1.3559729697335303</v>
      </c>
      <c r="P32" s="1">
        <v>37274.936000000002</v>
      </c>
    </row>
    <row r="33" spans="1:16" x14ac:dyDescent="0.35">
      <c r="A33">
        <v>32</v>
      </c>
      <c r="B33" t="s">
        <v>10</v>
      </c>
      <c r="C33">
        <v>1.096680628068587</v>
      </c>
      <c r="E33">
        <v>103404.81879999999</v>
      </c>
      <c r="M33" s="9" t="s">
        <v>124</v>
      </c>
      <c r="O33">
        <v>1.6433338770395098</v>
      </c>
      <c r="P33" s="1">
        <v>3038263.4188000001</v>
      </c>
    </row>
    <row r="34" spans="1:16" x14ac:dyDescent="0.35">
      <c r="A34">
        <v>33</v>
      </c>
      <c r="B34" t="s">
        <v>57</v>
      </c>
      <c r="C34">
        <v>2.1219841571657168</v>
      </c>
      <c r="E34">
        <v>15206279.390000001</v>
      </c>
      <c r="M34" s="9" t="s">
        <v>123</v>
      </c>
      <c r="O34">
        <v>2.0782078225143059</v>
      </c>
      <c r="P34" s="1">
        <v>3015225.3651999999</v>
      </c>
    </row>
    <row r="35" spans="1:16" x14ac:dyDescent="0.35">
      <c r="A35">
        <v>34</v>
      </c>
      <c r="B35" t="s">
        <v>11</v>
      </c>
      <c r="C35">
        <v>2.0347163167413354</v>
      </c>
      <c r="E35">
        <v>3495174.1856</v>
      </c>
      <c r="M35" s="9" t="s">
        <v>122</v>
      </c>
      <c r="O35">
        <v>1.096680628068587</v>
      </c>
      <c r="P35" s="1">
        <v>103404.81879999999</v>
      </c>
    </row>
    <row r="36" spans="1:16" x14ac:dyDescent="0.35">
      <c r="A36">
        <v>35</v>
      </c>
      <c r="B36" t="s">
        <v>58</v>
      </c>
      <c r="C36">
        <v>1.6619244697713831</v>
      </c>
      <c r="E36">
        <v>2931139.1947999997</v>
      </c>
      <c r="M36" s="9" t="s">
        <v>121</v>
      </c>
      <c r="O36">
        <v>2.0347163167413354</v>
      </c>
      <c r="P36" s="1">
        <v>3495174.1856</v>
      </c>
    </row>
    <row r="37" spans="1:16" x14ac:dyDescent="0.35">
      <c r="M37" s="9" t="s">
        <v>120</v>
      </c>
      <c r="O37">
        <v>2.1219841571657168</v>
      </c>
      <c r="P37" s="1">
        <v>15206279.390000001</v>
      </c>
    </row>
    <row r="38" spans="1:16" x14ac:dyDescent="0.35">
      <c r="M38" s="9" t="s">
        <v>119</v>
      </c>
      <c r="O38">
        <v>1.6619244697713831</v>
      </c>
      <c r="P38" s="1">
        <v>2931139.1947999997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BC204-2E17-46EF-9676-E6706234617E}">
  <dimension ref="A1:D36"/>
  <sheetViews>
    <sheetView tabSelected="1" workbookViewId="0">
      <selection activeCell="D44" sqref="D44"/>
    </sheetView>
  </sheetViews>
  <sheetFormatPr defaultRowHeight="14.5" x14ac:dyDescent="0.35"/>
  <sheetData>
    <row r="1" spans="1:4" x14ac:dyDescent="0.35">
      <c r="A1" t="s">
        <v>13</v>
      </c>
      <c r="B1" t="s">
        <v>14</v>
      </c>
      <c r="C1" t="s">
        <v>101</v>
      </c>
    </row>
    <row r="2" spans="1:4" x14ac:dyDescent="0.35">
      <c r="A2">
        <v>1</v>
      </c>
      <c r="B2" t="s">
        <v>35</v>
      </c>
      <c r="C2">
        <v>1.8430613680238097</v>
      </c>
      <c r="D2">
        <v>1</v>
      </c>
    </row>
    <row r="3" spans="1:4" x14ac:dyDescent="0.35">
      <c r="A3">
        <v>33</v>
      </c>
      <c r="B3" t="s">
        <v>57</v>
      </c>
      <c r="C3">
        <v>1.6800889796560412</v>
      </c>
      <c r="D3">
        <v>2</v>
      </c>
    </row>
    <row r="4" spans="1:4" x14ac:dyDescent="0.35">
      <c r="A4">
        <v>20</v>
      </c>
      <c r="B4" t="s">
        <v>50</v>
      </c>
      <c r="C4">
        <v>1.4956850791691054</v>
      </c>
      <c r="D4">
        <v>3</v>
      </c>
    </row>
    <row r="5" spans="1:4" x14ac:dyDescent="0.35">
      <c r="A5">
        <v>4</v>
      </c>
      <c r="B5" t="s">
        <v>39</v>
      </c>
      <c r="C5">
        <v>1.3743065777139287</v>
      </c>
      <c r="D5">
        <v>4</v>
      </c>
    </row>
    <row r="6" spans="1:4" x14ac:dyDescent="0.35">
      <c r="A6">
        <v>16</v>
      </c>
      <c r="B6" t="s">
        <v>4</v>
      </c>
      <c r="C6">
        <v>1.3718885656164286</v>
      </c>
      <c r="D6">
        <v>5</v>
      </c>
    </row>
    <row r="7" spans="1:4" x14ac:dyDescent="0.35">
      <c r="A7">
        <v>10</v>
      </c>
      <c r="B7" t="s">
        <v>43</v>
      </c>
      <c r="C7">
        <v>1.3654789781697438</v>
      </c>
      <c r="D7">
        <v>6</v>
      </c>
    </row>
    <row r="8" spans="1:4" x14ac:dyDescent="0.35">
      <c r="A8">
        <v>17</v>
      </c>
      <c r="B8" t="s">
        <v>47</v>
      </c>
      <c r="C8">
        <v>1.337821256036873</v>
      </c>
      <c r="D8">
        <v>7</v>
      </c>
    </row>
    <row r="9" spans="1:4" x14ac:dyDescent="0.35">
      <c r="A9">
        <v>3</v>
      </c>
      <c r="B9" t="s">
        <v>38</v>
      </c>
      <c r="C9">
        <v>1.3204219162476147</v>
      </c>
      <c r="D9">
        <v>8</v>
      </c>
    </row>
    <row r="10" spans="1:4" x14ac:dyDescent="0.35">
      <c r="A10">
        <v>26</v>
      </c>
      <c r="B10" t="s">
        <v>53</v>
      </c>
      <c r="C10">
        <v>1.2302010902126881</v>
      </c>
      <c r="D10">
        <v>9</v>
      </c>
    </row>
    <row r="11" spans="1:4" x14ac:dyDescent="0.35">
      <c r="A11">
        <v>24</v>
      </c>
      <c r="B11" t="s">
        <v>7</v>
      </c>
      <c r="C11">
        <v>1.2069670949349403</v>
      </c>
      <c r="D11">
        <v>10</v>
      </c>
    </row>
    <row r="12" spans="1:4" x14ac:dyDescent="0.35">
      <c r="A12">
        <v>23</v>
      </c>
      <c r="B12" t="s">
        <v>6</v>
      </c>
      <c r="C12">
        <v>1.1957280055071957</v>
      </c>
      <c r="D12">
        <v>11</v>
      </c>
    </row>
    <row r="13" spans="1:4" x14ac:dyDescent="0.35">
      <c r="A13">
        <v>19</v>
      </c>
      <c r="B13" t="s">
        <v>49</v>
      </c>
      <c r="C13">
        <v>1.1927692770870464</v>
      </c>
      <c r="D13">
        <v>12</v>
      </c>
    </row>
    <row r="14" spans="1:4" x14ac:dyDescent="0.35">
      <c r="A14">
        <v>31</v>
      </c>
      <c r="B14" t="s">
        <v>56</v>
      </c>
      <c r="C14">
        <v>1.1903128535633181</v>
      </c>
      <c r="D14">
        <v>13</v>
      </c>
    </row>
    <row r="15" spans="1:4" x14ac:dyDescent="0.35">
      <c r="A15">
        <v>13</v>
      </c>
      <c r="B15" t="s">
        <v>44</v>
      </c>
      <c r="C15">
        <v>1.1781580472620534</v>
      </c>
      <c r="D15">
        <v>14</v>
      </c>
    </row>
    <row r="16" spans="1:4" x14ac:dyDescent="0.35">
      <c r="A16">
        <v>30</v>
      </c>
      <c r="B16" t="s">
        <v>9</v>
      </c>
      <c r="C16">
        <v>1.1391109488687341</v>
      </c>
      <c r="D16">
        <v>15</v>
      </c>
    </row>
    <row r="17" spans="1:4" x14ac:dyDescent="0.35">
      <c r="A17">
        <v>2</v>
      </c>
      <c r="B17" t="s">
        <v>36</v>
      </c>
      <c r="C17">
        <v>1.1022769703013275</v>
      </c>
      <c r="D17">
        <v>16</v>
      </c>
    </row>
    <row r="18" spans="1:4" x14ac:dyDescent="0.35">
      <c r="A18">
        <v>34</v>
      </c>
      <c r="B18" t="s">
        <v>11</v>
      </c>
      <c r="C18">
        <v>1.0929817252705594</v>
      </c>
      <c r="D18">
        <v>17</v>
      </c>
    </row>
    <row r="19" spans="1:4" x14ac:dyDescent="0.35">
      <c r="A19">
        <v>11</v>
      </c>
      <c r="B19" t="s">
        <v>1</v>
      </c>
      <c r="C19">
        <v>1.063073524275536</v>
      </c>
      <c r="D19">
        <v>18</v>
      </c>
    </row>
    <row r="20" spans="1:4" x14ac:dyDescent="0.35">
      <c r="A20">
        <v>28</v>
      </c>
      <c r="B20" t="s">
        <v>8</v>
      </c>
      <c r="C20">
        <v>1.0520297128755898</v>
      </c>
      <c r="D20">
        <v>19</v>
      </c>
    </row>
    <row r="21" spans="1:4" x14ac:dyDescent="0.35">
      <c r="A21">
        <v>7</v>
      </c>
      <c r="B21" t="s">
        <v>40</v>
      </c>
      <c r="C21">
        <v>1.0472168955924284</v>
      </c>
      <c r="D21">
        <v>20</v>
      </c>
    </row>
    <row r="22" spans="1:4" x14ac:dyDescent="0.35">
      <c r="A22">
        <v>32</v>
      </c>
      <c r="B22" t="s">
        <v>10</v>
      </c>
      <c r="C22">
        <v>1.0421829053426139</v>
      </c>
      <c r="D22">
        <v>21</v>
      </c>
    </row>
    <row r="23" spans="1:4" x14ac:dyDescent="0.35">
      <c r="A23">
        <v>18</v>
      </c>
      <c r="B23" t="s">
        <v>48</v>
      </c>
      <c r="C23">
        <v>0.99386724156308692</v>
      </c>
      <c r="D23">
        <v>22</v>
      </c>
    </row>
    <row r="24" spans="1:4" x14ac:dyDescent="0.35">
      <c r="A24">
        <v>29</v>
      </c>
      <c r="B24" t="s">
        <v>55</v>
      </c>
      <c r="C24">
        <v>0.95776778663645601</v>
      </c>
      <c r="D24">
        <v>23</v>
      </c>
    </row>
    <row r="25" spans="1:4" x14ac:dyDescent="0.35">
      <c r="A25">
        <v>5</v>
      </c>
      <c r="B25" t="s">
        <v>0</v>
      </c>
      <c r="C25">
        <v>0.95544257270821686</v>
      </c>
      <c r="D25">
        <v>24</v>
      </c>
    </row>
    <row r="26" spans="1:4" x14ac:dyDescent="0.35">
      <c r="A26">
        <v>21</v>
      </c>
      <c r="B26" t="s">
        <v>5</v>
      </c>
      <c r="C26">
        <v>0.95336532152315323</v>
      </c>
      <c r="D26">
        <v>25</v>
      </c>
    </row>
    <row r="27" spans="1:4" x14ac:dyDescent="0.35">
      <c r="A27">
        <v>25</v>
      </c>
      <c r="B27" t="s">
        <v>52</v>
      </c>
      <c r="C27">
        <v>0.92115465639277627</v>
      </c>
      <c r="D27">
        <v>26</v>
      </c>
    </row>
    <row r="28" spans="1:4" x14ac:dyDescent="0.35">
      <c r="A28">
        <v>6</v>
      </c>
      <c r="B28" t="s">
        <v>12</v>
      </c>
      <c r="C28">
        <v>0.8277797008918284</v>
      </c>
      <c r="D28">
        <v>27</v>
      </c>
    </row>
    <row r="29" spans="1:4" x14ac:dyDescent="0.35">
      <c r="A29">
        <v>35</v>
      </c>
      <c r="B29" t="s">
        <v>58</v>
      </c>
      <c r="C29">
        <v>0.80726681685571111</v>
      </c>
      <c r="D29">
        <v>28</v>
      </c>
    </row>
    <row r="30" spans="1:4" x14ac:dyDescent="0.35">
      <c r="A30">
        <v>15</v>
      </c>
      <c r="B30" t="s">
        <v>3</v>
      </c>
      <c r="C30">
        <v>0.80090519081227562</v>
      </c>
      <c r="D30">
        <v>29</v>
      </c>
    </row>
    <row r="31" spans="1:4" x14ac:dyDescent="0.35">
      <c r="A31">
        <v>8</v>
      </c>
      <c r="B31" t="s">
        <v>41</v>
      </c>
      <c r="C31">
        <v>0.79781766393446329</v>
      </c>
      <c r="D31">
        <v>30</v>
      </c>
    </row>
    <row r="32" spans="1:4" x14ac:dyDescent="0.35">
      <c r="A32">
        <v>12</v>
      </c>
      <c r="B32" t="s">
        <v>2</v>
      </c>
      <c r="C32">
        <v>0.73502781013095475</v>
      </c>
      <c r="D32">
        <v>31</v>
      </c>
    </row>
    <row r="33" spans="1:4" x14ac:dyDescent="0.35">
      <c r="A33">
        <v>27</v>
      </c>
      <c r="B33" t="s">
        <v>54</v>
      </c>
      <c r="C33">
        <v>0.71947357521205257</v>
      </c>
      <c r="D33">
        <v>32</v>
      </c>
    </row>
    <row r="34" spans="1:4" x14ac:dyDescent="0.35">
      <c r="A34">
        <v>14</v>
      </c>
      <c r="B34" t="s">
        <v>46</v>
      </c>
      <c r="C34">
        <v>0.68764863951982036</v>
      </c>
      <c r="D34">
        <v>33</v>
      </c>
    </row>
    <row r="35" spans="1:4" x14ac:dyDescent="0.35">
      <c r="A35">
        <v>9</v>
      </c>
      <c r="B35" t="s">
        <v>42</v>
      </c>
      <c r="C35">
        <v>0.63579327131971219</v>
      </c>
      <c r="D35">
        <v>34</v>
      </c>
    </row>
    <row r="36" spans="1:4" x14ac:dyDescent="0.35">
      <c r="A36">
        <v>22</v>
      </c>
      <c r="B36" t="s">
        <v>51</v>
      </c>
      <c r="C36">
        <v>-0.14946232642564136</v>
      </c>
      <c r="D36">
        <v>35</v>
      </c>
    </row>
  </sheetData>
  <sortState xmlns:xlrd2="http://schemas.microsoft.com/office/spreadsheetml/2017/richdata2" ref="A2:D36">
    <sortCondition ref="D1:D3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F7B88-CAAE-41AD-B6E4-5CAED4595332}">
  <dimension ref="A1:Z37"/>
  <sheetViews>
    <sheetView zoomScale="90" zoomScaleNormal="90" workbookViewId="0">
      <selection activeCell="T1" sqref="T1:X36"/>
    </sheetView>
  </sheetViews>
  <sheetFormatPr defaultRowHeight="14.5" x14ac:dyDescent="0.35"/>
  <sheetData>
    <row r="1" spans="1:26" x14ac:dyDescent="0.35">
      <c r="A1" t="s">
        <v>13</v>
      </c>
      <c r="B1" t="s">
        <v>14</v>
      </c>
      <c r="C1" t="s">
        <v>71</v>
      </c>
      <c r="D1" t="s">
        <v>63</v>
      </c>
      <c r="E1" t="s">
        <v>69</v>
      </c>
      <c r="F1" t="s">
        <v>20</v>
      </c>
      <c r="G1" t="s">
        <v>72</v>
      </c>
      <c r="H1" t="s">
        <v>73</v>
      </c>
      <c r="I1" t="s">
        <v>23</v>
      </c>
      <c r="J1" t="s">
        <v>74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t="s">
        <v>30</v>
      </c>
      <c r="Q1" t="s">
        <v>31</v>
      </c>
      <c r="R1" t="s">
        <v>32</v>
      </c>
      <c r="T1" t="s">
        <v>90</v>
      </c>
      <c r="U1" t="s">
        <v>91</v>
      </c>
      <c r="V1" t="s">
        <v>92</v>
      </c>
      <c r="W1" t="s">
        <v>93</v>
      </c>
      <c r="X1" t="s">
        <v>34</v>
      </c>
    </row>
    <row r="2" spans="1:26" x14ac:dyDescent="0.35">
      <c r="A2">
        <v>1</v>
      </c>
      <c r="B2" t="s">
        <v>35</v>
      </c>
      <c r="C2">
        <v>3.1434246129255928E-3</v>
      </c>
      <c r="D2">
        <v>4.7465308439993432E-3</v>
      </c>
      <c r="E2">
        <v>0</v>
      </c>
      <c r="F2">
        <v>0</v>
      </c>
      <c r="G2">
        <v>0</v>
      </c>
      <c r="H2">
        <v>0</v>
      </c>
      <c r="I2">
        <v>4.4152447222530165E-3</v>
      </c>
      <c r="J2">
        <v>0.2799160251924423</v>
      </c>
      <c r="K2">
        <v>8.6630000000000003</v>
      </c>
      <c r="L2">
        <v>2.8449999999999998</v>
      </c>
      <c r="M2">
        <v>2.9670000000000001</v>
      </c>
      <c r="N2">
        <v>7.9</v>
      </c>
      <c r="O2">
        <v>2.7540814592458378E-2</v>
      </c>
      <c r="P2">
        <v>5.4913258172571244E-4</v>
      </c>
      <c r="Q2">
        <v>1.2584579690512862E-2</v>
      </c>
      <c r="R2">
        <v>5.1140981556736478E-2</v>
      </c>
      <c r="S2">
        <v>8.1750000000000007</v>
      </c>
      <c r="T2">
        <v>4.5348805865066746E-3</v>
      </c>
      <c r="U2">
        <v>0</v>
      </c>
      <c r="V2">
        <v>5.1737518323704407E-3</v>
      </c>
      <c r="W2">
        <v>9.2293493308721729E-3</v>
      </c>
      <c r="X2">
        <v>0.46141916347712464</v>
      </c>
      <c r="Y2">
        <f>SUM(C2:X2)-K2-O2-R2-G2-H2-M2</f>
        <v>19.705712082870736</v>
      </c>
      <c r="Z2">
        <f>Y2/22</f>
        <v>0.89571418558503346</v>
      </c>
    </row>
    <row r="3" spans="1:26" x14ac:dyDescent="0.35">
      <c r="A3">
        <v>2</v>
      </c>
      <c r="B3" t="s">
        <v>36</v>
      </c>
      <c r="C3">
        <v>0.6985984486933684</v>
      </c>
      <c r="D3">
        <v>0.84163417910464655</v>
      </c>
      <c r="E3">
        <v>2.0493827160493829</v>
      </c>
      <c r="F3">
        <v>1</v>
      </c>
      <c r="G3">
        <v>0.28294367693942618</v>
      </c>
      <c r="H3">
        <v>0.66103973707798025</v>
      </c>
      <c r="I3">
        <v>0.19719695844783056</v>
      </c>
      <c r="J3">
        <v>0.32890132960111962</v>
      </c>
      <c r="K3">
        <v>6.702</v>
      </c>
      <c r="L3">
        <v>3.0629999999999997</v>
      </c>
      <c r="M3">
        <v>0.96099999999999997</v>
      </c>
      <c r="N3">
        <v>7.2</v>
      </c>
      <c r="O3">
        <v>0.54412222793137399</v>
      </c>
      <c r="P3">
        <v>0.7149283804390526</v>
      </c>
      <c r="Q3">
        <v>0.9022339011035847</v>
      </c>
      <c r="R3">
        <v>0.62944670209440445</v>
      </c>
      <c r="S3">
        <v>1.8280000000000001</v>
      </c>
      <c r="T3">
        <v>0.49581054104545152</v>
      </c>
      <c r="U3">
        <v>0.5555775475782031</v>
      </c>
      <c r="V3">
        <v>0.24902992153143053</v>
      </c>
      <c r="W3">
        <v>0.6091370558375635</v>
      </c>
      <c r="X3">
        <v>0.37439440147762648</v>
      </c>
      <c r="Y3">
        <f t="shared" ref="Y3:Y36" si="0">SUM(C3:X3)-K3-O3-R3-G3-H3-M3</f>
        <v>21.107825380909258</v>
      </c>
      <c r="Z3">
        <f t="shared" ref="Z3:Z36" si="1">Y3/18</f>
        <v>1.1726569656060699</v>
      </c>
    </row>
    <row r="4" spans="1:26" x14ac:dyDescent="0.35">
      <c r="A4">
        <v>3</v>
      </c>
      <c r="B4" t="s">
        <v>38</v>
      </c>
      <c r="C4">
        <v>1.1428950760468053E-2</v>
      </c>
      <c r="D4">
        <v>1.3840459269629655E-2</v>
      </c>
      <c r="E4">
        <v>0</v>
      </c>
      <c r="F4">
        <v>0</v>
      </c>
      <c r="G4">
        <v>7.970244420828906E-3</v>
      </c>
      <c r="H4">
        <v>0.25022408126680612</v>
      </c>
      <c r="I4">
        <v>2.3451916652506462E-2</v>
      </c>
      <c r="J4">
        <v>0.29391182645206437</v>
      </c>
      <c r="K4">
        <v>6.5379999999999994</v>
      </c>
      <c r="L4">
        <v>2.508</v>
      </c>
      <c r="M4">
        <v>2.782</v>
      </c>
      <c r="N4">
        <v>6.1</v>
      </c>
      <c r="O4">
        <v>0.27959151853754904</v>
      </c>
      <c r="P4">
        <v>8.9128442110865645E-3</v>
      </c>
      <c r="Q4">
        <v>2.8786963506215651E-2</v>
      </c>
      <c r="R4">
        <v>7.1272272585182865E-3</v>
      </c>
      <c r="S4">
        <v>7.9329999999999998</v>
      </c>
      <c r="T4">
        <v>1.5359023431360305E-2</v>
      </c>
      <c r="U4">
        <v>7.6403054904176454E-2</v>
      </c>
      <c r="V4">
        <v>3.7595929981891867E-2</v>
      </c>
      <c r="W4">
        <v>0</v>
      </c>
      <c r="X4">
        <v>0.18651191076365892</v>
      </c>
      <c r="Y4">
        <f t="shared" si="0"/>
        <v>17.237202879933054</v>
      </c>
      <c r="Z4">
        <f t="shared" si="1"/>
        <v>0.95762238221850304</v>
      </c>
    </row>
    <row r="5" spans="1:26" x14ac:dyDescent="0.35">
      <c r="A5">
        <v>4</v>
      </c>
      <c r="B5" t="s">
        <v>39</v>
      </c>
      <c r="C5">
        <v>0.25774375404689193</v>
      </c>
      <c r="D5">
        <v>0.23353495172781166</v>
      </c>
      <c r="E5">
        <v>0</v>
      </c>
      <c r="F5">
        <v>0</v>
      </c>
      <c r="G5">
        <v>0.24973432518597238</v>
      </c>
      <c r="H5">
        <v>2.1620107559008068</v>
      </c>
      <c r="I5">
        <v>0.3739608325794786</v>
      </c>
      <c r="J5">
        <v>0.26592022393282017</v>
      </c>
      <c r="K5">
        <v>7.2189999999999994</v>
      </c>
      <c r="L5">
        <v>2.6139999999999999</v>
      </c>
      <c r="M5">
        <v>2.8180000000000001</v>
      </c>
      <c r="N5">
        <v>7.7</v>
      </c>
      <c r="O5">
        <v>0.26187979330867378</v>
      </c>
      <c r="P5">
        <v>0.23148050368130033</v>
      </c>
      <c r="Q5">
        <v>0.13810326298362813</v>
      </c>
      <c r="R5">
        <v>2.0131291028446387E-2</v>
      </c>
      <c r="S5">
        <v>3.6090000000000004</v>
      </c>
      <c r="T5">
        <v>0.18042928985482076</v>
      </c>
      <c r="U5">
        <v>0.53047526852490345</v>
      </c>
      <c r="V5">
        <v>0.21367595067689921</v>
      </c>
      <c r="W5">
        <v>0.41301338255652975</v>
      </c>
      <c r="X5">
        <v>0.2769560577938241</v>
      </c>
      <c r="Y5">
        <f t="shared" si="0"/>
        <v>17.038293478358909</v>
      </c>
      <c r="Z5">
        <f t="shared" si="1"/>
        <v>0.94657185990882831</v>
      </c>
    </row>
    <row r="6" spans="1:26" x14ac:dyDescent="0.35">
      <c r="A6">
        <v>5</v>
      </c>
      <c r="B6" t="s">
        <v>0</v>
      </c>
      <c r="C6">
        <v>0.85981375741002908</v>
      </c>
      <c r="D6">
        <v>0.59775359755765911</v>
      </c>
      <c r="E6">
        <v>0</v>
      </c>
      <c r="F6">
        <v>0.25</v>
      </c>
      <c r="G6">
        <v>1.0255047821466525</v>
      </c>
      <c r="H6">
        <v>3.8205855990439201</v>
      </c>
      <c r="I6">
        <v>0.51575724024997061</v>
      </c>
      <c r="J6">
        <v>0.23093072078376489</v>
      </c>
      <c r="K6">
        <v>6.18</v>
      </c>
      <c r="L6">
        <v>2.9510000000000001</v>
      </c>
      <c r="M6">
        <v>1.3260000000000001</v>
      </c>
      <c r="N6">
        <v>5</v>
      </c>
      <c r="O6">
        <v>0.31438061879860085</v>
      </c>
      <c r="P6">
        <v>0.13893054317660528</v>
      </c>
      <c r="Q6">
        <v>0.17057152203935808</v>
      </c>
      <c r="R6">
        <v>0.38161925601750546</v>
      </c>
      <c r="S6">
        <v>0.78400000000000003</v>
      </c>
      <c r="T6">
        <v>0.28436799709286836</v>
      </c>
      <c r="U6">
        <v>1.0130685210832293</v>
      </c>
      <c r="V6">
        <v>0.36768129688712597</v>
      </c>
      <c r="W6">
        <v>0.74296262113521006</v>
      </c>
      <c r="X6">
        <v>0.30124499526372783</v>
      </c>
      <c r="Y6">
        <f t="shared" si="0"/>
        <v>14.20808281267955</v>
      </c>
      <c r="Z6">
        <f t="shared" si="1"/>
        <v>0.78933793403775276</v>
      </c>
    </row>
    <row r="7" spans="1:26" x14ac:dyDescent="0.35">
      <c r="A7">
        <v>6</v>
      </c>
      <c r="B7" t="s">
        <v>12</v>
      </c>
      <c r="C7">
        <v>8.7175332129357935E-3</v>
      </c>
      <c r="D7">
        <v>1.4879473886273181E-2</v>
      </c>
      <c r="E7">
        <v>0</v>
      </c>
      <c r="F7">
        <v>0</v>
      </c>
      <c r="G7">
        <v>0</v>
      </c>
      <c r="H7">
        <v>0</v>
      </c>
      <c r="I7">
        <v>1.1163320948960276E-2</v>
      </c>
      <c r="J7">
        <v>0.26592022393282017</v>
      </c>
      <c r="K7">
        <v>8.6050000000000004</v>
      </c>
      <c r="L7">
        <v>2.5550000000000002</v>
      </c>
      <c r="M7">
        <v>0.61699999999999999</v>
      </c>
      <c r="N7">
        <v>5.0999999999999996</v>
      </c>
      <c r="O7">
        <v>3.8061011801918473E-4</v>
      </c>
      <c r="P7">
        <v>1.0180073245838209E-2</v>
      </c>
      <c r="Q7">
        <v>4.9885912187207865E-2</v>
      </c>
      <c r="R7">
        <v>0.22381994373241637</v>
      </c>
      <c r="S7">
        <v>2.0070000000000001</v>
      </c>
      <c r="T7">
        <v>1.9955648765364185E-2</v>
      </c>
      <c r="U7">
        <v>0</v>
      </c>
      <c r="V7">
        <v>8.6229197206174005E-3</v>
      </c>
      <c r="W7">
        <v>0</v>
      </c>
      <c r="X7">
        <v>0.38599487713951769</v>
      </c>
      <c r="Y7">
        <f t="shared" si="0"/>
        <v>10.437319983039536</v>
      </c>
      <c r="Z7">
        <f t="shared" si="1"/>
        <v>0.57985111016886315</v>
      </c>
    </row>
    <row r="8" spans="1:26" x14ac:dyDescent="0.35">
      <c r="A8">
        <v>7</v>
      </c>
      <c r="B8" t="s">
        <v>40</v>
      </c>
      <c r="C8">
        <v>0.21099162631675683</v>
      </c>
      <c r="D8">
        <v>0.19500474774212684</v>
      </c>
      <c r="E8">
        <v>0</v>
      </c>
      <c r="F8">
        <v>0.5</v>
      </c>
      <c r="G8">
        <v>2.1253985122210418E-2</v>
      </c>
      <c r="H8">
        <v>1.4938751120406334E-2</v>
      </c>
      <c r="I8">
        <v>0.1020016911272026</v>
      </c>
      <c r="J8">
        <v>0.33589923023093071</v>
      </c>
      <c r="K8">
        <v>7.0280000000000005</v>
      </c>
      <c r="L8">
        <v>2.9609999999999999</v>
      </c>
      <c r="M8">
        <v>1.1419999999999999</v>
      </c>
      <c r="N8">
        <v>4.9000000000000004</v>
      </c>
      <c r="O8">
        <v>0.45136353574780375</v>
      </c>
      <c r="P8">
        <v>0.185733535526766</v>
      </c>
      <c r="Q8">
        <v>0.24650050598802592</v>
      </c>
      <c r="R8">
        <v>0.1769302907158487</v>
      </c>
      <c r="S8">
        <v>4.1210000000000004</v>
      </c>
      <c r="T8">
        <v>0.17771984550120834</v>
      </c>
      <c r="U8">
        <v>0.12137843291244294</v>
      </c>
      <c r="V8">
        <v>4.2597223419849964E-2</v>
      </c>
      <c r="W8">
        <v>0.15228426395939088</v>
      </c>
      <c r="X8">
        <v>0.28541974222923561</v>
      </c>
      <c r="Y8">
        <f t="shared" si="0"/>
        <v>14.537530844953942</v>
      </c>
      <c r="Z8">
        <f t="shared" si="1"/>
        <v>0.80764060249744118</v>
      </c>
    </row>
    <row r="9" spans="1:26" x14ac:dyDescent="0.35">
      <c r="A9">
        <v>8</v>
      </c>
      <c r="B9" t="s">
        <v>41</v>
      </c>
      <c r="C9">
        <v>2.8388787939598731E-3</v>
      </c>
      <c r="D9">
        <v>4.1259786676126316E-3</v>
      </c>
      <c r="E9">
        <v>0</v>
      </c>
      <c r="F9">
        <v>0</v>
      </c>
      <c r="G9">
        <v>0</v>
      </c>
      <c r="H9">
        <v>0</v>
      </c>
      <c r="I9">
        <v>3.1071872429803992E-3</v>
      </c>
      <c r="J9">
        <v>0.32190342897130858</v>
      </c>
      <c r="K9">
        <v>7.6239999999999997</v>
      </c>
      <c r="L9">
        <v>2.8149999999999999</v>
      </c>
      <c r="M9">
        <v>0.107</v>
      </c>
      <c r="N9">
        <v>5.2</v>
      </c>
      <c r="O9">
        <v>1.6392944556791204E-3</v>
      </c>
      <c r="P9">
        <v>9.0057743403016852E-2</v>
      </c>
      <c r="Q9">
        <v>3.320891186876096E-2</v>
      </c>
      <c r="R9">
        <v>0.63544857768052521</v>
      </c>
      <c r="S9">
        <v>3.7829999999999999</v>
      </c>
      <c r="T9">
        <v>0</v>
      </c>
      <c r="U9">
        <v>0</v>
      </c>
      <c r="V9">
        <v>0</v>
      </c>
      <c r="W9">
        <v>0</v>
      </c>
      <c r="X9">
        <v>0.26105450443220124</v>
      </c>
      <c r="Y9">
        <f t="shared" si="0"/>
        <v>12.514296633379841</v>
      </c>
      <c r="Z9">
        <f t="shared" si="1"/>
        <v>0.69523870185443559</v>
      </c>
    </row>
    <row r="10" spans="1:26" x14ac:dyDescent="0.35">
      <c r="A10">
        <v>9</v>
      </c>
      <c r="B10" t="s">
        <v>42</v>
      </c>
      <c r="C10">
        <v>2.009108722769428E-3</v>
      </c>
      <c r="D10">
        <v>3.260114870373856E-3</v>
      </c>
      <c r="E10">
        <v>0</v>
      </c>
      <c r="F10">
        <v>0</v>
      </c>
      <c r="G10">
        <v>0</v>
      </c>
      <c r="H10">
        <v>0</v>
      </c>
      <c r="I10">
        <v>1.4299920135261597E-3</v>
      </c>
      <c r="J10">
        <v>0.34989503149055279</v>
      </c>
      <c r="K10">
        <v>8.7099999999999991</v>
      </c>
      <c r="L10">
        <v>2.8920000000000003</v>
      </c>
      <c r="M10">
        <v>4.8000000000000001E-2</v>
      </c>
      <c r="N10">
        <v>4.2</v>
      </c>
      <c r="O10">
        <v>3.739327475276201E-4</v>
      </c>
      <c r="P10">
        <v>3.2060894579216598E-2</v>
      </c>
      <c r="Q10">
        <v>0</v>
      </c>
      <c r="R10">
        <v>0.88077524226320736</v>
      </c>
      <c r="S10">
        <v>1.863</v>
      </c>
      <c r="T10">
        <v>0</v>
      </c>
      <c r="U10">
        <v>0</v>
      </c>
      <c r="V10">
        <v>0</v>
      </c>
      <c r="W10">
        <v>0</v>
      </c>
      <c r="X10">
        <v>0.32402205588122923</v>
      </c>
      <c r="Y10">
        <f t="shared" si="0"/>
        <v>9.6676771975576727</v>
      </c>
      <c r="Z10">
        <f t="shared" si="1"/>
        <v>0.53709317764209297</v>
      </c>
    </row>
    <row r="11" spans="1:26" x14ac:dyDescent="0.35">
      <c r="A11">
        <v>10</v>
      </c>
      <c r="B11" t="s">
        <v>43</v>
      </c>
      <c r="C11">
        <v>1.2046913146109655E-2</v>
      </c>
      <c r="D11">
        <v>2.5026787656716065E-2</v>
      </c>
      <c r="E11">
        <v>0.5679012345679012</v>
      </c>
      <c r="F11">
        <v>0</v>
      </c>
      <c r="G11">
        <v>0</v>
      </c>
      <c r="H11">
        <v>0</v>
      </c>
      <c r="I11">
        <v>3.0426357673760583E-2</v>
      </c>
      <c r="J11">
        <v>0.2799160251924423</v>
      </c>
      <c r="K11">
        <v>8.870000000000001</v>
      </c>
      <c r="L11">
        <v>2.8530000000000002</v>
      </c>
      <c r="M11">
        <v>3.0049999999999999</v>
      </c>
      <c r="N11">
        <v>5.6</v>
      </c>
      <c r="O11">
        <v>1.2359812779886157E-2</v>
      </c>
      <c r="P11">
        <v>2.9357472638413092E-2</v>
      </c>
      <c r="Q11">
        <v>2.7972438541689376E-2</v>
      </c>
      <c r="R11">
        <v>5.1266020631447326E-3</v>
      </c>
      <c r="S11">
        <v>6.0619999999999994</v>
      </c>
      <c r="T11">
        <v>3.6121420671636664E-2</v>
      </c>
      <c r="U11">
        <v>7.0506732188745438E-3</v>
      </c>
      <c r="V11">
        <v>7.4157109597309647E-3</v>
      </c>
      <c r="W11">
        <v>4.6146746654360865E-3</v>
      </c>
      <c r="X11">
        <v>0.38427105493397479</v>
      </c>
      <c r="Y11">
        <f t="shared" si="0"/>
        <v>15.927120763866686</v>
      </c>
      <c r="Z11">
        <f t="shared" si="1"/>
        <v>0.88484004243703807</v>
      </c>
    </row>
    <row r="12" spans="1:26" x14ac:dyDescent="0.35">
      <c r="A12">
        <v>11</v>
      </c>
      <c r="B12" t="s">
        <v>1</v>
      </c>
      <c r="C12">
        <v>0.49920415215274028</v>
      </c>
      <c r="D12">
        <v>0.59014955163244931</v>
      </c>
      <c r="E12">
        <v>0.79012345679012341</v>
      </c>
      <c r="F12">
        <v>0</v>
      </c>
      <c r="G12">
        <v>3.854941551540914</v>
      </c>
      <c r="H12">
        <v>0.12697938452345386</v>
      </c>
      <c r="I12">
        <v>0.6205385386360408</v>
      </c>
      <c r="J12">
        <v>0.28691392582225334</v>
      </c>
      <c r="K12">
        <v>7.8029999999999999</v>
      </c>
      <c r="L12">
        <v>2.9950000000000001</v>
      </c>
      <c r="M12">
        <v>1.107</v>
      </c>
      <c r="N12">
        <v>5.5</v>
      </c>
      <c r="O12">
        <v>0.65446243661923398</v>
      </c>
      <c r="P12">
        <v>1.2573446482805815</v>
      </c>
      <c r="Q12">
        <v>0.73432274216709559</v>
      </c>
      <c r="R12">
        <v>0.52929040325101595</v>
      </c>
      <c r="S12">
        <v>0.76100000000000001</v>
      </c>
      <c r="T12">
        <v>0.86454298412109287</v>
      </c>
      <c r="U12">
        <v>0.21286832293356728</v>
      </c>
      <c r="V12">
        <v>0.38716909545572131</v>
      </c>
      <c r="W12">
        <v>0.29303184125519149</v>
      </c>
      <c r="X12">
        <v>0.35782027486203771</v>
      </c>
      <c r="Y12">
        <f t="shared" si="0"/>
        <v>16.150029534108896</v>
      </c>
      <c r="Z12">
        <f t="shared" si="1"/>
        <v>0.89722386300604973</v>
      </c>
    </row>
    <row r="13" spans="1:26" x14ac:dyDescent="0.35">
      <c r="A13">
        <v>12</v>
      </c>
      <c r="B13" t="s">
        <v>2</v>
      </c>
      <c r="C13">
        <v>0.20939145575960932</v>
      </c>
      <c r="D13">
        <v>0.23224544764016664</v>
      </c>
      <c r="E13">
        <v>0</v>
      </c>
      <c r="F13">
        <v>0.25</v>
      </c>
      <c r="G13">
        <v>0</v>
      </c>
      <c r="H13">
        <v>0</v>
      </c>
      <c r="I13">
        <v>0.16098168731436688</v>
      </c>
      <c r="J13">
        <v>0.244926522043387</v>
      </c>
      <c r="K13">
        <v>7.5549999999999997</v>
      </c>
      <c r="L13">
        <v>1.9129999999999998</v>
      </c>
      <c r="M13">
        <v>0.61699999999999999</v>
      </c>
      <c r="N13">
        <v>6</v>
      </c>
      <c r="O13">
        <v>0.14760995208652805</v>
      </c>
      <c r="P13">
        <v>0.47706949061616899</v>
      </c>
      <c r="Q13">
        <v>0.32195801179332684</v>
      </c>
      <c r="R13">
        <v>0.38424507658643325</v>
      </c>
      <c r="S13">
        <v>0.36299999999999999</v>
      </c>
      <c r="T13">
        <v>0.38072918951575802</v>
      </c>
      <c r="U13">
        <v>0.15848097439362688</v>
      </c>
      <c r="V13">
        <v>0.10175045270328532</v>
      </c>
      <c r="W13">
        <v>7.6142131979695438E-2</v>
      </c>
      <c r="X13">
        <v>0.3087054716942742</v>
      </c>
      <c r="Y13">
        <f t="shared" si="0"/>
        <v>11.198380835453669</v>
      </c>
      <c r="Z13">
        <f t="shared" si="1"/>
        <v>0.62213226863631499</v>
      </c>
    </row>
    <row r="14" spans="1:26" x14ac:dyDescent="0.35">
      <c r="A14">
        <v>13</v>
      </c>
      <c r="B14" t="s">
        <v>44</v>
      </c>
      <c r="C14">
        <v>5.6698465989469392E-2</v>
      </c>
      <c r="D14">
        <v>5.807676382023199E-2</v>
      </c>
      <c r="E14">
        <v>0</v>
      </c>
      <c r="F14">
        <v>0.25</v>
      </c>
      <c r="G14">
        <v>2.6567481402763023E-3</v>
      </c>
      <c r="H14">
        <v>0.18673438900507919</v>
      </c>
      <c r="I14">
        <v>3.7010703446758247E-2</v>
      </c>
      <c r="J14">
        <v>0.36389083275017498</v>
      </c>
      <c r="K14">
        <v>8.2799999999999994</v>
      </c>
      <c r="L14">
        <v>1.8399999999999999</v>
      </c>
      <c r="M14">
        <v>1.2509999999999999</v>
      </c>
      <c r="N14">
        <v>5.3</v>
      </c>
      <c r="O14">
        <v>0.18587462368843924</v>
      </c>
      <c r="P14">
        <v>0.11257217925377107</v>
      </c>
      <c r="Q14">
        <v>7.1522727383008786E-2</v>
      </c>
      <c r="R14">
        <v>1.4129415442325727E-2</v>
      </c>
      <c r="S14">
        <v>2.7730000000000001</v>
      </c>
      <c r="T14">
        <v>7.7080126888219747E-2</v>
      </c>
      <c r="U14">
        <v>0.13176758744343475</v>
      </c>
      <c r="V14">
        <v>0.14227817539018711</v>
      </c>
      <c r="W14">
        <v>0</v>
      </c>
      <c r="X14">
        <v>0.3179180297107822</v>
      </c>
      <c r="Y14">
        <f t="shared" si="0"/>
        <v>11.531815592076036</v>
      </c>
      <c r="Z14">
        <f t="shared" si="1"/>
        <v>0.64065642178200199</v>
      </c>
    </row>
    <row r="15" spans="1:26" x14ac:dyDescent="0.35">
      <c r="A15">
        <v>14</v>
      </c>
      <c r="B15" t="s">
        <v>46</v>
      </c>
      <c r="C15">
        <v>0.10358540595808241</v>
      </c>
      <c r="D15">
        <v>6.1643381091402133E-2</v>
      </c>
      <c r="E15">
        <v>0</v>
      </c>
      <c r="F15">
        <v>0</v>
      </c>
      <c r="G15">
        <v>0</v>
      </c>
      <c r="H15">
        <v>0</v>
      </c>
      <c r="I15">
        <v>4.9304657601516755E-2</v>
      </c>
      <c r="J15">
        <v>0.23792862141357593</v>
      </c>
      <c r="K15">
        <v>6.7159999999999993</v>
      </c>
      <c r="L15">
        <v>2.5880000000000001</v>
      </c>
      <c r="M15">
        <v>1.0109999999999999</v>
      </c>
      <c r="N15">
        <v>7</v>
      </c>
      <c r="O15">
        <v>0.14102940346709109</v>
      </c>
      <c r="P15">
        <v>4.2705618471130413E-2</v>
      </c>
      <c r="Q15">
        <v>2.9594004690688489E-2</v>
      </c>
      <c r="R15">
        <v>3.988746483276024E-2</v>
      </c>
      <c r="S15">
        <v>3.915</v>
      </c>
      <c r="T15">
        <v>8.7421038372473253E-2</v>
      </c>
      <c r="U15">
        <v>8.8555569796543651E-2</v>
      </c>
      <c r="V15">
        <v>0.30645856687074247</v>
      </c>
      <c r="W15">
        <v>0.29303184125519149</v>
      </c>
      <c r="X15">
        <v>0.22850535006590089</v>
      </c>
      <c r="Y15">
        <f t="shared" si="0"/>
        <v>15.031734055587251</v>
      </c>
      <c r="Z15">
        <f t="shared" si="1"/>
        <v>0.83509633642151393</v>
      </c>
    </row>
    <row r="16" spans="1:26" x14ac:dyDescent="0.35">
      <c r="A16">
        <v>15</v>
      </c>
      <c r="B16" t="s">
        <v>3</v>
      </c>
      <c r="C16">
        <v>0.27246686605502529</v>
      </c>
      <c r="D16">
        <v>0.21193427730685419</v>
      </c>
      <c r="E16">
        <v>0</v>
      </c>
      <c r="F16">
        <v>0</v>
      </c>
      <c r="G16">
        <v>2.1253985122210418E-2</v>
      </c>
      <c r="H16">
        <v>1.0457125784284434E-2</v>
      </c>
      <c r="I16">
        <v>0.11948072082838322</v>
      </c>
      <c r="J16">
        <v>0.2799160251924423</v>
      </c>
      <c r="K16">
        <v>6.641</v>
      </c>
      <c r="L16">
        <v>2.6779999999999999</v>
      </c>
      <c r="M16">
        <v>1</v>
      </c>
      <c r="N16">
        <v>5.5</v>
      </c>
      <c r="O16">
        <v>0.26614663305278363</v>
      </c>
      <c r="P16">
        <v>0.12161174636833279</v>
      </c>
      <c r="Q16">
        <v>0.19898622784097991</v>
      </c>
      <c r="R16">
        <v>1.9130978430759612E-2</v>
      </c>
      <c r="S16">
        <v>2.976</v>
      </c>
      <c r="T16">
        <v>0.15692549579138793</v>
      </c>
      <c r="U16">
        <v>0.41435923443031697</v>
      </c>
      <c r="V16">
        <v>0.79141157195826506</v>
      </c>
      <c r="W16">
        <v>0.47761882787263499</v>
      </c>
      <c r="X16">
        <v>0.25891555192830712</v>
      </c>
      <c r="Y16">
        <f t="shared" si="0"/>
        <v>14.45762654557293</v>
      </c>
      <c r="Z16">
        <f t="shared" si="1"/>
        <v>0.80320147475405168</v>
      </c>
    </row>
    <row r="17" spans="1:26" x14ac:dyDescent="0.35">
      <c r="A17">
        <v>16</v>
      </c>
      <c r="B17" t="s">
        <v>4</v>
      </c>
      <c r="C17">
        <v>0.50461914894279836</v>
      </c>
      <c r="D17">
        <v>0.58060308787977355</v>
      </c>
      <c r="E17">
        <v>4.9382716049382713E-2</v>
      </c>
      <c r="F17">
        <v>0.5</v>
      </c>
      <c r="G17">
        <v>1.7401700318809779</v>
      </c>
      <c r="H17">
        <v>6.3489692261726932E-2</v>
      </c>
      <c r="I17">
        <v>0.85563308374461422</v>
      </c>
      <c r="J17">
        <v>0.32190342897130858</v>
      </c>
      <c r="K17">
        <v>7.5359999999999996</v>
      </c>
      <c r="L17">
        <v>2.8029999999999999</v>
      </c>
      <c r="M17">
        <v>3.456</v>
      </c>
      <c r="N17">
        <v>6.5</v>
      </c>
      <c r="O17">
        <v>0.64032978197383739</v>
      </c>
      <c r="P17">
        <v>0.60413032183393389</v>
      </c>
      <c r="Q17">
        <v>0.69700933905741114</v>
      </c>
      <c r="R17">
        <v>0.43013441700531418</v>
      </c>
      <c r="S17">
        <v>2.0190000000000001</v>
      </c>
      <c r="T17">
        <v>0.85827185172982257</v>
      </c>
      <c r="U17">
        <v>0.31883880644033463</v>
      </c>
      <c r="V17">
        <v>4.4489092006553417</v>
      </c>
      <c r="W17">
        <v>0.60682971850484535</v>
      </c>
      <c r="X17">
        <v>0.42689270026292525</v>
      </c>
      <c r="Y17">
        <f t="shared" si="0"/>
        <v>22.095023404072499</v>
      </c>
      <c r="Z17">
        <f t="shared" si="1"/>
        <v>1.22750130022625</v>
      </c>
    </row>
    <row r="18" spans="1:26" x14ac:dyDescent="0.35">
      <c r="A18">
        <v>17</v>
      </c>
      <c r="B18" t="s">
        <v>47</v>
      </c>
      <c r="C18">
        <v>0.27591875150964901</v>
      </c>
      <c r="D18">
        <v>0.39192418109735971</v>
      </c>
      <c r="E18">
        <v>7.407407407407407E-2</v>
      </c>
      <c r="F18">
        <v>0.5</v>
      </c>
      <c r="G18">
        <v>7.970244420828906E-3</v>
      </c>
      <c r="H18">
        <v>4.2575440693158051E-2</v>
      </c>
      <c r="I18">
        <v>0.48575515283553161</v>
      </c>
      <c r="J18">
        <v>0.244926522043387</v>
      </c>
      <c r="K18">
        <v>9.4</v>
      </c>
      <c r="L18">
        <v>2.8029999999999999</v>
      </c>
      <c r="M18">
        <v>3.0550000000000002</v>
      </c>
      <c r="N18">
        <v>7.8</v>
      </c>
      <c r="O18">
        <v>0.12975132470683839</v>
      </c>
      <c r="P18">
        <v>0.32576234386682268</v>
      </c>
      <c r="Q18">
        <v>0.17235242027981756</v>
      </c>
      <c r="R18">
        <v>5.1140981556736478E-2</v>
      </c>
      <c r="S18">
        <v>5.4700000000000006</v>
      </c>
      <c r="T18">
        <v>0.40775582315107201</v>
      </c>
      <c r="U18">
        <v>0.12595431152681263</v>
      </c>
      <c r="V18">
        <v>0.22143657842545486</v>
      </c>
      <c r="W18">
        <v>0.1107521919704661</v>
      </c>
      <c r="X18">
        <v>0.40179187079359124</v>
      </c>
      <c r="Y18">
        <f t="shared" si="0"/>
        <v>19.811404221574037</v>
      </c>
      <c r="Z18">
        <f t="shared" si="1"/>
        <v>1.1006335678652244</v>
      </c>
    </row>
    <row r="19" spans="1:26" x14ac:dyDescent="0.35">
      <c r="A19">
        <v>18</v>
      </c>
      <c r="B19" t="s">
        <v>48</v>
      </c>
      <c r="C19">
        <v>5.3251742748364141E-4</v>
      </c>
      <c r="D19">
        <v>4.4759881736901742E-4</v>
      </c>
      <c r="E19">
        <v>0</v>
      </c>
      <c r="F19">
        <v>0</v>
      </c>
      <c r="G19">
        <v>0.83554729011689699</v>
      </c>
      <c r="H19">
        <v>0.13855691664176875</v>
      </c>
      <c r="I19">
        <v>4.7559231426625717E-4</v>
      </c>
      <c r="J19">
        <v>0.20293911826452066</v>
      </c>
      <c r="K19">
        <v>9.1849999999999987</v>
      </c>
      <c r="L19">
        <v>2.819</v>
      </c>
      <c r="M19">
        <v>1.5149999999999999</v>
      </c>
      <c r="N19">
        <v>7.7</v>
      </c>
      <c r="O19">
        <v>1.0683792786503431E-4</v>
      </c>
      <c r="P19">
        <v>0</v>
      </c>
      <c r="Q19">
        <v>1.4810642138022292E-3</v>
      </c>
      <c r="R19">
        <v>0</v>
      </c>
      <c r="S19">
        <v>9.0329999999999995</v>
      </c>
      <c r="T19">
        <v>0</v>
      </c>
      <c r="U19">
        <v>0</v>
      </c>
      <c r="V19">
        <v>1.7245839441234804E-3</v>
      </c>
      <c r="W19">
        <v>1.8458698661744346E-2</v>
      </c>
      <c r="X19">
        <v>0.24839995388069114</v>
      </c>
      <c r="Y19">
        <f t="shared" si="0"/>
        <v>20.026459127524006</v>
      </c>
      <c r="Z19">
        <f t="shared" si="1"/>
        <v>1.1125810626402226</v>
      </c>
    </row>
    <row r="20" spans="1:26" x14ac:dyDescent="0.35">
      <c r="A20">
        <v>19</v>
      </c>
      <c r="B20" t="s">
        <v>49</v>
      </c>
      <c r="C20">
        <v>0.59986415235875135</v>
      </c>
      <c r="D20">
        <v>0.54268957462290635</v>
      </c>
      <c r="E20">
        <v>0</v>
      </c>
      <c r="F20">
        <v>1</v>
      </c>
      <c r="G20">
        <v>0.83554729011689699</v>
      </c>
      <c r="H20">
        <v>0.13855691664176875</v>
      </c>
      <c r="I20">
        <v>0.38424620106647467</v>
      </c>
      <c r="J20">
        <v>0.30090972708187547</v>
      </c>
      <c r="K20">
        <v>6.9319999999999995</v>
      </c>
      <c r="L20">
        <v>2.871</v>
      </c>
      <c r="M20">
        <v>1.0169999999999999</v>
      </c>
      <c r="N20">
        <v>5</v>
      </c>
      <c r="O20">
        <v>1.0291564043828925</v>
      </c>
      <c r="P20">
        <v>0.21162724880352457</v>
      </c>
      <c r="Q20">
        <v>0.58316390417410724</v>
      </c>
      <c r="R20">
        <v>0.98618318224445134</v>
      </c>
      <c r="S20">
        <v>2.5140000000000002</v>
      </c>
      <c r="T20">
        <v>0.49681657375391119</v>
      </c>
      <c r="U20">
        <v>0.5648040469258705</v>
      </c>
      <c r="V20">
        <v>8.0193153401741823E-2</v>
      </c>
      <c r="W20">
        <v>0.15228426395939088</v>
      </c>
      <c r="X20">
        <v>0.3334606889410871</v>
      </c>
      <c r="Y20">
        <f t="shared" si="0"/>
        <v>15.635059535089642</v>
      </c>
      <c r="Z20">
        <f t="shared" si="1"/>
        <v>0.86861441861609123</v>
      </c>
    </row>
    <row r="21" spans="1:26" x14ac:dyDescent="0.35">
      <c r="A21">
        <v>20</v>
      </c>
      <c r="B21" t="s">
        <v>50</v>
      </c>
      <c r="C21">
        <v>0.92816048150931518</v>
      </c>
      <c r="D21">
        <v>1.2588489329957855</v>
      </c>
      <c r="E21">
        <v>0.5679012345679012</v>
      </c>
      <c r="F21">
        <v>1</v>
      </c>
      <c r="G21">
        <v>0</v>
      </c>
      <c r="H21">
        <v>0.28869136540185242</v>
      </c>
      <c r="I21">
        <v>1.4608850327621661</v>
      </c>
      <c r="J21">
        <v>0.3079076277116865</v>
      </c>
      <c r="K21">
        <v>8.234</v>
      </c>
      <c r="L21">
        <v>2.895</v>
      </c>
      <c r="M21">
        <v>3.0049999999999999</v>
      </c>
      <c r="N21">
        <v>7.5</v>
      </c>
      <c r="O21">
        <v>1.0273568530354158</v>
      </c>
      <c r="P21">
        <v>1.1130495021901941</v>
      </c>
      <c r="Q21">
        <v>1.9075959812294243</v>
      </c>
      <c r="R21">
        <v>0.40662707095967487</v>
      </c>
      <c r="S21">
        <v>1.6510000000000002</v>
      </c>
      <c r="T21">
        <v>1.3590936655732955</v>
      </c>
      <c r="U21">
        <v>1.8816909767715337</v>
      </c>
      <c r="V21">
        <v>8.8643614727946879E-2</v>
      </c>
      <c r="W21">
        <v>0.72219658514074758</v>
      </c>
      <c r="X21">
        <v>0.36988703030083808</v>
      </c>
      <c r="Y21">
        <f t="shared" si="0"/>
        <v>25.011860665480846</v>
      </c>
      <c r="Z21">
        <f t="shared" si="1"/>
        <v>1.389547814748936</v>
      </c>
    </row>
    <row r="22" spans="1:26" x14ac:dyDescent="0.35">
      <c r="A22">
        <v>21</v>
      </c>
      <c r="B22" t="s">
        <v>5</v>
      </c>
      <c r="C22">
        <v>2.2480456987547748E-2</v>
      </c>
      <c r="D22">
        <v>1.5071383442448211E-2</v>
      </c>
      <c r="E22">
        <v>0</v>
      </c>
      <c r="F22">
        <v>0</v>
      </c>
      <c r="G22">
        <v>0</v>
      </c>
      <c r="H22">
        <v>0</v>
      </c>
      <c r="I22">
        <v>2.878548083585647E-2</v>
      </c>
      <c r="J22">
        <v>0.31490552834149754</v>
      </c>
      <c r="K22">
        <v>7.9209999999999994</v>
      </c>
      <c r="L22">
        <v>2.177</v>
      </c>
      <c r="M22">
        <v>1.881</v>
      </c>
      <c r="N22">
        <v>7.7</v>
      </c>
      <c r="O22">
        <v>7.4542825482581912E-2</v>
      </c>
      <c r="P22">
        <v>9.2085309858619471E-3</v>
      </c>
      <c r="Q22">
        <v>5.4921289101875657E-3</v>
      </c>
      <c r="R22">
        <v>8.6276961550484522E-3</v>
      </c>
      <c r="S22">
        <v>7.4340000000000002</v>
      </c>
      <c r="T22">
        <v>1.6002240155411775E-2</v>
      </c>
      <c r="U22">
        <v>2.4053121161680766E-2</v>
      </c>
      <c r="V22">
        <v>2.2419591273605244E-3</v>
      </c>
      <c r="W22">
        <v>4.1532071988924779E-2</v>
      </c>
      <c r="X22">
        <v>0.23144432562944944</v>
      </c>
      <c r="Y22">
        <f t="shared" si="0"/>
        <v>18.02221722756623</v>
      </c>
      <c r="Z22">
        <f t="shared" si="1"/>
        <v>1.0012342904203462</v>
      </c>
    </row>
    <row r="23" spans="1:26" x14ac:dyDescent="0.35">
      <c r="A23">
        <v>22</v>
      </c>
      <c r="B23" t="s">
        <v>51</v>
      </c>
      <c r="C23">
        <v>2.4505143205830554E-2</v>
      </c>
      <c r="D23">
        <v>1.6664647425513778E-2</v>
      </c>
      <c r="E23">
        <v>0</v>
      </c>
      <c r="F23">
        <v>0</v>
      </c>
      <c r="G23">
        <v>0</v>
      </c>
      <c r="H23">
        <v>0</v>
      </c>
      <c r="I23">
        <v>4.0782695870146393E-2</v>
      </c>
      <c r="J23">
        <v>0.2799160251924423</v>
      </c>
      <c r="K23">
        <v>7.4430000000000005</v>
      </c>
      <c r="L23">
        <v>1.9059999999999999</v>
      </c>
      <c r="M23">
        <v>2.8180000000000001</v>
      </c>
      <c r="N23">
        <v>8.1</v>
      </c>
      <c r="O23">
        <v>7.4883371377651706E-2</v>
      </c>
      <c r="P23">
        <v>7.8568200154601944E-3</v>
      </c>
      <c r="Q23">
        <v>1.2745843080051557E-2</v>
      </c>
      <c r="R23">
        <v>8.127539856205063E-3</v>
      </c>
      <c r="S23">
        <v>7.6</v>
      </c>
      <c r="T23">
        <v>1.6959996517386347E-2</v>
      </c>
      <c r="U23">
        <v>2.1791480007452065E-2</v>
      </c>
      <c r="V23">
        <v>2.7075967922738638E-2</v>
      </c>
      <c r="W23">
        <v>1.1536686663590217E-2</v>
      </c>
      <c r="X23">
        <v>0.34080812784995856</v>
      </c>
      <c r="Y23">
        <f t="shared" si="0"/>
        <v>18.40664343375056</v>
      </c>
      <c r="Z23">
        <f t="shared" si="1"/>
        <v>1.022591301875031</v>
      </c>
    </row>
    <row r="24" spans="1:26" x14ac:dyDescent="0.35">
      <c r="A24">
        <v>23</v>
      </c>
      <c r="B24" t="s">
        <v>6</v>
      </c>
      <c r="C24">
        <v>9.062418633220359E-3</v>
      </c>
      <c r="D24">
        <v>8.4989144593027935E-3</v>
      </c>
      <c r="E24">
        <v>0</v>
      </c>
      <c r="F24">
        <v>0</v>
      </c>
      <c r="G24">
        <v>0.15940488841657813</v>
      </c>
      <c r="H24">
        <v>0</v>
      </c>
      <c r="I24">
        <v>1.3696439452061449E-2</v>
      </c>
      <c r="J24">
        <v>0.3079076277116865</v>
      </c>
      <c r="K24">
        <v>9.1329999999999991</v>
      </c>
      <c r="L24">
        <v>2.4750000000000001</v>
      </c>
      <c r="M24">
        <v>1.881</v>
      </c>
      <c r="N24">
        <v>7.6</v>
      </c>
      <c r="O24">
        <v>7.0382823666337135E-2</v>
      </c>
      <c r="P24">
        <v>8.7861213076113991E-3</v>
      </c>
      <c r="Q24">
        <v>1.5167449457989642E-2</v>
      </c>
      <c r="R24">
        <v>1.625507971241013E-3</v>
      </c>
      <c r="S24">
        <v>8.4529999999999994</v>
      </c>
      <c r="T24">
        <v>1.2166819985754664E-2</v>
      </c>
      <c r="U24">
        <v>1.5086835116947885E-2</v>
      </c>
      <c r="V24">
        <v>2.4661550400965765E-2</v>
      </c>
      <c r="W24">
        <v>0</v>
      </c>
      <c r="X24">
        <v>0.35606819327607608</v>
      </c>
      <c r="Y24">
        <f t="shared" si="0"/>
        <v>19.29910236980162</v>
      </c>
      <c r="Z24">
        <f t="shared" si="1"/>
        <v>1.0721723538778678</v>
      </c>
    </row>
    <row r="25" spans="1:26" x14ac:dyDescent="0.35">
      <c r="A25">
        <v>24</v>
      </c>
      <c r="B25" t="s">
        <v>7</v>
      </c>
      <c r="C25">
        <v>1.6341519633199006E-2</v>
      </c>
      <c r="D25">
        <v>1.2058642556969002E-2</v>
      </c>
      <c r="E25">
        <v>0</v>
      </c>
      <c r="F25">
        <v>0</v>
      </c>
      <c r="G25">
        <v>0</v>
      </c>
      <c r="H25">
        <v>0</v>
      </c>
      <c r="I25">
        <v>1.8477606853768699E-2</v>
      </c>
      <c r="J25">
        <v>0.34289713086074175</v>
      </c>
      <c r="K25">
        <v>7.9550000000000001</v>
      </c>
      <c r="L25">
        <v>2.5049999999999999</v>
      </c>
      <c r="M25">
        <v>1.881</v>
      </c>
      <c r="N25">
        <v>6.8</v>
      </c>
      <c r="O25">
        <v>5.5352062689825121E-2</v>
      </c>
      <c r="P25">
        <v>8.0680248545854684E-3</v>
      </c>
      <c r="Q25">
        <v>2.6743408727106302E-2</v>
      </c>
      <c r="R25">
        <v>1.050328227571116E-2</v>
      </c>
      <c r="S25">
        <v>7.3900000000000006</v>
      </c>
      <c r="T25">
        <v>1.3954898897270121E-2</v>
      </c>
      <c r="U25">
        <v>1.7287575285383404E-2</v>
      </c>
      <c r="V25">
        <v>3.05251358109856E-2</v>
      </c>
      <c r="W25">
        <v>0</v>
      </c>
      <c r="X25">
        <v>0.14920952861092712</v>
      </c>
      <c r="Y25">
        <f t="shared" si="0"/>
        <v>17.330563472090937</v>
      </c>
      <c r="Z25">
        <f t="shared" si="1"/>
        <v>0.96280908178282987</v>
      </c>
    </row>
    <row r="26" spans="1:26" x14ac:dyDescent="0.35">
      <c r="A26">
        <v>25</v>
      </c>
      <c r="B26" t="s">
        <v>52</v>
      </c>
      <c r="C26">
        <v>0.13866069756436261</v>
      </c>
      <c r="D26">
        <v>0.15850614785872796</v>
      </c>
      <c r="E26">
        <v>0</v>
      </c>
      <c r="F26">
        <v>0.25</v>
      </c>
      <c r="G26">
        <v>0</v>
      </c>
      <c r="H26">
        <v>0</v>
      </c>
      <c r="I26">
        <v>0.11700106776071156</v>
      </c>
      <c r="J26">
        <v>0.23093072078376489</v>
      </c>
      <c r="K26">
        <v>8.6209999999999987</v>
      </c>
      <c r="L26">
        <v>2.891</v>
      </c>
      <c r="M26">
        <v>0.61699999999999999</v>
      </c>
      <c r="N26">
        <v>6.7</v>
      </c>
      <c r="O26">
        <v>4.9546089047409671E-3</v>
      </c>
      <c r="P26">
        <v>0.12701859024993981</v>
      </c>
      <c r="Q26">
        <v>0.48994352570583094</v>
      </c>
      <c r="R26">
        <v>2.7508596436386372E-3</v>
      </c>
      <c r="S26">
        <v>1.3149999999999999</v>
      </c>
      <c r="T26">
        <v>0.395587070362315</v>
      </c>
      <c r="U26">
        <v>0.10922314979344877</v>
      </c>
      <c r="V26">
        <v>2.086746572389411E-2</v>
      </c>
      <c r="W26">
        <v>0</v>
      </c>
      <c r="X26">
        <v>0.49436960104537103</v>
      </c>
      <c r="Y26">
        <f t="shared" si="0"/>
        <v>13.438108036848359</v>
      </c>
      <c r="Z26">
        <f t="shared" si="1"/>
        <v>0.74656155760268661</v>
      </c>
    </row>
    <row r="27" spans="1:26" x14ac:dyDescent="0.35">
      <c r="A27">
        <v>26</v>
      </c>
      <c r="B27" t="s">
        <v>53</v>
      </c>
      <c r="C27">
        <v>0.34668780093989043</v>
      </c>
      <c r="D27">
        <v>0.33835480165235976</v>
      </c>
      <c r="E27">
        <v>2.5432098765432096</v>
      </c>
      <c r="F27">
        <v>1.25</v>
      </c>
      <c r="G27">
        <v>0.4171094580233794</v>
      </c>
      <c r="H27">
        <v>1.4527935464595161</v>
      </c>
      <c r="I27">
        <v>0.42566429017370788</v>
      </c>
      <c r="J27">
        <v>0.25192442267319803</v>
      </c>
      <c r="K27">
        <v>7.2870000000000008</v>
      </c>
      <c r="L27">
        <v>2.968</v>
      </c>
      <c r="M27">
        <v>1.4890000000000001</v>
      </c>
      <c r="N27">
        <v>7</v>
      </c>
      <c r="O27">
        <v>0.51985666356502802</v>
      </c>
      <c r="P27">
        <v>0.1353400609114756</v>
      </c>
      <c r="Q27">
        <v>0.20552946573028644</v>
      </c>
      <c r="R27">
        <v>0.15742419506095656</v>
      </c>
      <c r="S27">
        <v>3.35</v>
      </c>
      <c r="T27">
        <v>0.29336679990769216</v>
      </c>
      <c r="U27">
        <v>0.89440295026520999</v>
      </c>
      <c r="V27">
        <v>0.31939294645166849</v>
      </c>
      <c r="W27">
        <v>0.70604522381172119</v>
      </c>
      <c r="X27">
        <v>0.29841905722185424</v>
      </c>
      <c r="Y27">
        <f>SUM(C27:X27)-K27-O27-R27-G27-H27-M27</f>
        <v>21.326337696282277</v>
      </c>
      <c r="Z27">
        <f t="shared" si="1"/>
        <v>1.1847965386823487</v>
      </c>
    </row>
    <row r="28" spans="1:26" x14ac:dyDescent="0.35">
      <c r="A28">
        <v>27</v>
      </c>
      <c r="B28" t="s">
        <v>54</v>
      </c>
      <c r="C28">
        <v>1.0307519755254025E-2</v>
      </c>
      <c r="D28">
        <v>1.5630108577643513E-2</v>
      </c>
      <c r="E28">
        <v>0</v>
      </c>
      <c r="F28">
        <v>0</v>
      </c>
      <c r="G28">
        <v>0</v>
      </c>
      <c r="H28">
        <v>0</v>
      </c>
      <c r="I28">
        <v>1.7054521288471746E-2</v>
      </c>
      <c r="J28">
        <v>0.25192442267319803</v>
      </c>
      <c r="K28">
        <v>8.5849999999999991</v>
      </c>
      <c r="L28">
        <v>2.9329999999999998</v>
      </c>
      <c r="M28">
        <v>0.98799999999999999</v>
      </c>
      <c r="N28">
        <v>7.1</v>
      </c>
      <c r="O28">
        <v>1.5992302327297325E-3</v>
      </c>
      <c r="P28">
        <v>3.2103135547041653E-2</v>
      </c>
      <c r="Q28">
        <v>1.7072916424499995E-2</v>
      </c>
      <c r="R28">
        <v>1.8755861206627071E-3</v>
      </c>
      <c r="S28">
        <v>1.0880000000000001</v>
      </c>
      <c r="T28">
        <v>1.9344585662300458E-2</v>
      </c>
      <c r="U28">
        <v>4.1523399404443722E-3</v>
      </c>
      <c r="V28">
        <v>2.2936966456842289E-2</v>
      </c>
      <c r="W28">
        <v>0</v>
      </c>
      <c r="X28">
        <v>0.2300878753693501</v>
      </c>
      <c r="Y28">
        <f t="shared" si="0"/>
        <v>11.741614391695046</v>
      </c>
      <c r="Z28">
        <f t="shared" si="1"/>
        <v>0.65231191064972482</v>
      </c>
    </row>
    <row r="29" spans="1:26" x14ac:dyDescent="0.35">
      <c r="A29">
        <v>28</v>
      </c>
      <c r="B29" t="s">
        <v>8</v>
      </c>
      <c r="C29">
        <v>0.2291472551543926</v>
      </c>
      <c r="D29">
        <v>0.3013600057563332</v>
      </c>
      <c r="E29">
        <v>0</v>
      </c>
      <c r="F29">
        <v>0.25</v>
      </c>
      <c r="G29">
        <v>0.20191285866099892</v>
      </c>
      <c r="H29">
        <v>2.9504033462802511E-2</v>
      </c>
      <c r="I29">
        <v>0.40170808372377587</v>
      </c>
      <c r="J29">
        <v>0.25192442267319803</v>
      </c>
      <c r="K29">
        <v>7.5840000000000005</v>
      </c>
      <c r="L29">
        <v>2.798</v>
      </c>
      <c r="M29">
        <v>0.64900000000000002</v>
      </c>
      <c r="N29">
        <v>6.5</v>
      </c>
      <c r="O29">
        <v>0.16814286634808934</v>
      </c>
      <c r="P29">
        <v>0.55466614851079465</v>
      </c>
      <c r="Q29">
        <v>0.30033037026339793</v>
      </c>
      <c r="R29">
        <v>0.51090965926852139</v>
      </c>
      <c r="S29">
        <v>0.36699999999999999</v>
      </c>
      <c r="T29">
        <v>0.26859260766450421</v>
      </c>
      <c r="U29">
        <v>0.25431144376582904</v>
      </c>
      <c r="V29">
        <v>0.11347762352332499</v>
      </c>
      <c r="W29">
        <v>0.34840793724042451</v>
      </c>
      <c r="X29">
        <v>0.30341390271086588</v>
      </c>
      <c r="Y29">
        <f t="shared" si="0"/>
        <v>13.242339800986837</v>
      </c>
      <c r="Z29">
        <f t="shared" si="1"/>
        <v>0.73568554449926871</v>
      </c>
    </row>
    <row r="30" spans="1:26" x14ac:dyDescent="0.35">
      <c r="A30">
        <v>29</v>
      </c>
      <c r="B30" t="s">
        <v>55</v>
      </c>
      <c r="C30">
        <v>0.56617866904385505</v>
      </c>
      <c r="D30">
        <v>0.48424926429006199</v>
      </c>
      <c r="E30">
        <v>0</v>
      </c>
      <c r="F30">
        <v>1.5</v>
      </c>
      <c r="G30">
        <v>5.7120085015940486E-2</v>
      </c>
      <c r="H30">
        <v>0.179265013444876</v>
      </c>
      <c r="I30">
        <v>0.28697137836869452</v>
      </c>
      <c r="J30">
        <v>0.3079076277116865</v>
      </c>
      <c r="K30">
        <v>6.6109999999999998</v>
      </c>
      <c r="L30">
        <v>2.9</v>
      </c>
      <c r="M30">
        <v>0.313</v>
      </c>
      <c r="N30">
        <v>4.4000000000000004</v>
      </c>
      <c r="O30">
        <v>1.1426282998312962</v>
      </c>
      <c r="P30">
        <v>0.43242078762508607</v>
      </c>
      <c r="Q30">
        <v>0.41271888215887836</v>
      </c>
      <c r="R30">
        <v>0.89052829009065326</v>
      </c>
      <c r="S30">
        <v>0.48699999999999999</v>
      </c>
      <c r="T30">
        <v>0.53269863295327424</v>
      </c>
      <c r="U30">
        <v>0.57157512925542175</v>
      </c>
      <c r="V30">
        <v>0.52358368543588862</v>
      </c>
      <c r="W30">
        <v>1.2113520996769727</v>
      </c>
      <c r="X30">
        <v>0.19029866773976956</v>
      </c>
      <c r="Y30">
        <f t="shared" si="0"/>
        <v>14.806954824259588</v>
      </c>
      <c r="Z30">
        <f t="shared" si="1"/>
        <v>0.82260860134775493</v>
      </c>
    </row>
    <row r="31" spans="1:26" x14ac:dyDescent="0.35">
      <c r="A31">
        <v>30</v>
      </c>
      <c r="B31" t="s">
        <v>9</v>
      </c>
      <c r="C31">
        <v>5.0430861495615121E-3</v>
      </c>
      <c r="D31">
        <v>5.420265684633027E-3</v>
      </c>
      <c r="E31">
        <v>0</v>
      </c>
      <c r="F31">
        <v>0</v>
      </c>
      <c r="G31">
        <v>3.9851222104144532E-2</v>
      </c>
      <c r="H31">
        <v>8.4030475052285628E-2</v>
      </c>
      <c r="I31">
        <v>7.2759432094669785E-3</v>
      </c>
      <c r="J31">
        <v>0.34989503149055279</v>
      </c>
      <c r="K31">
        <v>8.1419999999999995</v>
      </c>
      <c r="L31">
        <v>1.448</v>
      </c>
      <c r="M31">
        <v>2.7389999999999999</v>
      </c>
      <c r="N31">
        <v>4.9000000000000004</v>
      </c>
      <c r="O31">
        <v>2.3691310504071361E-2</v>
      </c>
      <c r="P31">
        <v>3.5482412973046038E-3</v>
      </c>
      <c r="Q31">
        <v>1.1238706342192175E-2</v>
      </c>
      <c r="R31">
        <v>1.75054704595186E-3</v>
      </c>
      <c r="S31">
        <v>4.7080000000000002</v>
      </c>
      <c r="T31">
        <v>1.6423315719912387E-2</v>
      </c>
      <c r="U31">
        <v>4.0454863926436033E-2</v>
      </c>
      <c r="V31">
        <v>5.6911270156074847E-3</v>
      </c>
      <c r="W31">
        <v>0</v>
      </c>
      <c r="X31">
        <v>0.42389070628104292</v>
      </c>
      <c r="Y31">
        <f t="shared" si="0"/>
        <v>11.924881287116708</v>
      </c>
      <c r="Z31">
        <f t="shared" si="1"/>
        <v>0.66249340483981711</v>
      </c>
    </row>
    <row r="32" spans="1:26" x14ac:dyDescent="0.35">
      <c r="A32">
        <v>31</v>
      </c>
      <c r="B32" t="s">
        <v>56</v>
      </c>
      <c r="C32">
        <v>0.59590139773525519</v>
      </c>
      <c r="D32">
        <v>0.68615525255978183</v>
      </c>
      <c r="E32">
        <v>1.5555555555555556</v>
      </c>
      <c r="F32">
        <v>0.5</v>
      </c>
      <c r="G32">
        <v>0</v>
      </c>
      <c r="H32">
        <v>0</v>
      </c>
      <c r="I32">
        <v>0.95798807542174869</v>
      </c>
      <c r="J32">
        <v>0.32190342897130858</v>
      </c>
      <c r="K32">
        <v>8.0090000000000003</v>
      </c>
      <c r="L32">
        <v>3.0819999999999999</v>
      </c>
      <c r="M32">
        <v>0.998</v>
      </c>
      <c r="N32">
        <v>7</v>
      </c>
      <c r="O32">
        <v>0.43422272569595732</v>
      </c>
      <c r="P32">
        <v>1.6690251207035656</v>
      </c>
      <c r="Q32">
        <v>0.84203968542340935</v>
      </c>
      <c r="R32">
        <v>0.37061581744295091</v>
      </c>
      <c r="S32">
        <v>2.0309999999999997</v>
      </c>
      <c r="T32">
        <v>0.90574391603159332</v>
      </c>
      <c r="U32">
        <v>5.5364532539258299E-6</v>
      </c>
      <c r="V32">
        <v>0.42166077433819088</v>
      </c>
      <c r="W32">
        <v>0.57452699584679279</v>
      </c>
      <c r="X32">
        <v>0.33048780212103607</v>
      </c>
      <c r="Y32">
        <f t="shared" si="0"/>
        <v>21.473993541161491</v>
      </c>
      <c r="Z32">
        <f t="shared" si="1"/>
        <v>1.1929996411756383</v>
      </c>
    </row>
    <row r="33" spans="1:26" x14ac:dyDescent="0.35">
      <c r="A33">
        <v>32</v>
      </c>
      <c r="B33" t="s">
        <v>10</v>
      </c>
      <c r="C33">
        <v>3.0344870405106281E-2</v>
      </c>
      <c r="D33">
        <v>2.8513784511816801E-2</v>
      </c>
      <c r="E33">
        <v>0</v>
      </c>
      <c r="F33">
        <v>0</v>
      </c>
      <c r="G33">
        <v>1.3283740701381509E-2</v>
      </c>
      <c r="H33">
        <v>9.7101882282641157E-3</v>
      </c>
      <c r="I33">
        <v>4.5274864136469514E-2</v>
      </c>
      <c r="J33">
        <v>0.2799160251924423</v>
      </c>
      <c r="K33">
        <v>8.7219999999999995</v>
      </c>
      <c r="L33">
        <v>2.6429999999999998</v>
      </c>
      <c r="M33">
        <v>1.881</v>
      </c>
      <c r="N33">
        <v>7.5</v>
      </c>
      <c r="O33">
        <v>3.5026146913502344E-2</v>
      </c>
      <c r="P33">
        <v>2.8808340056687379E-2</v>
      </c>
      <c r="Q33">
        <v>2.2233344889738209E-2</v>
      </c>
      <c r="R33">
        <v>9.002813379180994E-3</v>
      </c>
      <c r="S33">
        <v>7.3639999999999999</v>
      </c>
      <c r="T33">
        <v>2.7352415889796325E-2</v>
      </c>
      <c r="U33">
        <v>2.2425403905026575E-2</v>
      </c>
      <c r="V33">
        <v>2.7075967922738638E-2</v>
      </c>
      <c r="W33">
        <v>0</v>
      </c>
      <c r="X33">
        <v>0.20970184092907798</v>
      </c>
      <c r="Y33">
        <f t="shared" si="0"/>
        <v>18.228646857838896</v>
      </c>
      <c r="Z33">
        <f t="shared" si="1"/>
        <v>1.012702603213272</v>
      </c>
    </row>
    <row r="34" spans="1:26" x14ac:dyDescent="0.35">
      <c r="A34">
        <v>33</v>
      </c>
      <c r="B34" t="s">
        <v>57</v>
      </c>
      <c r="C34">
        <v>1.650358348592498</v>
      </c>
      <c r="D34">
        <v>1.2385611288082747</v>
      </c>
      <c r="E34">
        <v>0</v>
      </c>
      <c r="F34">
        <v>0.5</v>
      </c>
      <c r="G34">
        <v>0.22582359192348567</v>
      </c>
      <c r="H34">
        <v>0.33985658798924412</v>
      </c>
      <c r="I34">
        <v>1.196814126877884</v>
      </c>
      <c r="J34">
        <v>0.23093072078376489</v>
      </c>
      <c r="K34">
        <v>6.7680000000000007</v>
      </c>
      <c r="L34">
        <v>2.9430000000000001</v>
      </c>
      <c r="M34">
        <v>1.0249999999999999</v>
      </c>
      <c r="N34">
        <v>5.9</v>
      </c>
      <c r="O34">
        <v>0.80438275889584343</v>
      </c>
      <c r="P34">
        <v>0.7384143585497831</v>
      </c>
      <c r="Q34">
        <v>0.76192726842486735</v>
      </c>
      <c r="R34">
        <v>1.7266645826820881</v>
      </c>
      <c r="S34">
        <v>0.61499999999999999</v>
      </c>
      <c r="T34">
        <v>0.86343450410779155</v>
      </c>
      <c r="U34">
        <v>1.0415895600208283</v>
      </c>
      <c r="V34">
        <v>0.84556350780374245</v>
      </c>
      <c r="W34">
        <v>2.1181356714351636</v>
      </c>
      <c r="X34">
        <v>0.29036513380251439</v>
      </c>
      <c r="Y34">
        <f t="shared" si="0"/>
        <v>20.934094329207106</v>
      </c>
      <c r="Z34">
        <f t="shared" si="1"/>
        <v>1.1630052405115059</v>
      </c>
    </row>
    <row r="35" spans="1:26" x14ac:dyDescent="0.35">
      <c r="A35">
        <v>34</v>
      </c>
      <c r="B35" t="s">
        <v>11</v>
      </c>
      <c r="C35">
        <v>8.3308148662057491E-2</v>
      </c>
      <c r="D35">
        <v>9.4725126437191012E-2</v>
      </c>
      <c r="E35">
        <v>0</v>
      </c>
      <c r="F35">
        <v>0</v>
      </c>
      <c r="G35">
        <v>0</v>
      </c>
      <c r="H35">
        <v>0</v>
      </c>
      <c r="I35">
        <v>7.3397325942322345E-2</v>
      </c>
      <c r="J35">
        <v>0.26592022393282017</v>
      </c>
      <c r="K35">
        <v>7.9629999999999992</v>
      </c>
      <c r="L35">
        <v>2.367</v>
      </c>
      <c r="M35">
        <v>1.7</v>
      </c>
      <c r="N35">
        <v>6.6</v>
      </c>
      <c r="O35">
        <v>0.17856290300017594</v>
      </c>
      <c r="P35">
        <v>0.12579360218301322</v>
      </c>
      <c r="Q35">
        <v>0.14897405704190267</v>
      </c>
      <c r="R35">
        <v>4.2388246326977186E-2</v>
      </c>
      <c r="S35">
        <v>4.5439999999999996</v>
      </c>
      <c r="T35">
        <v>0.1190114615550379</v>
      </c>
      <c r="U35">
        <v>0.38842095093567447</v>
      </c>
      <c r="V35">
        <v>0.11347762352332499</v>
      </c>
      <c r="W35">
        <v>8.3064143977849558E-2</v>
      </c>
      <c r="X35">
        <v>0.35016198276856025</v>
      </c>
      <c r="Y35">
        <f t="shared" si="0"/>
        <v>15.357254646959753</v>
      </c>
      <c r="Z35">
        <f t="shared" si="1"/>
        <v>0.85318081371998622</v>
      </c>
    </row>
    <row r="36" spans="1:26" x14ac:dyDescent="0.35">
      <c r="A36">
        <v>35</v>
      </c>
      <c r="B36" t="s">
        <v>58</v>
      </c>
      <c r="C36">
        <v>0.75389887162844937</v>
      </c>
      <c r="D36">
        <v>0.73386091417090793</v>
      </c>
      <c r="E36">
        <v>1.8024691358024691</v>
      </c>
      <c r="F36">
        <v>0.5</v>
      </c>
      <c r="G36">
        <v>0</v>
      </c>
      <c r="H36">
        <v>0</v>
      </c>
      <c r="I36">
        <v>0.93188598787632548</v>
      </c>
      <c r="J36">
        <v>0.26592022393282017</v>
      </c>
      <c r="K36">
        <v>7.6260000000000003</v>
      </c>
      <c r="L36">
        <v>2.9470000000000001</v>
      </c>
      <c r="M36">
        <v>2.7389999999999999</v>
      </c>
      <c r="N36">
        <v>7.1</v>
      </c>
      <c r="O36">
        <v>0.29631499293367269</v>
      </c>
      <c r="P36">
        <v>0.41087789403430808</v>
      </c>
      <c r="Q36">
        <v>0.40000852668101572</v>
      </c>
      <c r="R36">
        <v>0.38487027195998752</v>
      </c>
      <c r="S36">
        <v>1.8960000000000001</v>
      </c>
      <c r="T36">
        <v>0.59642533874371007</v>
      </c>
      <c r="U36">
        <v>0.39394633128309242</v>
      </c>
      <c r="V36">
        <v>0</v>
      </c>
      <c r="W36">
        <v>0.22381172127365018</v>
      </c>
      <c r="X36">
        <v>0.27810087705912206</v>
      </c>
      <c r="Y36">
        <f t="shared" si="0"/>
        <v>19.234205822485873</v>
      </c>
      <c r="Z36">
        <f t="shared" si="1"/>
        <v>1.0685669901381041</v>
      </c>
    </row>
    <row r="37" spans="1:26" x14ac:dyDescent="0.35">
      <c r="E37">
        <v>10</v>
      </c>
      <c r="H37">
        <v>10</v>
      </c>
      <c r="I37">
        <v>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147FB-A5FC-4E98-BAFC-17D4C9CC2753}">
  <dimension ref="A1:Y37"/>
  <sheetViews>
    <sheetView topLeftCell="H1" workbookViewId="0">
      <selection activeCell="Z1" sqref="Z1"/>
    </sheetView>
  </sheetViews>
  <sheetFormatPr defaultRowHeight="14.5" x14ac:dyDescent="0.35"/>
  <sheetData>
    <row r="1" spans="1:25" x14ac:dyDescent="0.35">
      <c r="A1" t="s">
        <v>13</v>
      </c>
      <c r="B1" t="s">
        <v>14</v>
      </c>
      <c r="C1" t="s">
        <v>71</v>
      </c>
      <c r="D1" t="s">
        <v>63</v>
      </c>
      <c r="E1" t="s">
        <v>69</v>
      </c>
      <c r="F1" t="s">
        <v>20</v>
      </c>
      <c r="G1" t="s">
        <v>72</v>
      </c>
      <c r="H1" t="s">
        <v>73</v>
      </c>
      <c r="I1" t="s">
        <v>23</v>
      </c>
      <c r="J1" t="s">
        <v>74</v>
      </c>
      <c r="K1" t="s">
        <v>25</v>
      </c>
      <c r="L1" t="s">
        <v>98</v>
      </c>
      <c r="M1" t="s">
        <v>99</v>
      </c>
      <c r="N1" t="s">
        <v>28</v>
      </c>
      <c r="O1" t="s">
        <v>29</v>
      </c>
      <c r="P1" t="s">
        <v>30</v>
      </c>
      <c r="Q1" t="s">
        <v>31</v>
      </c>
      <c r="R1" t="s">
        <v>32</v>
      </c>
      <c r="S1" t="s">
        <v>90</v>
      </c>
      <c r="T1" t="s">
        <v>91</v>
      </c>
      <c r="U1" t="s">
        <v>92</v>
      </c>
      <c r="V1" t="s">
        <v>93</v>
      </c>
      <c r="W1" t="s">
        <v>34</v>
      </c>
      <c r="X1" t="s">
        <v>100</v>
      </c>
      <c r="Y1" t="s">
        <v>101</v>
      </c>
    </row>
    <row r="2" spans="1:25" x14ac:dyDescent="0.35">
      <c r="A2">
        <v>1</v>
      </c>
      <c r="B2" t="s">
        <v>35</v>
      </c>
      <c r="C2">
        <v>3.1434246129255928E-3</v>
      </c>
      <c r="D2">
        <v>6.0839168107383618E-3</v>
      </c>
      <c r="E2">
        <v>0</v>
      </c>
      <c r="F2">
        <v>0</v>
      </c>
      <c r="G2">
        <v>0</v>
      </c>
      <c r="H2">
        <v>0</v>
      </c>
      <c r="I2">
        <v>4.4152447222530165E-3</v>
      </c>
      <c r="J2">
        <v>0.2799160251924423</v>
      </c>
      <c r="K2">
        <v>8.6630000000000003</v>
      </c>
      <c r="L2">
        <v>0.48780487804878048</v>
      </c>
      <c r="M2">
        <v>14.455813953488372</v>
      </c>
      <c r="N2">
        <v>7.9</v>
      </c>
      <c r="O2">
        <v>2.7540814592458378E-2</v>
      </c>
      <c r="P2">
        <v>5.4913258172571244E-4</v>
      </c>
      <c r="Q2">
        <v>1.2584579690512862E-2</v>
      </c>
      <c r="R2">
        <v>5.1140981556736478E-2</v>
      </c>
      <c r="S2">
        <v>4.5348805865066746E-3</v>
      </c>
      <c r="T2">
        <v>0</v>
      </c>
      <c r="U2">
        <v>5.1737518323704407E-3</v>
      </c>
      <c r="V2">
        <v>9.2293493308721729E-3</v>
      </c>
      <c r="W2">
        <v>0.46141916347712464</v>
      </c>
      <c r="X2">
        <f>SUM(C2:W2)</f>
        <v>32.372350096523817</v>
      </c>
      <c r="Y2">
        <f>(X2/22)</f>
        <v>1.4714704589329008</v>
      </c>
    </row>
    <row r="3" spans="1:25" x14ac:dyDescent="0.35">
      <c r="A3">
        <v>2</v>
      </c>
      <c r="B3" t="s">
        <v>36</v>
      </c>
      <c r="C3">
        <v>0.6985984486933684</v>
      </c>
      <c r="D3">
        <v>0.42065666408260011</v>
      </c>
      <c r="E3">
        <v>2.0493827160493829</v>
      </c>
      <c r="F3">
        <v>1</v>
      </c>
      <c r="G3">
        <v>0.28294367693942618</v>
      </c>
      <c r="H3">
        <v>0.66103973707798025</v>
      </c>
      <c r="I3">
        <v>0.19719695844783056</v>
      </c>
      <c r="J3">
        <v>0.32890132960111962</v>
      </c>
      <c r="K3">
        <v>6.702</v>
      </c>
      <c r="L3">
        <v>0.24390243902439024</v>
      </c>
      <c r="M3">
        <v>-2.4372093023255816</v>
      </c>
      <c r="N3">
        <v>7.2</v>
      </c>
      <c r="O3">
        <v>0.54412222793137399</v>
      </c>
      <c r="P3">
        <v>0.7149283804390526</v>
      </c>
      <c r="Q3">
        <v>0.9022339011035847</v>
      </c>
      <c r="R3">
        <v>0.62944670209440445</v>
      </c>
      <c r="S3">
        <v>0.49581054104545152</v>
      </c>
      <c r="T3">
        <v>0.5555775475782031</v>
      </c>
      <c r="U3">
        <v>0.24902992153143053</v>
      </c>
      <c r="V3">
        <v>0.6091370558375635</v>
      </c>
      <c r="W3">
        <v>0.37439440147762648</v>
      </c>
      <c r="X3">
        <f>SUM(C3:W3)</f>
        <v>22.422093346629207</v>
      </c>
      <c r="Y3">
        <f t="shared" ref="Y3:Y36" si="0">(X3/22)</f>
        <v>1.0191860612104184</v>
      </c>
    </row>
    <row r="4" spans="1:25" x14ac:dyDescent="0.35">
      <c r="A4">
        <v>3</v>
      </c>
      <c r="B4" t="s">
        <v>38</v>
      </c>
      <c r="C4">
        <v>1.1428950760468053E-2</v>
      </c>
      <c r="D4">
        <v>9.7134151585880554E-3</v>
      </c>
      <c r="E4">
        <v>0</v>
      </c>
      <c r="F4">
        <v>0</v>
      </c>
      <c r="G4">
        <v>7.970244420828906E-3</v>
      </c>
      <c r="H4">
        <v>0.25022408126680612</v>
      </c>
      <c r="I4">
        <v>2.3451916652506462E-2</v>
      </c>
      <c r="J4">
        <v>0.29391182645206437</v>
      </c>
      <c r="K4">
        <v>6.5379999999999994</v>
      </c>
      <c r="L4">
        <v>0.48780487804878048</v>
      </c>
      <c r="M4">
        <v>6.753488372093023</v>
      </c>
      <c r="N4">
        <v>6.1</v>
      </c>
      <c r="O4">
        <v>0.27959151853754904</v>
      </c>
      <c r="P4">
        <v>8.9128442110865645E-3</v>
      </c>
      <c r="Q4">
        <v>2.8786963506215651E-2</v>
      </c>
      <c r="R4">
        <v>7.1272272585182865E-3</v>
      </c>
      <c r="S4">
        <v>1.5359023431360305E-2</v>
      </c>
      <c r="T4">
        <v>7.6403054904176454E-2</v>
      </c>
      <c r="U4">
        <v>3.7595929981891867E-2</v>
      </c>
      <c r="V4">
        <v>0</v>
      </c>
      <c r="W4">
        <v>0.18651191076365892</v>
      </c>
      <c r="X4">
        <f>SUM(C4:W4)</f>
        <v>21.116282157447525</v>
      </c>
      <c r="Y4">
        <f t="shared" si="0"/>
        <v>0.95983100715670566</v>
      </c>
    </row>
    <row r="5" spans="1:25" x14ac:dyDescent="0.35">
      <c r="A5">
        <v>4</v>
      </c>
      <c r="B5" t="s">
        <v>39</v>
      </c>
      <c r="C5">
        <v>0.25774375404689193</v>
      </c>
      <c r="D5">
        <v>0.13644839541661646</v>
      </c>
      <c r="E5">
        <v>0</v>
      </c>
      <c r="F5">
        <v>0</v>
      </c>
      <c r="G5">
        <v>0.24973432518597238</v>
      </c>
      <c r="H5">
        <v>2.1620107559008068</v>
      </c>
      <c r="I5">
        <v>0.3739608325794786</v>
      </c>
      <c r="J5">
        <v>0.26592022393282017</v>
      </c>
      <c r="K5">
        <v>7.2189999999999994</v>
      </c>
      <c r="L5">
        <v>0.48780487804878048</v>
      </c>
      <c r="M5">
        <v>5.506976744186046</v>
      </c>
      <c r="N5">
        <v>7.7</v>
      </c>
      <c r="O5">
        <v>0.26187979330867378</v>
      </c>
      <c r="P5">
        <v>0.23148050368130033</v>
      </c>
      <c r="Q5">
        <v>0.13810326298362813</v>
      </c>
      <c r="R5">
        <v>2.0131291028446387E-2</v>
      </c>
      <c r="S5">
        <v>0.18042928985482076</v>
      </c>
      <c r="T5">
        <v>0.53047526852490345</v>
      </c>
      <c r="U5">
        <v>0.21367595067689921</v>
      </c>
      <c r="V5">
        <v>0.41301338255652975</v>
      </c>
      <c r="W5">
        <v>0.2769560577938241</v>
      </c>
      <c r="X5">
        <f>SUM(C5:W5)</f>
        <v>26.625744709706431</v>
      </c>
      <c r="Y5">
        <f t="shared" si="0"/>
        <v>1.2102611231684741</v>
      </c>
    </row>
    <row r="6" spans="1:25" x14ac:dyDescent="0.35">
      <c r="A6">
        <v>5</v>
      </c>
      <c r="B6" t="s">
        <v>0</v>
      </c>
      <c r="C6">
        <v>0.85981375741002908</v>
      </c>
      <c r="D6">
        <v>1.2615729424056923</v>
      </c>
      <c r="E6">
        <v>0</v>
      </c>
      <c r="F6">
        <v>0.25</v>
      </c>
      <c r="G6">
        <v>1.0255047821466525</v>
      </c>
      <c r="H6">
        <v>3.8205855990439201</v>
      </c>
      <c r="I6">
        <v>0.51575724024997061</v>
      </c>
      <c r="J6">
        <v>0.23093072078376489</v>
      </c>
      <c r="K6">
        <v>6.18</v>
      </c>
      <c r="L6">
        <v>0</v>
      </c>
      <c r="M6">
        <v>-2.6232558139534885</v>
      </c>
      <c r="N6">
        <v>5</v>
      </c>
      <c r="O6">
        <v>0.31438061879860085</v>
      </c>
      <c r="P6">
        <v>0.13893054317660528</v>
      </c>
      <c r="Q6">
        <v>0.17057152203935808</v>
      </c>
      <c r="R6">
        <v>0.38161925601750546</v>
      </c>
      <c r="S6">
        <v>0.28436799709286836</v>
      </c>
      <c r="T6">
        <v>1.0130685210832293</v>
      </c>
      <c r="U6">
        <v>0.36768129688712597</v>
      </c>
      <c r="V6">
        <v>0.74296262113521006</v>
      </c>
      <c r="W6">
        <v>0.30124499526372783</v>
      </c>
      <c r="X6">
        <f>SUM(C6:W6)</f>
        <v>20.235736599580772</v>
      </c>
      <c r="Y6">
        <f t="shared" si="0"/>
        <v>0.91980620907185329</v>
      </c>
    </row>
    <row r="7" spans="1:25" x14ac:dyDescent="0.35">
      <c r="A7">
        <v>6</v>
      </c>
      <c r="B7" t="s">
        <v>12</v>
      </c>
      <c r="C7">
        <v>8.7175332129357935E-3</v>
      </c>
      <c r="D7">
        <v>5.7110201199623137E-2</v>
      </c>
      <c r="E7">
        <v>0</v>
      </c>
      <c r="F7">
        <v>0</v>
      </c>
      <c r="G7">
        <v>0</v>
      </c>
      <c r="H7">
        <v>0</v>
      </c>
      <c r="I7">
        <v>1.1163320948960276E-2</v>
      </c>
      <c r="J7">
        <v>0.26592022393282017</v>
      </c>
      <c r="K7">
        <v>8.6050000000000004</v>
      </c>
      <c r="L7">
        <v>-0.36585365853658536</v>
      </c>
      <c r="M7">
        <v>1.8232558139534882</v>
      </c>
      <c r="N7">
        <v>5.0999999999999996</v>
      </c>
      <c r="O7">
        <v>3.8061011801918473E-4</v>
      </c>
      <c r="P7">
        <v>1.0180073245838209E-2</v>
      </c>
      <c r="Q7">
        <v>4.9885912187207865E-2</v>
      </c>
      <c r="R7">
        <v>0.22381994373241637</v>
      </c>
      <c r="S7">
        <v>1.9955648765364185E-2</v>
      </c>
      <c r="T7">
        <v>0</v>
      </c>
      <c r="U7">
        <v>8.6229197206174005E-3</v>
      </c>
      <c r="V7">
        <v>0</v>
      </c>
      <c r="W7">
        <v>0.38599487713951769</v>
      </c>
      <c r="X7">
        <f>SUM(C7:W7)</f>
        <v>16.204153419620223</v>
      </c>
      <c r="Y7">
        <f t="shared" si="0"/>
        <v>0.73655242816455557</v>
      </c>
    </row>
    <row r="8" spans="1:25" x14ac:dyDescent="0.35">
      <c r="A8">
        <v>7</v>
      </c>
      <c r="B8" t="s">
        <v>40</v>
      </c>
      <c r="C8">
        <v>0.21099162631675683</v>
      </c>
      <c r="D8">
        <v>0.18801485706882867</v>
      </c>
      <c r="E8">
        <v>0</v>
      </c>
      <c r="F8">
        <v>0.5</v>
      </c>
      <c r="G8">
        <v>2.1253985122210418E-2</v>
      </c>
      <c r="H8">
        <v>1.4938751120406334E-2</v>
      </c>
      <c r="I8">
        <v>0.1020016911272026</v>
      </c>
      <c r="J8">
        <v>0.33589923023093071</v>
      </c>
      <c r="K8">
        <v>7.0280000000000005</v>
      </c>
      <c r="L8">
        <v>0</v>
      </c>
      <c r="M8">
        <v>3.7767441860465114</v>
      </c>
      <c r="N8">
        <v>4.9000000000000004</v>
      </c>
      <c r="O8">
        <v>0.45136353574780375</v>
      </c>
      <c r="P8">
        <v>0.185733535526766</v>
      </c>
      <c r="Q8">
        <v>0.24650050598802592</v>
      </c>
      <c r="R8">
        <v>0.1769302907158487</v>
      </c>
      <c r="S8">
        <v>0.17771984550120834</v>
      </c>
      <c r="T8">
        <v>0.12137843291244294</v>
      </c>
      <c r="U8">
        <v>4.2597223419849964E-2</v>
      </c>
      <c r="V8">
        <v>0.15228426395939088</v>
      </c>
      <c r="W8">
        <v>0.28541974222923561</v>
      </c>
      <c r="X8">
        <f>SUM(C8:W8)</f>
        <v>18.917771703033424</v>
      </c>
      <c r="Y8">
        <f t="shared" si="0"/>
        <v>0.85989871377424654</v>
      </c>
    </row>
    <row r="9" spans="1:25" x14ac:dyDescent="0.35">
      <c r="A9">
        <v>8</v>
      </c>
      <c r="B9" t="s">
        <v>41</v>
      </c>
      <c r="C9">
        <v>2.8388787939598731E-3</v>
      </c>
      <c r="D9">
        <v>2.9904313830446125E-3</v>
      </c>
      <c r="E9">
        <v>0</v>
      </c>
      <c r="F9">
        <v>0</v>
      </c>
      <c r="G9">
        <v>0</v>
      </c>
      <c r="H9">
        <v>0</v>
      </c>
      <c r="I9">
        <v>3.1071872429803992E-3</v>
      </c>
      <c r="J9">
        <v>0.32190342897130858</v>
      </c>
      <c r="K9">
        <v>7.6239999999999997</v>
      </c>
      <c r="L9">
        <v>0.24390243902439024</v>
      </c>
      <c r="M9">
        <v>-0.65116279069767447</v>
      </c>
      <c r="N9">
        <v>5.2</v>
      </c>
      <c r="O9">
        <v>1.6392944556791204E-3</v>
      </c>
      <c r="P9">
        <v>9.0057743403016852E-2</v>
      </c>
      <c r="Q9">
        <v>3.320891186876096E-2</v>
      </c>
      <c r="R9">
        <v>0.63544857768052521</v>
      </c>
      <c r="S9">
        <v>0</v>
      </c>
      <c r="T9">
        <v>0</v>
      </c>
      <c r="U9">
        <v>0</v>
      </c>
      <c r="V9">
        <v>0</v>
      </c>
      <c r="W9">
        <v>0.26105450443220124</v>
      </c>
      <c r="X9">
        <f>SUM(C9:W9)</f>
        <v>13.768988606558191</v>
      </c>
      <c r="Y9">
        <f t="shared" si="0"/>
        <v>0.62586311847991771</v>
      </c>
    </row>
    <row r="10" spans="1:25" x14ac:dyDescent="0.35">
      <c r="A10">
        <v>9</v>
      </c>
      <c r="B10" t="s">
        <v>42</v>
      </c>
      <c r="C10">
        <v>2.009108722769428E-3</v>
      </c>
      <c r="D10">
        <v>3.2390862647365482E-3</v>
      </c>
      <c r="E10">
        <v>0</v>
      </c>
      <c r="F10">
        <v>0</v>
      </c>
      <c r="G10">
        <v>0</v>
      </c>
      <c r="H10">
        <v>0</v>
      </c>
      <c r="I10">
        <v>1.4299920135261597E-3</v>
      </c>
      <c r="J10">
        <v>0.34989503149055279</v>
      </c>
      <c r="K10">
        <v>8.7099999999999991</v>
      </c>
      <c r="L10">
        <v>0.24390243902439024</v>
      </c>
      <c r="M10">
        <v>-2.6232558139534885</v>
      </c>
      <c r="N10">
        <v>4.2</v>
      </c>
      <c r="O10">
        <v>3.739327475276201E-4</v>
      </c>
      <c r="P10">
        <v>3.2060894579216598E-2</v>
      </c>
      <c r="Q10">
        <v>0</v>
      </c>
      <c r="R10">
        <v>0.88077524226320736</v>
      </c>
      <c r="S10">
        <v>0</v>
      </c>
      <c r="T10">
        <v>0</v>
      </c>
      <c r="U10">
        <v>0</v>
      </c>
      <c r="V10">
        <v>0</v>
      </c>
      <c r="W10">
        <v>0.32402205588122923</v>
      </c>
      <c r="X10">
        <f>SUM(C10:W10)</f>
        <v>12.124451969033668</v>
      </c>
      <c r="Y10">
        <f t="shared" si="0"/>
        <v>0.551111453137894</v>
      </c>
    </row>
    <row r="11" spans="1:25" x14ac:dyDescent="0.35">
      <c r="A11">
        <v>10</v>
      </c>
      <c r="B11" t="s">
        <v>43</v>
      </c>
      <c r="C11">
        <v>1.2046913146109655E-2</v>
      </c>
      <c r="D11">
        <v>2.1370628397760674E-2</v>
      </c>
      <c r="E11">
        <v>0.5679012345679012</v>
      </c>
      <c r="F11">
        <v>0</v>
      </c>
      <c r="G11">
        <v>0</v>
      </c>
      <c r="H11">
        <v>0</v>
      </c>
      <c r="I11">
        <v>3.0426357673760583E-2</v>
      </c>
      <c r="J11">
        <v>0.2799160251924423</v>
      </c>
      <c r="K11">
        <v>8.870000000000001</v>
      </c>
      <c r="L11">
        <v>0.97560975609756095</v>
      </c>
      <c r="M11">
        <v>7.1069767441860465</v>
      </c>
      <c r="N11">
        <v>5.6</v>
      </c>
      <c r="O11">
        <v>1.2359812779886157E-2</v>
      </c>
      <c r="P11">
        <v>2.9357472638413092E-2</v>
      </c>
      <c r="Q11">
        <v>2.7972438541689376E-2</v>
      </c>
      <c r="R11">
        <v>5.1266020631447326E-3</v>
      </c>
      <c r="S11">
        <v>3.6121420671636664E-2</v>
      </c>
      <c r="T11">
        <v>7.0506732188745438E-3</v>
      </c>
      <c r="U11">
        <v>7.4157109597309647E-3</v>
      </c>
      <c r="V11">
        <v>4.6146746654360865E-3</v>
      </c>
      <c r="W11">
        <v>0.38427105493397479</v>
      </c>
      <c r="X11">
        <f>SUM(C11:W11)</f>
        <v>23.978537519734367</v>
      </c>
      <c r="Y11">
        <f t="shared" si="0"/>
        <v>1.0899335236242893</v>
      </c>
    </row>
    <row r="12" spans="1:25" x14ac:dyDescent="0.35">
      <c r="A12">
        <v>11</v>
      </c>
      <c r="B12" t="s">
        <v>1</v>
      </c>
      <c r="C12">
        <v>0.49920415215274028</v>
      </c>
      <c r="D12">
        <v>0.23341715057982593</v>
      </c>
      <c r="E12">
        <v>0.79012345679012341</v>
      </c>
      <c r="F12">
        <v>0</v>
      </c>
      <c r="G12">
        <v>3.854941551540914</v>
      </c>
      <c r="H12">
        <v>0.12697938452345386</v>
      </c>
      <c r="I12">
        <v>0.6205385386360408</v>
      </c>
      <c r="J12">
        <v>0.28691392582225334</v>
      </c>
      <c r="K12">
        <v>7.8029999999999999</v>
      </c>
      <c r="L12">
        <v>0.24390243902439024</v>
      </c>
      <c r="M12">
        <v>-2.6232558139534885</v>
      </c>
      <c r="N12">
        <v>5.5</v>
      </c>
      <c r="O12">
        <v>0.65446243661923398</v>
      </c>
      <c r="P12">
        <v>1.2573446482805815</v>
      </c>
      <c r="Q12">
        <v>0.73432274216709559</v>
      </c>
      <c r="R12">
        <v>0.52929040325101595</v>
      </c>
      <c r="S12">
        <v>0.86454298412109287</v>
      </c>
      <c r="T12">
        <v>0.21286832293356728</v>
      </c>
      <c r="U12">
        <v>0.38716909545572131</v>
      </c>
      <c r="V12">
        <v>0.29303184125519149</v>
      </c>
      <c r="W12">
        <v>0.35782027486203771</v>
      </c>
      <c r="X12">
        <f>SUM(C12:W12)</f>
        <v>22.626617534061793</v>
      </c>
      <c r="Y12">
        <f t="shared" si="0"/>
        <v>1.0284826151846269</v>
      </c>
    </row>
    <row r="13" spans="1:25" x14ac:dyDescent="0.35">
      <c r="A13">
        <v>12</v>
      </c>
      <c r="B13" t="s">
        <v>2</v>
      </c>
      <c r="C13">
        <v>0.20939145575960932</v>
      </c>
      <c r="D13">
        <v>0.35563558676890783</v>
      </c>
      <c r="E13">
        <v>0</v>
      </c>
      <c r="F13">
        <v>0.25</v>
      </c>
      <c r="G13">
        <v>0</v>
      </c>
      <c r="H13">
        <v>0</v>
      </c>
      <c r="I13">
        <v>0.16098168731436688</v>
      </c>
      <c r="J13">
        <v>0.244926522043387</v>
      </c>
      <c r="K13">
        <v>7.5549999999999997</v>
      </c>
      <c r="L13">
        <v>-0.48780487804878048</v>
      </c>
      <c r="M13">
        <v>-0.83720930232558133</v>
      </c>
      <c r="N13">
        <v>6</v>
      </c>
      <c r="O13">
        <v>0.14760995208652805</v>
      </c>
      <c r="P13">
        <v>0.47706949061616899</v>
      </c>
      <c r="Q13">
        <v>0.32195801179332684</v>
      </c>
      <c r="R13">
        <v>0.38424507658643325</v>
      </c>
      <c r="S13">
        <v>0.38072918951575802</v>
      </c>
      <c r="T13">
        <v>0.15848097439362688</v>
      </c>
      <c r="U13">
        <v>0.10175045270328532</v>
      </c>
      <c r="V13">
        <v>7.6142131979695438E-2</v>
      </c>
      <c r="W13">
        <v>0.3087054716942742</v>
      </c>
      <c r="X13">
        <f>SUM(C13:W13)</f>
        <v>15.807611822881006</v>
      </c>
      <c r="Y13">
        <f t="shared" si="0"/>
        <v>0.71852781013095479</v>
      </c>
    </row>
    <row r="14" spans="1:25" x14ac:dyDescent="0.35">
      <c r="A14">
        <v>13</v>
      </c>
      <c r="B14" t="s">
        <v>44</v>
      </c>
      <c r="C14">
        <v>5.6698465989469392E-2</v>
      </c>
      <c r="D14">
        <v>8.7812122017141114E-2</v>
      </c>
      <c r="E14">
        <v>0</v>
      </c>
      <c r="F14">
        <v>0.25</v>
      </c>
      <c r="G14">
        <v>2.6567481402763023E-3</v>
      </c>
      <c r="H14">
        <v>0.18673438900507919</v>
      </c>
      <c r="I14">
        <v>3.7010703446758247E-2</v>
      </c>
      <c r="J14">
        <v>0.36389083275017498</v>
      </c>
      <c r="K14">
        <v>8.2799999999999994</v>
      </c>
      <c r="L14">
        <v>1.4634146341463414</v>
      </c>
      <c r="M14">
        <v>6.0651162790697661</v>
      </c>
      <c r="N14">
        <v>5.3</v>
      </c>
      <c r="O14">
        <v>0.18587462368843924</v>
      </c>
      <c r="P14">
        <v>0.11257217925377107</v>
      </c>
      <c r="Q14">
        <v>7.1522727383008786E-2</v>
      </c>
      <c r="R14">
        <v>1.4129415442325727E-2</v>
      </c>
      <c r="S14">
        <v>7.7080126888219747E-2</v>
      </c>
      <c r="T14">
        <v>0.13176758744343475</v>
      </c>
      <c r="U14">
        <v>0.14227817539018711</v>
      </c>
      <c r="V14">
        <v>0</v>
      </c>
      <c r="W14">
        <v>0.3179180297107822</v>
      </c>
      <c r="X14">
        <f>SUM(C14:W14)</f>
        <v>23.146477039765173</v>
      </c>
      <c r="Y14">
        <f t="shared" si="0"/>
        <v>1.0521125927165988</v>
      </c>
    </row>
    <row r="15" spans="1:25" x14ac:dyDescent="0.35">
      <c r="A15">
        <v>14</v>
      </c>
      <c r="B15" t="s">
        <v>46</v>
      </c>
      <c r="C15">
        <v>0.10358540595808241</v>
      </c>
      <c r="D15">
        <v>5.5955663339160744E-2</v>
      </c>
      <c r="E15">
        <v>0</v>
      </c>
      <c r="F15">
        <v>0</v>
      </c>
      <c r="G15">
        <v>0</v>
      </c>
      <c r="H15">
        <v>0</v>
      </c>
      <c r="I15">
        <v>4.9304657601516755E-2</v>
      </c>
      <c r="J15">
        <v>0.23792862141357593</v>
      </c>
      <c r="K15">
        <v>6.7159999999999993</v>
      </c>
      <c r="L15">
        <v>-0.24390243902439024</v>
      </c>
      <c r="M15">
        <v>-3.9627906976744183</v>
      </c>
      <c r="N15">
        <v>7</v>
      </c>
      <c r="O15">
        <v>0.14102940346709109</v>
      </c>
      <c r="P15">
        <v>4.2705618471130413E-2</v>
      </c>
      <c r="Q15">
        <v>2.9594004690688489E-2</v>
      </c>
      <c r="R15">
        <v>3.988746483276024E-2</v>
      </c>
      <c r="S15">
        <v>8.7421038372473253E-2</v>
      </c>
      <c r="T15">
        <v>8.8555569796543651E-2</v>
      </c>
      <c r="U15">
        <v>0.30645856687074247</v>
      </c>
      <c r="V15">
        <v>0.29303184125519149</v>
      </c>
      <c r="W15">
        <v>0.22850535006590089</v>
      </c>
      <c r="X15">
        <f>SUM(C15:W15)</f>
        <v>11.213270069436046</v>
      </c>
      <c r="Y15">
        <f t="shared" si="0"/>
        <v>0.50969409406527477</v>
      </c>
    </row>
    <row r="16" spans="1:25" x14ac:dyDescent="0.35">
      <c r="A16">
        <v>15</v>
      </c>
      <c r="B16" t="s">
        <v>3</v>
      </c>
      <c r="C16">
        <v>0.27246686605502529</v>
      </c>
      <c r="D16">
        <v>0.41312146586397513</v>
      </c>
      <c r="E16">
        <v>0</v>
      </c>
      <c r="F16">
        <v>0</v>
      </c>
      <c r="G16">
        <v>2.1253985122210418E-2</v>
      </c>
      <c r="H16">
        <v>1.0457125784284434E-2</v>
      </c>
      <c r="I16">
        <v>0.11948072082838322</v>
      </c>
      <c r="J16">
        <v>0.2799160251924423</v>
      </c>
      <c r="K16">
        <v>6.641</v>
      </c>
      <c r="L16">
        <v>0.24390243902439024</v>
      </c>
      <c r="M16">
        <v>-1.5627906976744186</v>
      </c>
      <c r="N16">
        <v>5.5</v>
      </c>
      <c r="O16">
        <v>0.26614663305278363</v>
      </c>
      <c r="P16">
        <v>0.12161174636833279</v>
      </c>
      <c r="Q16">
        <v>0.19898622784097991</v>
      </c>
      <c r="R16">
        <v>1.9130978430759612E-2</v>
      </c>
      <c r="S16">
        <v>0.15692549579138793</v>
      </c>
      <c r="T16">
        <v>0.41435923443031697</v>
      </c>
      <c r="U16">
        <v>0.79141157195826506</v>
      </c>
      <c r="V16">
        <v>0.47761882787263499</v>
      </c>
      <c r="W16">
        <v>0.25891555192830712</v>
      </c>
      <c r="X16">
        <f>SUM(C16:W16)</f>
        <v>14.64391419787006</v>
      </c>
      <c r="Y16">
        <f t="shared" si="0"/>
        <v>0.66563246353954819</v>
      </c>
    </row>
    <row r="17" spans="1:25" x14ac:dyDescent="0.35">
      <c r="A17">
        <v>16</v>
      </c>
      <c r="B17" t="s">
        <v>4</v>
      </c>
      <c r="C17">
        <v>0.50461914894279836</v>
      </c>
      <c r="D17">
        <v>0.47917607038411847</v>
      </c>
      <c r="E17">
        <v>4.9382716049382713E-2</v>
      </c>
      <c r="F17">
        <v>0.5</v>
      </c>
      <c r="G17">
        <v>1.7401700318809779</v>
      </c>
      <c r="H17">
        <v>6.3489692261726932E-2</v>
      </c>
      <c r="I17">
        <v>0.85563308374461422</v>
      </c>
      <c r="J17">
        <v>0.32190342897130858</v>
      </c>
      <c r="K17">
        <v>7.5359999999999996</v>
      </c>
      <c r="L17">
        <v>0.48780487804878048</v>
      </c>
      <c r="M17">
        <v>9.3023255813953487E-2</v>
      </c>
      <c r="N17">
        <v>6.5</v>
      </c>
      <c r="O17">
        <v>0.64032978197383739</v>
      </c>
      <c r="P17">
        <v>0.60413032183393389</v>
      </c>
      <c r="Q17">
        <v>0.69700933905741114</v>
      </c>
      <c r="R17">
        <v>0.43013441700531418</v>
      </c>
      <c r="S17">
        <v>0.85827185172982257</v>
      </c>
      <c r="T17">
        <v>0.31883880644033463</v>
      </c>
      <c r="U17">
        <v>4.4489092006553417</v>
      </c>
      <c r="V17">
        <v>0.60682971850484535</v>
      </c>
      <c r="W17">
        <v>0.42689270026292525</v>
      </c>
      <c r="X17">
        <f>SUM(C17:W17)</f>
        <v>28.16254844356143</v>
      </c>
      <c r="Y17">
        <f t="shared" si="0"/>
        <v>1.2801158383437015</v>
      </c>
    </row>
    <row r="18" spans="1:25" x14ac:dyDescent="0.35">
      <c r="A18">
        <v>17</v>
      </c>
      <c r="B18" t="s">
        <v>47</v>
      </c>
      <c r="C18">
        <v>0.27591875150964901</v>
      </c>
      <c r="D18">
        <v>0.27978204565350379</v>
      </c>
      <c r="E18">
        <v>7.407407407407407E-2</v>
      </c>
      <c r="F18">
        <v>0.5</v>
      </c>
      <c r="G18">
        <v>7.970244420828906E-3</v>
      </c>
      <c r="H18">
        <v>4.2575440693158051E-2</v>
      </c>
      <c r="I18">
        <v>0.48575515283553161</v>
      </c>
      <c r="J18">
        <v>0.244926522043387</v>
      </c>
      <c r="K18">
        <v>9.4</v>
      </c>
      <c r="L18">
        <v>0.24390243902439024</v>
      </c>
      <c r="M18">
        <v>2.6604651162790698</v>
      </c>
      <c r="N18">
        <v>7.8</v>
      </c>
      <c r="O18">
        <v>0.12975132470683839</v>
      </c>
      <c r="P18">
        <v>0.32576234386682268</v>
      </c>
      <c r="Q18">
        <v>0.17235242027981756</v>
      </c>
      <c r="R18">
        <v>5.1140981556736478E-2</v>
      </c>
      <c r="S18">
        <v>0.40775582315107201</v>
      </c>
      <c r="T18">
        <v>0.12595431152681263</v>
      </c>
      <c r="U18">
        <v>0.22143657842545486</v>
      </c>
      <c r="V18">
        <v>0.1107521919704661</v>
      </c>
      <c r="W18">
        <v>0.40179187079359124</v>
      </c>
      <c r="X18">
        <f>SUM(C18:W18)</f>
        <v>23.962067632811202</v>
      </c>
      <c r="Y18">
        <f t="shared" si="0"/>
        <v>1.0891848924005092</v>
      </c>
    </row>
    <row r="19" spans="1:25" x14ac:dyDescent="0.35">
      <c r="A19">
        <v>18</v>
      </c>
      <c r="B19" t="s">
        <v>48</v>
      </c>
      <c r="C19">
        <v>5.3251742748364141E-4</v>
      </c>
      <c r="D19">
        <v>1.7495373645710598E-3</v>
      </c>
      <c r="E19">
        <v>0</v>
      </c>
      <c r="F19">
        <v>0</v>
      </c>
      <c r="G19">
        <v>0.83554729011689699</v>
      </c>
      <c r="H19">
        <v>0.13855691664176875</v>
      </c>
      <c r="I19">
        <v>4.7559231426625717E-4</v>
      </c>
      <c r="J19">
        <v>0.20293911826452066</v>
      </c>
      <c r="K19">
        <v>9.1849999999999987</v>
      </c>
      <c r="L19">
        <v>0.48780487804878048</v>
      </c>
      <c r="M19">
        <v>-5.9906976744186045</v>
      </c>
      <c r="N19">
        <v>7.7</v>
      </c>
      <c r="O19">
        <v>1.0683792786503431E-4</v>
      </c>
      <c r="P19">
        <v>0</v>
      </c>
      <c r="Q19">
        <v>1.4810642138022292E-3</v>
      </c>
      <c r="R19">
        <v>0</v>
      </c>
      <c r="S19">
        <v>0</v>
      </c>
      <c r="T19">
        <v>0</v>
      </c>
      <c r="U19">
        <v>1.7245839441234804E-3</v>
      </c>
      <c r="V19">
        <v>1.8458698661744346E-2</v>
      </c>
      <c r="W19">
        <v>0.24839995388069114</v>
      </c>
      <c r="X19">
        <f>SUM(C19:W19)</f>
        <v>12.832079314387908</v>
      </c>
      <c r="Y19">
        <f t="shared" si="0"/>
        <v>0.58327633247217758</v>
      </c>
    </row>
    <row r="20" spans="1:25" x14ac:dyDescent="0.35">
      <c r="A20">
        <v>19</v>
      </c>
      <c r="B20" t="s">
        <v>49</v>
      </c>
      <c r="C20">
        <v>0.59986415235875135</v>
      </c>
      <c r="D20">
        <v>0.48676604257276934</v>
      </c>
      <c r="E20">
        <v>0</v>
      </c>
      <c r="F20">
        <v>1</v>
      </c>
      <c r="G20">
        <v>0.83554729011689699</v>
      </c>
      <c r="H20">
        <v>0.13855691664176875</v>
      </c>
      <c r="I20">
        <v>0.38424620106647467</v>
      </c>
      <c r="J20">
        <v>0.30090972708187547</v>
      </c>
      <c r="K20">
        <v>6.9319999999999995</v>
      </c>
      <c r="L20">
        <v>0.24390243902439024</v>
      </c>
      <c r="M20">
        <v>3.3674418604651164</v>
      </c>
      <c r="N20">
        <v>5</v>
      </c>
      <c r="O20">
        <v>1.0291564043828925</v>
      </c>
      <c r="P20">
        <v>0.21162724880352457</v>
      </c>
      <c r="Q20">
        <v>0.58316390417410724</v>
      </c>
      <c r="R20">
        <v>0.98618318224445134</v>
      </c>
      <c r="S20">
        <v>0.49681657375391119</v>
      </c>
      <c r="T20">
        <v>0.5648040469258705</v>
      </c>
      <c r="U20">
        <v>8.0193153401741823E-2</v>
      </c>
      <c r="V20">
        <v>0.15228426395939088</v>
      </c>
      <c r="W20">
        <v>0.3334606889410871</v>
      </c>
      <c r="X20">
        <f>SUM(C20:W20)</f>
        <v>23.72692409591502</v>
      </c>
      <c r="Y20">
        <f t="shared" si="0"/>
        <v>1.0784965498143191</v>
      </c>
    </row>
    <row r="21" spans="1:25" x14ac:dyDescent="0.35">
      <c r="A21">
        <v>20</v>
      </c>
      <c r="B21" t="s">
        <v>50</v>
      </c>
      <c r="C21">
        <v>0.92816048150931518</v>
      </c>
      <c r="D21">
        <v>0.52555204825579971</v>
      </c>
      <c r="E21">
        <v>0.5679012345679012</v>
      </c>
      <c r="F21">
        <v>1</v>
      </c>
      <c r="G21">
        <v>0</v>
      </c>
      <c r="H21">
        <v>0.28869136540185242</v>
      </c>
      <c r="I21">
        <v>1.4608850327621661</v>
      </c>
      <c r="J21">
        <v>0.3079076277116865</v>
      </c>
      <c r="K21">
        <v>8.234</v>
      </c>
      <c r="L21">
        <v>0.24390243902439024</v>
      </c>
      <c r="M21">
        <v>1.3209302325581396</v>
      </c>
      <c r="N21">
        <v>7.5</v>
      </c>
      <c r="O21">
        <v>1.0273568530354158</v>
      </c>
      <c r="P21">
        <v>1.1130495021901941</v>
      </c>
      <c r="Q21">
        <v>1.9075959812294243</v>
      </c>
      <c r="R21">
        <v>0.40662707095967487</v>
      </c>
      <c r="S21">
        <v>1.3590936655732955</v>
      </c>
      <c r="T21">
        <v>1.8816909767715337</v>
      </c>
      <c r="U21">
        <v>8.8643614727946879E-2</v>
      </c>
      <c r="V21">
        <v>0.72219658514074758</v>
      </c>
      <c r="W21">
        <v>0.36988703030083808</v>
      </c>
      <c r="X21">
        <f>SUM(C21:W21)</f>
        <v>31.254071741720317</v>
      </c>
      <c r="Y21">
        <f t="shared" si="0"/>
        <v>1.4206396246236508</v>
      </c>
    </row>
    <row r="22" spans="1:25" x14ac:dyDescent="0.35">
      <c r="A22">
        <v>21</v>
      </c>
      <c r="B22" t="s">
        <v>5</v>
      </c>
      <c r="C22">
        <v>2.2480456987547748E-2</v>
      </c>
      <c r="D22">
        <v>1.7315716256185509E-2</v>
      </c>
      <c r="E22">
        <v>0</v>
      </c>
      <c r="F22">
        <v>0</v>
      </c>
      <c r="G22">
        <v>0</v>
      </c>
      <c r="H22">
        <v>0</v>
      </c>
      <c r="I22">
        <v>2.878548083585647E-2</v>
      </c>
      <c r="J22">
        <v>0.31490552834149754</v>
      </c>
      <c r="K22">
        <v>7.9209999999999994</v>
      </c>
      <c r="L22">
        <v>0.73170731707317072</v>
      </c>
      <c r="M22">
        <v>-3.6093023255813956</v>
      </c>
      <c r="N22">
        <v>7.7</v>
      </c>
      <c r="O22">
        <v>7.4542825482581912E-2</v>
      </c>
      <c r="P22">
        <v>9.2085309858619471E-3</v>
      </c>
      <c r="Q22">
        <v>5.4921289101875657E-3</v>
      </c>
      <c r="R22">
        <v>8.6276961550484522E-3</v>
      </c>
      <c r="S22">
        <v>1.6002240155411775E-2</v>
      </c>
      <c r="T22">
        <v>2.4053121161680766E-2</v>
      </c>
      <c r="U22">
        <v>2.2419591273605244E-3</v>
      </c>
      <c r="V22">
        <v>4.1532071988924779E-2</v>
      </c>
      <c r="W22">
        <v>0.23144432562944944</v>
      </c>
      <c r="X22">
        <f>SUM(C22:W22)</f>
        <v>13.540037073509369</v>
      </c>
      <c r="Y22">
        <f t="shared" si="0"/>
        <v>0.61545623061406218</v>
      </c>
    </row>
    <row r="23" spans="1:25" x14ac:dyDescent="0.35">
      <c r="A23">
        <v>22</v>
      </c>
      <c r="B23" t="s">
        <v>51</v>
      </c>
      <c r="C23">
        <v>2.4505143205830554E-2</v>
      </c>
      <c r="D23">
        <v>1.3467028053721332E-2</v>
      </c>
      <c r="E23">
        <v>0</v>
      </c>
      <c r="F23">
        <v>0</v>
      </c>
      <c r="G23">
        <v>0</v>
      </c>
      <c r="H23">
        <v>0</v>
      </c>
      <c r="I23">
        <v>4.0782695870146393E-2</v>
      </c>
      <c r="J23">
        <v>0.2799160251924423</v>
      </c>
      <c r="K23">
        <v>7.4430000000000005</v>
      </c>
      <c r="L23">
        <v>0</v>
      </c>
      <c r="M23">
        <v>-27.311627906976742</v>
      </c>
      <c r="N23">
        <v>8.1</v>
      </c>
      <c r="O23">
        <v>7.4883371377651706E-2</v>
      </c>
      <c r="P23">
        <v>7.8568200154601944E-3</v>
      </c>
      <c r="Q23">
        <v>1.2745843080051557E-2</v>
      </c>
      <c r="R23">
        <v>8.127539856205063E-3</v>
      </c>
      <c r="S23">
        <v>1.6959996517386347E-2</v>
      </c>
      <c r="T23">
        <v>2.1791480007452065E-2</v>
      </c>
      <c r="U23">
        <v>2.7075967922738638E-2</v>
      </c>
      <c r="V23">
        <v>1.1536686663590217E-2</v>
      </c>
      <c r="W23">
        <v>0.34080812784995856</v>
      </c>
      <c r="X23">
        <f>SUM(C23:W23)</f>
        <v>-10.888171181364109</v>
      </c>
      <c r="Y23">
        <f t="shared" si="0"/>
        <v>-0.49491687188018679</v>
      </c>
    </row>
    <row r="24" spans="1:25" x14ac:dyDescent="0.35">
      <c r="A24">
        <v>23</v>
      </c>
      <c r="B24" t="s">
        <v>6</v>
      </c>
      <c r="C24">
        <v>9.062418633220359E-3</v>
      </c>
      <c r="D24">
        <v>8.2456170607599476E-3</v>
      </c>
      <c r="E24">
        <v>0</v>
      </c>
      <c r="F24">
        <v>0</v>
      </c>
      <c r="G24">
        <v>0.15940488841657813</v>
      </c>
      <c r="H24">
        <v>0</v>
      </c>
      <c r="I24">
        <v>1.3696439452061449E-2</v>
      </c>
      <c r="J24">
        <v>0.3079076277116865</v>
      </c>
      <c r="K24">
        <v>9.1329999999999991</v>
      </c>
      <c r="L24">
        <v>0.73170731707317072</v>
      </c>
      <c r="M24">
        <v>-0.61395348837209307</v>
      </c>
      <c r="N24">
        <v>7.6</v>
      </c>
      <c r="O24">
        <v>7.0382823666337135E-2</v>
      </c>
      <c r="P24">
        <v>8.7861213076113991E-3</v>
      </c>
      <c r="Q24">
        <v>1.5167449457989642E-2</v>
      </c>
      <c r="R24">
        <v>1.625507971241013E-3</v>
      </c>
      <c r="S24">
        <v>1.2166819985754664E-2</v>
      </c>
      <c r="T24">
        <v>1.5086835116947885E-2</v>
      </c>
      <c r="U24">
        <v>2.4661550400965765E-2</v>
      </c>
      <c r="V24">
        <v>0</v>
      </c>
      <c r="W24">
        <v>0.35606819327607608</v>
      </c>
      <c r="X24">
        <f>SUM(C24:W24)</f>
        <v>17.853016121158305</v>
      </c>
      <c r="Y24">
        <f t="shared" si="0"/>
        <v>0.81150073277992296</v>
      </c>
    </row>
    <row r="25" spans="1:25" x14ac:dyDescent="0.35">
      <c r="A25">
        <v>24</v>
      </c>
      <c r="B25" t="s">
        <v>7</v>
      </c>
      <c r="C25">
        <v>1.6341519633199006E-2</v>
      </c>
      <c r="D25">
        <v>1.4548358765720136E-2</v>
      </c>
      <c r="E25">
        <v>0</v>
      </c>
      <c r="F25">
        <v>0</v>
      </c>
      <c r="G25">
        <v>0</v>
      </c>
      <c r="H25">
        <v>0</v>
      </c>
      <c r="I25">
        <v>1.8477606853768699E-2</v>
      </c>
      <c r="J25">
        <v>0.34289713086074175</v>
      </c>
      <c r="K25">
        <v>7.9550000000000001</v>
      </c>
      <c r="L25">
        <v>0.24390243902439024</v>
      </c>
      <c r="M25">
        <v>3.4604651162790701</v>
      </c>
      <c r="N25">
        <v>6.8</v>
      </c>
      <c r="O25">
        <v>5.5352062689825121E-2</v>
      </c>
      <c r="P25">
        <v>8.0680248545854684E-3</v>
      </c>
      <c r="Q25">
        <v>2.6743408727106302E-2</v>
      </c>
      <c r="R25">
        <v>1.050328227571116E-2</v>
      </c>
      <c r="S25">
        <v>1.3954898897270121E-2</v>
      </c>
      <c r="T25">
        <v>1.7287575285383404E-2</v>
      </c>
      <c r="U25">
        <v>3.05251358109856E-2</v>
      </c>
      <c r="V25">
        <v>0</v>
      </c>
      <c r="W25">
        <v>0.14920952861092712</v>
      </c>
      <c r="X25">
        <f>SUM(C25:W25)</f>
        <v>19.163276088568686</v>
      </c>
      <c r="Y25">
        <f t="shared" si="0"/>
        <v>0.87105800402584943</v>
      </c>
    </row>
    <row r="26" spans="1:25" x14ac:dyDescent="0.35">
      <c r="A26">
        <v>25</v>
      </c>
      <c r="B26" t="s">
        <v>52</v>
      </c>
      <c r="C26">
        <v>0.13866069756436261</v>
      </c>
      <c r="D26">
        <v>0.29925787380074198</v>
      </c>
      <c r="E26">
        <v>0</v>
      </c>
      <c r="F26">
        <v>0.25</v>
      </c>
      <c r="G26">
        <v>0</v>
      </c>
      <c r="H26">
        <v>0</v>
      </c>
      <c r="I26">
        <v>0.11700106776071156</v>
      </c>
      <c r="J26">
        <v>0.23093072078376489</v>
      </c>
      <c r="K26">
        <v>8.6209999999999987</v>
      </c>
      <c r="L26">
        <v>0</v>
      </c>
      <c r="M26">
        <v>0.94883720930232562</v>
      </c>
      <c r="N26">
        <v>6.7</v>
      </c>
      <c r="O26">
        <v>4.9546089047409671E-3</v>
      </c>
      <c r="P26">
        <v>0.12701859024993981</v>
      </c>
      <c r="Q26">
        <v>0.48994352570583094</v>
      </c>
      <c r="R26">
        <v>2.7508596436386372E-3</v>
      </c>
      <c r="S26">
        <v>0.395587070362315</v>
      </c>
      <c r="T26">
        <v>0.10922314979344877</v>
      </c>
      <c r="U26">
        <v>2.086746572389411E-2</v>
      </c>
      <c r="V26">
        <v>0</v>
      </c>
      <c r="W26">
        <v>0.49436960104537103</v>
      </c>
      <c r="X26">
        <f>SUM(C26:W26)</f>
        <v>18.950402440641078</v>
      </c>
      <c r="Y26">
        <f t="shared" si="0"/>
        <v>0.86138192912004896</v>
      </c>
    </row>
    <row r="27" spans="1:25" x14ac:dyDescent="0.35">
      <c r="A27">
        <v>26</v>
      </c>
      <c r="B27" t="s">
        <v>53</v>
      </c>
      <c r="C27">
        <v>0.34668780093989043</v>
      </c>
      <c r="D27">
        <v>0.25007571814851071</v>
      </c>
      <c r="E27">
        <v>2.5432098765432096</v>
      </c>
      <c r="F27">
        <v>1.25</v>
      </c>
      <c r="G27">
        <v>0.4171094580233794</v>
      </c>
      <c r="H27">
        <v>1.4527935464595161</v>
      </c>
      <c r="I27">
        <v>0.42566429017370788</v>
      </c>
      <c r="J27">
        <v>0.25192442267319803</v>
      </c>
      <c r="K27">
        <v>7.2870000000000008</v>
      </c>
      <c r="L27">
        <v>0.24390243902439024</v>
      </c>
      <c r="M27">
        <v>-1.2837209302325581</v>
      </c>
      <c r="N27">
        <v>7</v>
      </c>
      <c r="O27">
        <v>0.51985666356502802</v>
      </c>
      <c r="P27">
        <v>0.1353400609114756</v>
      </c>
      <c r="Q27">
        <v>0.20552946573028644</v>
      </c>
      <c r="R27">
        <v>0.15742419506095656</v>
      </c>
      <c r="S27">
        <v>0.29336679990769216</v>
      </c>
      <c r="T27">
        <v>0.89440295026520999</v>
      </c>
      <c r="U27">
        <v>0.31939294645166849</v>
      </c>
      <c r="V27">
        <v>0.70604522381172119</v>
      </c>
      <c r="W27">
        <v>0.29841905722185424</v>
      </c>
      <c r="X27">
        <f>SUM(C27:W27)</f>
        <v>23.714423984679136</v>
      </c>
      <c r="Y27">
        <f t="shared" si="0"/>
        <v>1.0779283629399607</v>
      </c>
    </row>
    <row r="28" spans="1:25" x14ac:dyDescent="0.35">
      <c r="A28">
        <v>27</v>
      </c>
      <c r="B28" t="s">
        <v>54</v>
      </c>
      <c r="C28">
        <v>1.0307519755254025E-2</v>
      </c>
      <c r="D28">
        <v>4.3896594332195789E-2</v>
      </c>
      <c r="E28">
        <v>0</v>
      </c>
      <c r="F28">
        <v>0</v>
      </c>
      <c r="G28">
        <v>0</v>
      </c>
      <c r="H28">
        <v>0</v>
      </c>
      <c r="I28">
        <v>1.7054521288471746E-2</v>
      </c>
      <c r="J28">
        <v>0.25192442267319803</v>
      </c>
      <c r="K28">
        <v>8.5849999999999991</v>
      </c>
      <c r="L28">
        <v>0.36585365853658536</v>
      </c>
      <c r="M28">
        <v>-1.9627906976744187</v>
      </c>
      <c r="N28">
        <v>7.1</v>
      </c>
      <c r="O28">
        <v>1.5992302327297325E-3</v>
      </c>
      <c r="P28">
        <v>3.2103135547041653E-2</v>
      </c>
      <c r="Q28">
        <v>1.7072916424499995E-2</v>
      </c>
      <c r="R28">
        <v>1.8755861206627071E-3</v>
      </c>
      <c r="S28">
        <v>1.9344585662300458E-2</v>
      </c>
      <c r="T28">
        <v>4.1523399404443722E-3</v>
      </c>
      <c r="U28">
        <v>2.2936966456842289E-2</v>
      </c>
      <c r="V28">
        <v>0</v>
      </c>
      <c r="W28">
        <v>0.2300878753693501</v>
      </c>
      <c r="X28">
        <f>SUM(C28:W28)</f>
        <v>14.740418654665158</v>
      </c>
      <c r="Y28">
        <f t="shared" si="0"/>
        <v>0.67001902975750716</v>
      </c>
    </row>
    <row r="29" spans="1:25" x14ac:dyDescent="0.35">
      <c r="A29">
        <v>28</v>
      </c>
      <c r="B29" t="s">
        <v>8</v>
      </c>
      <c r="C29">
        <v>0.2291472551543926</v>
      </c>
      <c r="D29">
        <v>0.26738597908389111</v>
      </c>
      <c r="E29">
        <v>0</v>
      </c>
      <c r="F29">
        <v>0.25</v>
      </c>
      <c r="G29">
        <v>0.20191285866099892</v>
      </c>
      <c r="H29">
        <v>2.9504033462802511E-2</v>
      </c>
      <c r="I29">
        <v>0.40170808372377587</v>
      </c>
      <c r="J29">
        <v>0.25192442267319803</v>
      </c>
      <c r="K29">
        <v>7.5840000000000005</v>
      </c>
      <c r="L29">
        <v>-0.24390243902439024</v>
      </c>
      <c r="M29">
        <v>4.4837209302325585</v>
      </c>
      <c r="N29">
        <v>6.5</v>
      </c>
      <c r="O29">
        <v>0.16814286634808934</v>
      </c>
      <c r="P29">
        <v>0.55466614851079465</v>
      </c>
      <c r="Q29">
        <v>0.30033037026339793</v>
      </c>
      <c r="R29">
        <v>0.51090965926852139</v>
      </c>
      <c r="S29">
        <v>0.26859260766450421</v>
      </c>
      <c r="T29">
        <v>0.25431144376582904</v>
      </c>
      <c r="U29">
        <v>0.11347762352332499</v>
      </c>
      <c r="V29">
        <v>0.34840793724042451</v>
      </c>
      <c r="W29">
        <v>0.30341390271086588</v>
      </c>
      <c r="X29">
        <f>SUM(C29:W29)</f>
        <v>22.777653683262976</v>
      </c>
      <c r="Y29">
        <f t="shared" si="0"/>
        <v>1.0353478946937715</v>
      </c>
    </row>
    <row r="30" spans="1:25" x14ac:dyDescent="0.35">
      <c r="A30">
        <v>29</v>
      </c>
      <c r="B30" t="s">
        <v>55</v>
      </c>
      <c r="C30">
        <v>0.56617866904385505</v>
      </c>
      <c r="D30">
        <v>0.59816022327651808</v>
      </c>
      <c r="E30">
        <v>0</v>
      </c>
      <c r="F30">
        <v>1.5</v>
      </c>
      <c r="G30">
        <v>5.7120085015940486E-2</v>
      </c>
      <c r="H30">
        <v>0.179265013444876</v>
      </c>
      <c r="I30">
        <v>0.28697137836869452</v>
      </c>
      <c r="J30">
        <v>0.3079076277116865</v>
      </c>
      <c r="K30">
        <v>6.6109999999999998</v>
      </c>
      <c r="L30">
        <v>0.24390243902439024</v>
      </c>
      <c r="M30">
        <v>-7.441860465116279E-2</v>
      </c>
      <c r="N30">
        <v>4.4000000000000004</v>
      </c>
      <c r="O30">
        <v>1.1426282998312962</v>
      </c>
      <c r="P30">
        <v>0.43242078762508607</v>
      </c>
      <c r="Q30">
        <v>0.41271888215887836</v>
      </c>
      <c r="R30">
        <v>0.89052829009065326</v>
      </c>
      <c r="S30">
        <v>0.53269863295327424</v>
      </c>
      <c r="T30">
        <v>0.57157512925542175</v>
      </c>
      <c r="U30">
        <v>0.52358368543588862</v>
      </c>
      <c r="V30">
        <v>1.2113520996769727</v>
      </c>
      <c r="W30">
        <v>0.19029866773976956</v>
      </c>
      <c r="X30">
        <f>SUM(C30:W30)</f>
        <v>20.583891306002037</v>
      </c>
      <c r="Y30">
        <f t="shared" si="0"/>
        <v>0.93563142300009261</v>
      </c>
    </row>
    <row r="31" spans="1:25" x14ac:dyDescent="0.35">
      <c r="A31">
        <v>30</v>
      </c>
      <c r="B31" t="s">
        <v>9</v>
      </c>
      <c r="C31">
        <v>5.0430861495615121E-3</v>
      </c>
      <c r="D31">
        <v>5.2002581341419468E-3</v>
      </c>
      <c r="E31">
        <v>0</v>
      </c>
      <c r="F31">
        <v>0</v>
      </c>
      <c r="G31">
        <v>3.9851222104144532E-2</v>
      </c>
      <c r="H31">
        <v>8.4030475052285628E-2</v>
      </c>
      <c r="I31">
        <v>7.2759432094669785E-3</v>
      </c>
      <c r="J31">
        <v>0.34989503149055279</v>
      </c>
      <c r="K31">
        <v>8.1419999999999995</v>
      </c>
      <c r="L31">
        <v>0.48780487804878048</v>
      </c>
      <c r="M31">
        <v>5.804651162790698</v>
      </c>
      <c r="N31">
        <v>4.9000000000000004</v>
      </c>
      <c r="O31">
        <v>2.3691310504071361E-2</v>
      </c>
      <c r="P31">
        <v>3.5482412973046038E-3</v>
      </c>
      <c r="Q31">
        <v>1.1238706342192175E-2</v>
      </c>
      <c r="R31">
        <v>1.75054704595186E-3</v>
      </c>
      <c r="S31">
        <v>1.6423315719912387E-2</v>
      </c>
      <c r="T31">
        <v>4.0454863926436033E-2</v>
      </c>
      <c r="U31">
        <v>5.6911270156074847E-3</v>
      </c>
      <c r="V31">
        <v>0</v>
      </c>
      <c r="W31">
        <v>0.42389070628104292</v>
      </c>
      <c r="X31">
        <f>SUM(C31:W31)</f>
        <v>20.352440875112148</v>
      </c>
      <c r="Y31">
        <f t="shared" si="0"/>
        <v>0.92511094886873402</v>
      </c>
    </row>
    <row r="32" spans="1:25" x14ac:dyDescent="0.35">
      <c r="A32">
        <v>31</v>
      </c>
      <c r="B32" t="s">
        <v>56</v>
      </c>
      <c r="C32">
        <v>0.59590139773525519</v>
      </c>
      <c r="D32">
        <v>0.4238707226024645</v>
      </c>
      <c r="E32">
        <v>1.5555555555555556</v>
      </c>
      <c r="F32">
        <v>0.5</v>
      </c>
      <c r="G32">
        <v>0</v>
      </c>
      <c r="H32">
        <v>0</v>
      </c>
      <c r="I32">
        <v>0.95798807542174869</v>
      </c>
      <c r="J32">
        <v>0.32190342897130858</v>
      </c>
      <c r="K32">
        <v>8.0090000000000003</v>
      </c>
      <c r="L32">
        <v>0.73170731707317072</v>
      </c>
      <c r="M32">
        <v>-1.4883720930232558</v>
      </c>
      <c r="N32">
        <v>7</v>
      </c>
      <c r="O32">
        <v>0.43422272569595732</v>
      </c>
      <c r="P32">
        <v>1.6690251207035656</v>
      </c>
      <c r="Q32">
        <v>0.84203968542340935</v>
      </c>
      <c r="R32">
        <v>0.37061581744295091</v>
      </c>
      <c r="S32">
        <v>0.90574391603159332</v>
      </c>
      <c r="T32">
        <v>5.5364532539258299E-6</v>
      </c>
      <c r="U32">
        <v>0.42166077433819088</v>
      </c>
      <c r="V32">
        <v>0.57452699584679279</v>
      </c>
      <c r="W32">
        <v>0.33048780212103607</v>
      </c>
      <c r="X32">
        <f>SUM(C32:W32)</f>
        <v>24.155882778392996</v>
      </c>
      <c r="Y32">
        <f t="shared" si="0"/>
        <v>1.0979946717451361</v>
      </c>
    </row>
    <row r="33" spans="1:25" x14ac:dyDescent="0.35">
      <c r="A33">
        <v>32</v>
      </c>
      <c r="B33" t="s">
        <v>10</v>
      </c>
      <c r="C33">
        <v>3.0344870405106281E-2</v>
      </c>
      <c r="D33">
        <v>1.4426094522983861E-2</v>
      </c>
      <c r="E33">
        <v>0</v>
      </c>
      <c r="F33">
        <v>0</v>
      </c>
      <c r="G33">
        <v>1.3283740701381509E-2</v>
      </c>
      <c r="H33">
        <v>9.7101882282641157E-3</v>
      </c>
      <c r="I33">
        <v>4.5274864136469514E-2</v>
      </c>
      <c r="J33">
        <v>0.2799160251924423</v>
      </c>
      <c r="K33">
        <v>8.7219999999999995</v>
      </c>
      <c r="L33">
        <v>0</v>
      </c>
      <c r="M33">
        <v>-1.4325581395348839</v>
      </c>
      <c r="N33">
        <v>7.5</v>
      </c>
      <c r="O33">
        <v>3.5026146913502344E-2</v>
      </c>
      <c r="P33">
        <v>2.8808340056687379E-2</v>
      </c>
      <c r="Q33">
        <v>2.2233344889738209E-2</v>
      </c>
      <c r="R33">
        <v>9.002813379180994E-3</v>
      </c>
      <c r="S33">
        <v>2.7352415889796325E-2</v>
      </c>
      <c r="T33">
        <v>2.2425403905026575E-2</v>
      </c>
      <c r="U33">
        <v>2.7075967922738638E-2</v>
      </c>
      <c r="V33">
        <v>0</v>
      </c>
      <c r="W33">
        <v>0.20970184092907798</v>
      </c>
      <c r="X33">
        <f>SUM(C33:W33)</f>
        <v>15.564023917537511</v>
      </c>
      <c r="Y33">
        <f t="shared" si="0"/>
        <v>0.70745563261534139</v>
      </c>
    </row>
    <row r="34" spans="1:25" x14ac:dyDescent="0.35">
      <c r="A34">
        <v>33</v>
      </c>
      <c r="B34" t="s">
        <v>57</v>
      </c>
      <c r="C34">
        <v>1.650358348592498</v>
      </c>
      <c r="D34">
        <v>2.1214410165899191</v>
      </c>
      <c r="E34">
        <v>0</v>
      </c>
      <c r="F34">
        <v>0.5</v>
      </c>
      <c r="G34">
        <v>0.22582359192348567</v>
      </c>
      <c r="H34">
        <v>0.33985658798924412</v>
      </c>
      <c r="I34">
        <v>1.196814126877884</v>
      </c>
      <c r="J34">
        <v>0.23093072078376489</v>
      </c>
      <c r="K34">
        <v>6.7680000000000007</v>
      </c>
      <c r="L34">
        <v>0</v>
      </c>
      <c r="M34">
        <v>8.2232558139534877</v>
      </c>
      <c r="N34">
        <v>5.9</v>
      </c>
      <c r="O34">
        <v>0.80438275889584343</v>
      </c>
      <c r="P34">
        <v>0.7384143585497831</v>
      </c>
      <c r="Q34">
        <v>0.76192726842486735</v>
      </c>
      <c r="R34">
        <v>1.7266645826820881</v>
      </c>
      <c r="S34">
        <v>0.86343450410779155</v>
      </c>
      <c r="T34">
        <v>1.0415895600208283</v>
      </c>
      <c r="U34">
        <v>0.84556350780374245</v>
      </c>
      <c r="V34">
        <v>2.1181356714351636</v>
      </c>
      <c r="W34">
        <v>0.29036513380251439</v>
      </c>
      <c r="X34">
        <f>SUM(C34:W34)</f>
        <v>36.346957552432912</v>
      </c>
      <c r="Y34">
        <f t="shared" si="0"/>
        <v>1.6521344342014961</v>
      </c>
    </row>
    <row r="35" spans="1:25" x14ac:dyDescent="0.35">
      <c r="A35">
        <v>34</v>
      </c>
      <c r="B35" t="s">
        <v>11</v>
      </c>
      <c r="C35">
        <v>8.3308148662057491E-2</v>
      </c>
      <c r="D35">
        <v>0.48761473363520597</v>
      </c>
      <c r="E35">
        <v>0</v>
      </c>
      <c r="F35">
        <v>0</v>
      </c>
      <c r="G35">
        <v>0</v>
      </c>
      <c r="H35">
        <v>0</v>
      </c>
      <c r="I35">
        <v>7.3397325942322345E-2</v>
      </c>
      <c r="J35">
        <v>0.26592022393282017</v>
      </c>
      <c r="K35">
        <v>7.9629999999999992</v>
      </c>
      <c r="L35">
        <v>0.48780487804878048</v>
      </c>
      <c r="M35">
        <v>1.9906976744186047</v>
      </c>
      <c r="N35">
        <v>6.6</v>
      </c>
      <c r="O35">
        <v>0.17856290300017594</v>
      </c>
      <c r="P35">
        <v>0.12579360218301322</v>
      </c>
      <c r="Q35">
        <v>0.14897405704190267</v>
      </c>
      <c r="R35">
        <v>4.2388246326977186E-2</v>
      </c>
      <c r="S35">
        <v>0.1190114615550379</v>
      </c>
      <c r="T35">
        <v>0.38842095093567447</v>
      </c>
      <c r="U35">
        <v>0.11347762352332499</v>
      </c>
      <c r="V35">
        <v>8.3064143977849558E-2</v>
      </c>
      <c r="W35">
        <v>0.35016198276856025</v>
      </c>
      <c r="X35">
        <f>SUM(C35:W35)</f>
        <v>19.501597955952306</v>
      </c>
      <c r="Y35">
        <f t="shared" si="0"/>
        <v>0.88643627072510478</v>
      </c>
    </row>
    <row r="36" spans="1:25" x14ac:dyDescent="0.35">
      <c r="A36">
        <v>35</v>
      </c>
      <c r="B36" t="s">
        <v>58</v>
      </c>
      <c r="C36">
        <v>0.75389887162844937</v>
      </c>
      <c r="D36">
        <v>0.40892573068565358</v>
      </c>
      <c r="E36">
        <v>1.8024691358024691</v>
      </c>
      <c r="F36">
        <v>0.5</v>
      </c>
      <c r="G36">
        <v>0</v>
      </c>
      <c r="H36">
        <v>0</v>
      </c>
      <c r="I36">
        <v>0.93188598787632548</v>
      </c>
      <c r="J36">
        <v>0.26592022393282017</v>
      </c>
      <c r="K36">
        <v>7.6260000000000003</v>
      </c>
      <c r="L36">
        <v>0.24390243902439024</v>
      </c>
      <c r="M36">
        <v>-6.753488372093023</v>
      </c>
      <c r="N36">
        <v>7.1</v>
      </c>
      <c r="O36">
        <v>0.29631499293367269</v>
      </c>
      <c r="P36">
        <v>0.41087789403430808</v>
      </c>
      <c r="Q36">
        <v>0.40000852668101572</v>
      </c>
      <c r="R36">
        <v>0.38487027195998752</v>
      </c>
      <c r="S36">
        <v>0.59642533874371007</v>
      </c>
      <c r="T36">
        <v>0.39394633128309242</v>
      </c>
      <c r="U36">
        <v>0</v>
      </c>
      <c r="V36">
        <v>0.22381172127365018</v>
      </c>
      <c r="W36">
        <v>0.27810087705912206</v>
      </c>
      <c r="X36">
        <f>SUM(C36:W36)</f>
        <v>15.863869970825643</v>
      </c>
      <c r="Y36">
        <f t="shared" si="0"/>
        <v>0.72108499867389286</v>
      </c>
    </row>
    <row r="37" spans="1:25" x14ac:dyDescent="0.35">
      <c r="E37">
        <v>10</v>
      </c>
      <c r="H37">
        <v>10</v>
      </c>
      <c r="I37">
        <v>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c l s 8 W b t n 0 o + k A A A A 9 g A A A B I A H A B D b 2 5 m a W c v U G F j a 2 F n Z S 5 4 b W w g o h g A K K A U A A A A A A A A A A A A A A A A A A A A A A A A A A A A h Y + x D o I w F E V / h X S n L W U h 5 F E H J x M x J i b G t Y E K j f A w t F j + z c F P 8 h f E K O r m e M 8 9 w 7 3 3 6 w 0 W Y 9 s E F 9 1 b 0 2 F G I s p J o L H o S o N V R g Z 3 D B O y k L B V x U l V O p h k t O l o y 4 z U z p 1 T x r z 3 1 M e 0 6 y s m O I / Y I V / v i l q 3 i n x k 8 1 8 O D V q n s N B E w v 4 1 R g o a x Y L G I q E c 2 A w h N / g V x L T 3 2 f 5 A W A 6 N G 3 o t N Y a r D b A 5 A n t / k A 9 Q S w M E F A A C A A g A c l s 8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J b P F k o i k e 4 D g A A A B E A A A A T A B w A R m 9 y b X V s Y X M v U 2 V j d G l v b j E u b S C i G A A o o B Q A A A A A A A A A A A A A A A A A A A A A A A A A A A A r T k 0 u y c z P U w i G 0 I b W A F B L A Q I t A B Q A A g A I A H J b P F m 7 Z 9 K P p A A A A P Y A A A A S A A A A A A A A A A A A A A A A A A A A A A B D b 2 5 m a W c v U G F j a 2 F n Z S 5 4 b W x Q S w E C L Q A U A A I A C A B y W z x Z D 8 r p q 6 Q A A A D p A A A A E w A A A A A A A A A A A A A A A A D w A A A A W 0 N v b n R l b n R f V H l w Z X N d L n h t b F B L A Q I t A B Q A A g A I A H J b P F k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X F I R L E E t o Q 6 7 x 7 O J 3 T T H O A A A A A A I A A A A A A B B m A A A A A Q A A I A A A A C K Z z 9 f G r 5 z H V k V U x t b i f h r z 0 4 7 / 4 G f V Y i Q 0 m c u 2 i m 8 c A A A A A A 6 A A A A A A g A A I A A A A B z h N a + A k x k v i o 6 Z x u u d c m V p 3 5 h c 1 P 5 A b Q L C P m b H + y R 9 U A A A A I g u W m C Y G P V Y C / W H z s 1 h 1 2 V k + m q F 4 K o x n H u k L 5 k n y r Z y N P 6 X m 6 I A C i F N g h Q D n c W U b o 8 S q d j H 1 8 k c F G 1 l F o 8 O 5 I W a 5 L s g r Z V W p E 0 v G X / Q J s B L Q A A A A A j O i C J 0 j 0 z b q E I p A d j J C / k W N e I Q C h M I W Z 1 d W A L 8 i l I u R X s 8 l y 0 R D b A F d d G F U Q 7 b 1 h 9 U x e t E 5 + Y w c C k e b m 9 S C X c = < / D a t a M a s h u p > 
</file>

<file path=customXml/itemProps1.xml><?xml version="1.0" encoding="utf-8"?>
<ds:datastoreItem xmlns:ds="http://schemas.openxmlformats.org/officeDocument/2006/customXml" ds:itemID="{1209AE2E-5689-4514-8F4A-7368F04D8B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Sheet1</vt:lpstr>
      <vt:lpstr>Sheet6</vt:lpstr>
      <vt:lpstr>Sheet2</vt:lpstr>
      <vt:lpstr>final</vt:lpstr>
      <vt:lpstr>28th</vt:lpstr>
      <vt:lpstr>Sheet9</vt:lpstr>
      <vt:lpstr>final ranking</vt:lpstr>
      <vt:lpstr>ratings only</vt:lpstr>
      <vt:lpstr>updated rating</vt:lpstr>
      <vt:lpstr>1st</vt:lpstr>
      <vt:lpstr>2nd 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Swaroopa Mahapatra</dc:creator>
  <cp:lastModifiedBy>Swaroopa Mahapatra</cp:lastModifiedBy>
  <dcterms:created xsi:type="dcterms:W3CDTF">2024-08-07T07:22:41Z</dcterms:created>
  <dcterms:modified xsi:type="dcterms:W3CDTF">2024-09-28T19:14:37Z</dcterms:modified>
</cp:coreProperties>
</file>