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PHAL-Groups\Student-Folders\rhena034\PhD\Dye assays\"/>
    </mc:Choice>
  </mc:AlternateContent>
  <xr:revisionPtr revIDLastSave="0" documentId="13_ncr:1_{731A9918-4F24-4E0A-A511-A5F64EAF69A2}" xr6:coauthVersionLast="45" xr6:coauthVersionMax="45" xr10:uidLastSave="{00000000-0000-0000-0000-000000000000}"/>
  <bookViews>
    <workbookView xWindow="-108" yWindow="-108" windowWidth="23256" windowHeight="12576" activeTab="4" xr2:uid="{9CD4A106-ACDD-4DC7-BF00-571D41BEB3B4}"/>
  </bookViews>
  <sheets>
    <sheet name="n1 (12-4)" sheetId="6" r:id="rId1"/>
    <sheet name="n2 (12-8)" sheetId="7" r:id="rId2"/>
    <sheet name="n3 (12-9)" sheetId="9" r:id="rId3"/>
    <sheet name="summary" sheetId="10" r:id="rId4"/>
    <sheet name="data print" sheetId="1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11" l="1"/>
  <c r="D17" i="11"/>
  <c r="C17" i="11"/>
  <c r="G16" i="11"/>
  <c r="C16" i="11"/>
  <c r="G15" i="11"/>
  <c r="C15" i="11"/>
  <c r="G14" i="11"/>
  <c r="C14" i="11"/>
  <c r="G13" i="11"/>
  <c r="C13" i="11"/>
  <c r="G12" i="11"/>
  <c r="C12" i="11"/>
  <c r="E3" i="11"/>
  <c r="F3" i="11" s="1"/>
  <c r="F2" i="11"/>
  <c r="D13" i="11" s="1"/>
  <c r="E2" i="11"/>
  <c r="B22" i="11" l="1"/>
  <c r="B20" i="11"/>
  <c r="B21" i="11"/>
  <c r="D16" i="11"/>
  <c r="D14" i="11"/>
  <c r="D12" i="11"/>
  <c r="D15" i="11"/>
  <c r="G24" i="10"/>
  <c r="H24" i="10"/>
  <c r="I24" i="10"/>
  <c r="J24" i="10"/>
  <c r="K24" i="10"/>
  <c r="L24" i="10"/>
  <c r="G25" i="10"/>
  <c r="H25" i="10"/>
  <c r="I25" i="10"/>
  <c r="J25" i="10"/>
  <c r="K25" i="10"/>
  <c r="L25" i="10"/>
  <c r="G26" i="10"/>
  <c r="H26" i="10"/>
  <c r="I26" i="10"/>
  <c r="J26" i="10"/>
  <c r="K26" i="10"/>
  <c r="L26" i="10"/>
  <c r="Q34" i="9"/>
  <c r="R36" i="9"/>
  <c r="S36" i="9"/>
  <c r="Q36" i="9"/>
  <c r="U40" i="9" s="1"/>
  <c r="F25" i="10"/>
  <c r="F24" i="10"/>
  <c r="I14" i="10"/>
  <c r="J14" i="10"/>
  <c r="K14" i="10"/>
  <c r="L14" i="10"/>
  <c r="M14" i="10"/>
  <c r="N14" i="10"/>
  <c r="O14" i="10"/>
  <c r="R14" i="10"/>
  <c r="S14" i="10"/>
  <c r="T14" i="10"/>
  <c r="U14" i="10"/>
  <c r="V14" i="10"/>
  <c r="W14" i="10"/>
  <c r="B14" i="10"/>
  <c r="C14" i="10"/>
  <c r="D14" i="10"/>
  <c r="E14" i="10"/>
  <c r="F14" i="10"/>
  <c r="G14" i="10"/>
  <c r="A14" i="10"/>
  <c r="R12" i="10"/>
  <c r="S12" i="10"/>
  <c r="T12" i="10"/>
  <c r="U12" i="10"/>
  <c r="V12" i="10"/>
  <c r="W12" i="10"/>
  <c r="R13" i="10"/>
  <c r="S13" i="10"/>
  <c r="T13" i="10"/>
  <c r="U13" i="10"/>
  <c r="V13" i="10"/>
  <c r="W13" i="10"/>
  <c r="I12" i="10"/>
  <c r="J12" i="10"/>
  <c r="K12" i="10"/>
  <c r="L12" i="10"/>
  <c r="M12" i="10"/>
  <c r="N12" i="10"/>
  <c r="O12" i="10"/>
  <c r="I13" i="10"/>
  <c r="J13" i="10"/>
  <c r="K13" i="10"/>
  <c r="L13" i="10"/>
  <c r="M13" i="10"/>
  <c r="N13" i="10"/>
  <c r="O13" i="10"/>
  <c r="A12" i="10"/>
  <c r="B12" i="10"/>
  <c r="C12" i="10"/>
  <c r="D12" i="10"/>
  <c r="E12" i="10"/>
  <c r="F12" i="10"/>
  <c r="G12" i="10"/>
  <c r="A13" i="10"/>
  <c r="B13" i="10"/>
  <c r="C13" i="10"/>
  <c r="D13" i="10"/>
  <c r="E13" i="10"/>
  <c r="F13" i="10"/>
  <c r="G13" i="10"/>
  <c r="AA42" i="9"/>
  <c r="Z42" i="9"/>
  <c r="Y42" i="9"/>
  <c r="X42" i="9"/>
  <c r="W42" i="9"/>
  <c r="V42" i="9"/>
  <c r="U42" i="9"/>
  <c r="Q13" i="10" s="1"/>
  <c r="AA41" i="9"/>
  <c r="Z41" i="9"/>
  <c r="Y41" i="9"/>
  <c r="X41" i="9"/>
  <c r="W41" i="9"/>
  <c r="V41" i="9"/>
  <c r="U41" i="9"/>
  <c r="Q12" i="10" s="1"/>
  <c r="AA40" i="9"/>
  <c r="Z40" i="9"/>
  <c r="Y40" i="9"/>
  <c r="X40" i="9"/>
  <c r="W40" i="9"/>
  <c r="V40" i="9"/>
  <c r="S34" i="9"/>
  <c r="R34" i="9"/>
  <c r="S35" i="7"/>
  <c r="R35" i="7"/>
  <c r="Q35" i="7"/>
  <c r="S33" i="7"/>
  <c r="V41" i="7" s="1"/>
  <c r="R33" i="7"/>
  <c r="Q33" i="7"/>
  <c r="V40" i="7"/>
  <c r="AA41" i="7"/>
  <c r="Z41" i="7"/>
  <c r="Y41" i="7"/>
  <c r="X41" i="7"/>
  <c r="W41" i="7"/>
  <c r="U41" i="7"/>
  <c r="AA40" i="7"/>
  <c r="Z40" i="7"/>
  <c r="Y40" i="7"/>
  <c r="X40" i="7"/>
  <c r="W40" i="7"/>
  <c r="U40" i="7"/>
  <c r="AA39" i="7"/>
  <c r="Z39" i="7"/>
  <c r="Y39" i="7"/>
  <c r="X39" i="7"/>
  <c r="W39" i="7"/>
  <c r="V39" i="7"/>
  <c r="U39" i="7"/>
  <c r="AA41" i="6"/>
  <c r="AA40" i="6"/>
  <c r="AA39" i="6"/>
  <c r="Z41" i="6"/>
  <c r="Z40" i="6"/>
  <c r="Z39" i="6"/>
  <c r="Y41" i="6"/>
  <c r="Y40" i="6"/>
  <c r="Y39" i="6"/>
  <c r="X41" i="6"/>
  <c r="X40" i="6"/>
  <c r="X39" i="6"/>
  <c r="W41" i="6"/>
  <c r="W40" i="6"/>
  <c r="W39" i="6"/>
  <c r="V41" i="6"/>
  <c r="V40" i="6"/>
  <c r="V39" i="6"/>
  <c r="Q33" i="6"/>
  <c r="R33" i="6"/>
  <c r="S33" i="6"/>
  <c r="U41" i="6"/>
  <c r="U40" i="6"/>
  <c r="U39" i="6"/>
  <c r="R30" i="6"/>
  <c r="R35" i="6"/>
  <c r="S35" i="6"/>
  <c r="Q35" i="6"/>
  <c r="Q31" i="6"/>
  <c r="Q27" i="6"/>
  <c r="A11" i="10"/>
  <c r="L23" i="10"/>
  <c r="G21" i="10"/>
  <c r="H21" i="10"/>
  <c r="I21" i="10"/>
  <c r="J21" i="10"/>
  <c r="K21" i="10"/>
  <c r="L21" i="10"/>
  <c r="G22" i="10"/>
  <c r="H22" i="10"/>
  <c r="I22" i="10"/>
  <c r="J22" i="10"/>
  <c r="K22" i="10"/>
  <c r="L22" i="10"/>
  <c r="G23" i="10"/>
  <c r="H23" i="10"/>
  <c r="I23" i="10"/>
  <c r="J23" i="10"/>
  <c r="K23" i="10"/>
  <c r="F23" i="10"/>
  <c r="F22" i="10"/>
  <c r="F21" i="10"/>
  <c r="N37" i="9" l="1"/>
  <c r="N25" i="9"/>
  <c r="O25" i="9"/>
  <c r="O37" i="9" s="1"/>
  <c r="M25" i="9"/>
  <c r="M37" i="9" s="1"/>
  <c r="M24" i="9"/>
  <c r="M16" i="9" l="1"/>
  <c r="O24" i="9" l="1"/>
  <c r="O36" i="9" s="1"/>
  <c r="U30" i="9" s="1"/>
  <c r="Q7" i="10" s="1"/>
  <c r="N24" i="9"/>
  <c r="N36" i="9" s="1"/>
  <c r="U29" i="9" s="1"/>
  <c r="Q6" i="10" s="1"/>
  <c r="M36" i="9"/>
  <c r="O23" i="9"/>
  <c r="O35" i="9" s="1"/>
  <c r="N23" i="9"/>
  <c r="N35" i="9" s="1"/>
  <c r="M23" i="9"/>
  <c r="M35" i="9" s="1"/>
  <c r="O22" i="9"/>
  <c r="O34" i="9" s="1"/>
  <c r="V30" i="9" s="1"/>
  <c r="R7" i="10" s="1"/>
  <c r="N22" i="9"/>
  <c r="N34" i="9" s="1"/>
  <c r="V29" i="9" s="1"/>
  <c r="R6" i="10" s="1"/>
  <c r="M22" i="9"/>
  <c r="M34" i="9" s="1"/>
  <c r="O21" i="9"/>
  <c r="O33" i="9" s="1"/>
  <c r="N21" i="9"/>
  <c r="N33" i="9" s="1"/>
  <c r="M21" i="9"/>
  <c r="M33" i="9" s="1"/>
  <c r="O20" i="9"/>
  <c r="O32" i="9" s="1"/>
  <c r="AA30" i="9" s="1"/>
  <c r="W7" i="10" s="1"/>
  <c r="N20" i="9"/>
  <c r="N32" i="9" s="1"/>
  <c r="M20" i="9"/>
  <c r="M32" i="9" s="1"/>
  <c r="AA28" i="9" s="1"/>
  <c r="O19" i="9"/>
  <c r="O31" i="9" s="1"/>
  <c r="N19" i="9"/>
  <c r="N31" i="9" s="1"/>
  <c r="M19" i="9"/>
  <c r="M31" i="9" s="1"/>
  <c r="O18" i="9"/>
  <c r="O30" i="9" s="1"/>
  <c r="Y30" i="9" s="1"/>
  <c r="U7" i="10" s="1"/>
  <c r="N18" i="9"/>
  <c r="N30" i="9" s="1"/>
  <c r="Y29" i="9" s="1"/>
  <c r="U6" i="10" s="1"/>
  <c r="M18" i="9"/>
  <c r="M30" i="9" s="1"/>
  <c r="O17" i="9"/>
  <c r="O29" i="9" s="1"/>
  <c r="X30" i="9" s="1"/>
  <c r="T7" i="10" s="1"/>
  <c r="N17" i="9"/>
  <c r="N29" i="9" s="1"/>
  <c r="X29" i="9" s="1"/>
  <c r="T6" i="10" s="1"/>
  <c r="M17" i="9"/>
  <c r="M29" i="9" s="1"/>
  <c r="G17" i="9"/>
  <c r="C17" i="9"/>
  <c r="O16" i="9"/>
  <c r="O28" i="9" s="1"/>
  <c r="W30" i="9" s="1"/>
  <c r="S7" i="10" s="1"/>
  <c r="N16" i="9"/>
  <c r="N28" i="9" s="1"/>
  <c r="M28" i="9"/>
  <c r="G16" i="9"/>
  <c r="C16" i="9"/>
  <c r="G15" i="9"/>
  <c r="C15" i="9"/>
  <c r="G14" i="9"/>
  <c r="C14" i="9"/>
  <c r="G13" i="9"/>
  <c r="C13" i="9"/>
  <c r="G12" i="9"/>
  <c r="C12" i="9"/>
  <c r="W5" i="9"/>
  <c r="V5" i="9"/>
  <c r="U5" i="9"/>
  <c r="T5" i="9"/>
  <c r="S5" i="9"/>
  <c r="R5" i="9"/>
  <c r="Q5" i="9"/>
  <c r="W4" i="9"/>
  <c r="V4" i="9"/>
  <c r="U4" i="9"/>
  <c r="T4" i="9"/>
  <c r="S4" i="9"/>
  <c r="R4" i="9"/>
  <c r="Q4" i="9"/>
  <c r="W3" i="9"/>
  <c r="V3" i="9"/>
  <c r="U3" i="9"/>
  <c r="T3" i="9"/>
  <c r="S3" i="9"/>
  <c r="R3" i="9"/>
  <c r="Q3" i="9"/>
  <c r="E3" i="9"/>
  <c r="F3" i="9" s="1"/>
  <c r="B21" i="9" s="1"/>
  <c r="F2" i="9"/>
  <c r="D16" i="9" s="1"/>
  <c r="E2" i="9"/>
  <c r="W6" i="10" l="1"/>
  <c r="AA29" i="9"/>
  <c r="O47" i="9"/>
  <c r="D13" i="9"/>
  <c r="B20" i="9"/>
  <c r="D17" i="9"/>
  <c r="B22" i="9"/>
  <c r="S28" i="9"/>
  <c r="Q30" i="9"/>
  <c r="R31" i="9"/>
  <c r="Z29" i="9"/>
  <c r="V6" i="10" s="1"/>
  <c r="Z30" i="9"/>
  <c r="V7" i="10" s="1"/>
  <c r="S31" i="9"/>
  <c r="Q28" i="9"/>
  <c r="W28" i="9"/>
  <c r="S5" i="10" s="1"/>
  <c r="S8" i="10" s="1"/>
  <c r="O41" i="9"/>
  <c r="W5" i="10"/>
  <c r="W8" i="10" s="1"/>
  <c r="O45" i="9"/>
  <c r="O42" i="9"/>
  <c r="X28" i="9"/>
  <c r="T5" i="10" s="1"/>
  <c r="T8" i="10" s="1"/>
  <c r="O48" i="9"/>
  <c r="W29" i="9"/>
  <c r="S6" i="10" s="1"/>
  <c r="R28" i="9"/>
  <c r="O43" i="9"/>
  <c r="Y28" i="9"/>
  <c r="U5" i="10" s="1"/>
  <c r="U8" i="10" s="1"/>
  <c r="O46" i="9"/>
  <c r="O44" i="9"/>
  <c r="Z28" i="9"/>
  <c r="V5" i="10" s="1"/>
  <c r="V8" i="10" s="1"/>
  <c r="D14" i="9"/>
  <c r="U28" i="9"/>
  <c r="Q5" i="10" s="1"/>
  <c r="Q8" i="10" s="1"/>
  <c r="S30" i="9"/>
  <c r="O40" i="9"/>
  <c r="Q29" i="9"/>
  <c r="Q32" i="9"/>
  <c r="D12" i="9"/>
  <c r="R29" i="9"/>
  <c r="R32" i="9"/>
  <c r="V28" i="9"/>
  <c r="R5" i="10" s="1"/>
  <c r="R8" i="10" s="1"/>
  <c r="R30" i="9"/>
  <c r="D15" i="9"/>
  <c r="S29" i="9"/>
  <c r="Q31" i="9"/>
  <c r="S32" i="9"/>
  <c r="O24" i="7"/>
  <c r="O35" i="7" s="1"/>
  <c r="U29" i="7" s="1"/>
  <c r="I7" i="10" s="1"/>
  <c r="N24" i="7"/>
  <c r="N35" i="7" s="1"/>
  <c r="U28" i="7" s="1"/>
  <c r="I6" i="10" s="1"/>
  <c r="M24" i="7"/>
  <c r="O23" i="7"/>
  <c r="O34" i="7" s="1"/>
  <c r="N23" i="7"/>
  <c r="N34" i="7" s="1"/>
  <c r="M23" i="7"/>
  <c r="M34" i="7" s="1"/>
  <c r="O22" i="7"/>
  <c r="O33" i="7" s="1"/>
  <c r="N22" i="7"/>
  <c r="N33" i="7" s="1"/>
  <c r="V28" i="7" s="1"/>
  <c r="J6" i="10" s="1"/>
  <c r="M22" i="7"/>
  <c r="M33" i="7" s="1"/>
  <c r="V27" i="7" s="1"/>
  <c r="J5" i="10" s="1"/>
  <c r="O21" i="7"/>
  <c r="O32" i="7" s="1"/>
  <c r="N21" i="7"/>
  <c r="N32" i="7" s="1"/>
  <c r="M21" i="7"/>
  <c r="M32" i="7" s="1"/>
  <c r="O20" i="7"/>
  <c r="O31" i="7" s="1"/>
  <c r="AA29" i="7" s="1"/>
  <c r="O7" i="10" s="1"/>
  <c r="N20" i="7"/>
  <c r="N31" i="7" s="1"/>
  <c r="AA28" i="7" s="1"/>
  <c r="O6" i="10" s="1"/>
  <c r="M20" i="7"/>
  <c r="M31" i="7" s="1"/>
  <c r="O19" i="7"/>
  <c r="O30" i="7" s="1"/>
  <c r="Z29" i="7" s="1"/>
  <c r="N7" i="10" s="1"/>
  <c r="N19" i="7"/>
  <c r="N30" i="7" s="1"/>
  <c r="Z28" i="7" s="1"/>
  <c r="N6" i="10" s="1"/>
  <c r="M19" i="7"/>
  <c r="M30" i="7" s="1"/>
  <c r="O18" i="7"/>
  <c r="O29" i="7" s="1"/>
  <c r="Y29" i="7" s="1"/>
  <c r="M7" i="10" s="1"/>
  <c r="N18" i="7"/>
  <c r="N29" i="7" s="1"/>
  <c r="M18" i="7"/>
  <c r="M29" i="7" s="1"/>
  <c r="Y27" i="7" s="1"/>
  <c r="M5" i="10" s="1"/>
  <c r="O17" i="7"/>
  <c r="O28" i="7" s="1"/>
  <c r="X29" i="7" s="1"/>
  <c r="L7" i="10" s="1"/>
  <c r="N17" i="7"/>
  <c r="N28" i="7" s="1"/>
  <c r="X28" i="7" s="1"/>
  <c r="L6" i="10" s="1"/>
  <c r="M17" i="7"/>
  <c r="M28" i="7" s="1"/>
  <c r="G17" i="7"/>
  <c r="C17" i="7"/>
  <c r="O16" i="7"/>
  <c r="O27" i="7" s="1"/>
  <c r="W29" i="7" s="1"/>
  <c r="K7" i="10" s="1"/>
  <c r="N16" i="7"/>
  <c r="N27" i="7" s="1"/>
  <c r="W28" i="7" s="1"/>
  <c r="K6" i="10" s="1"/>
  <c r="M16" i="7"/>
  <c r="M27" i="7" s="1"/>
  <c r="G16" i="7"/>
  <c r="C16" i="7"/>
  <c r="G15" i="7"/>
  <c r="C15" i="7"/>
  <c r="G14" i="7"/>
  <c r="C14" i="7"/>
  <c r="G13" i="7"/>
  <c r="C13" i="7"/>
  <c r="G12" i="7"/>
  <c r="C12" i="7"/>
  <c r="W5" i="7"/>
  <c r="V5" i="7"/>
  <c r="U5" i="7"/>
  <c r="T5" i="7"/>
  <c r="S5" i="7"/>
  <c r="R5" i="7"/>
  <c r="Q5" i="7"/>
  <c r="W4" i="7"/>
  <c r="V4" i="7"/>
  <c r="U4" i="7"/>
  <c r="T4" i="7"/>
  <c r="S4" i="7"/>
  <c r="R4" i="7"/>
  <c r="Q4" i="7"/>
  <c r="W3" i="7"/>
  <c r="V3" i="7"/>
  <c r="U3" i="7"/>
  <c r="T3" i="7"/>
  <c r="S3" i="7"/>
  <c r="R3" i="7"/>
  <c r="Q3" i="7"/>
  <c r="E3" i="7"/>
  <c r="F3" i="7" s="1"/>
  <c r="B22" i="7" s="1"/>
  <c r="E2" i="7"/>
  <c r="F2" i="7" s="1"/>
  <c r="M35" i="7" l="1"/>
  <c r="U27" i="7" s="1"/>
  <c r="I5" i="10" s="1"/>
  <c r="I8" i="10" s="1"/>
  <c r="P48" i="9"/>
  <c r="R11" i="10" s="1"/>
  <c r="P47" i="9"/>
  <c r="Q11" i="10" s="1"/>
  <c r="Q14" i="10" s="1"/>
  <c r="F26" i="10" s="1"/>
  <c r="P43" i="9"/>
  <c r="U11" i="10" s="1"/>
  <c r="P42" i="9"/>
  <c r="T11" i="10" s="1"/>
  <c r="P45" i="9"/>
  <c r="W11" i="10" s="1"/>
  <c r="P41" i="9"/>
  <c r="S11" i="10" s="1"/>
  <c r="P44" i="9"/>
  <c r="V11" i="10" s="1"/>
  <c r="O45" i="7"/>
  <c r="Q29" i="7"/>
  <c r="O43" i="7"/>
  <c r="Z27" i="7"/>
  <c r="N5" i="10" s="1"/>
  <c r="N8" i="10" s="1"/>
  <c r="S27" i="7"/>
  <c r="O42" i="7"/>
  <c r="O41" i="7"/>
  <c r="X27" i="7"/>
  <c r="L5" i="10" s="1"/>
  <c r="L8" i="10" s="1"/>
  <c r="D16" i="7"/>
  <c r="D13" i="7"/>
  <c r="D17" i="7"/>
  <c r="D15" i="7"/>
  <c r="D12" i="7"/>
  <c r="D14" i="7"/>
  <c r="AA27" i="7"/>
  <c r="O5" i="10" s="1"/>
  <c r="O8" i="10" s="1"/>
  <c r="O44" i="7"/>
  <c r="O47" i="7"/>
  <c r="V29" i="7"/>
  <c r="J7" i="10" s="1"/>
  <c r="J8" i="10" s="1"/>
  <c r="Q27" i="7"/>
  <c r="W27" i="7"/>
  <c r="K5" i="10" s="1"/>
  <c r="K8" i="10" s="1"/>
  <c r="O40" i="7"/>
  <c r="O46" i="7"/>
  <c r="R29" i="7"/>
  <c r="Y28" i="7"/>
  <c r="M6" i="10" s="1"/>
  <c r="M8" i="10" s="1"/>
  <c r="S29" i="7"/>
  <c r="O39" i="7"/>
  <c r="P40" i="7" s="1"/>
  <c r="Q28" i="7"/>
  <c r="Q31" i="7"/>
  <c r="R28" i="7"/>
  <c r="R31" i="7"/>
  <c r="B21" i="7"/>
  <c r="S28" i="7"/>
  <c r="Q30" i="7"/>
  <c r="S31" i="7"/>
  <c r="B20" i="7"/>
  <c r="R30" i="7"/>
  <c r="R27" i="7"/>
  <c r="S30" i="7"/>
  <c r="Q5" i="6"/>
  <c r="Q4" i="6"/>
  <c r="Q3" i="6"/>
  <c r="P47" i="7" l="1"/>
  <c r="J11" i="10" s="1"/>
  <c r="P46" i="7"/>
  <c r="P42" i="7"/>
  <c r="M11" i="10" s="1"/>
  <c r="P41" i="7"/>
  <c r="L11" i="10" s="1"/>
  <c r="P43" i="7"/>
  <c r="N11" i="10" s="1"/>
  <c r="P44" i="7"/>
  <c r="O11" i="10" s="1"/>
  <c r="K11" i="10"/>
  <c r="N17" i="6"/>
  <c r="I11" i="10" l="1"/>
  <c r="M16" i="6"/>
  <c r="S3" i="6" l="1"/>
  <c r="O24" i="6" l="1"/>
  <c r="N24" i="6"/>
  <c r="M24" i="6"/>
  <c r="O23" i="6"/>
  <c r="O34" i="6" s="1"/>
  <c r="N23" i="6"/>
  <c r="N34" i="6" s="1"/>
  <c r="M23" i="6"/>
  <c r="M34" i="6" s="1"/>
  <c r="O22" i="6"/>
  <c r="O33" i="6" s="1"/>
  <c r="U29" i="6" s="1"/>
  <c r="B7" i="10" s="1"/>
  <c r="N22" i="6"/>
  <c r="N33" i="6" s="1"/>
  <c r="U28" i="6" s="1"/>
  <c r="B6" i="10" s="1"/>
  <c r="M22" i="6"/>
  <c r="M33" i="6" s="1"/>
  <c r="O21" i="6"/>
  <c r="O32" i="6" s="1"/>
  <c r="N21" i="6"/>
  <c r="N32" i="6" s="1"/>
  <c r="M21" i="6"/>
  <c r="M32" i="6" s="1"/>
  <c r="O20" i="6"/>
  <c r="O31" i="6" s="1"/>
  <c r="AA29" i="6" s="1"/>
  <c r="G7" i="10" s="1"/>
  <c r="N20" i="6"/>
  <c r="N31" i="6" s="1"/>
  <c r="M20" i="6"/>
  <c r="M31" i="6" s="1"/>
  <c r="O19" i="6"/>
  <c r="O30" i="6" s="1"/>
  <c r="Z29" i="6" s="1"/>
  <c r="F7" i="10" s="1"/>
  <c r="N19" i="6"/>
  <c r="N30" i="6" s="1"/>
  <c r="Z28" i="6" s="1"/>
  <c r="F6" i="10" s="1"/>
  <c r="M19" i="6"/>
  <c r="M30" i="6" s="1"/>
  <c r="O18" i="6"/>
  <c r="N18" i="6"/>
  <c r="N29" i="6" s="1"/>
  <c r="M18" i="6"/>
  <c r="M29" i="6" s="1"/>
  <c r="O17" i="6"/>
  <c r="O28" i="6" s="1"/>
  <c r="X29" i="6" s="1"/>
  <c r="D7" i="10" s="1"/>
  <c r="N28" i="6"/>
  <c r="X28" i="6" s="1"/>
  <c r="D6" i="10" s="1"/>
  <c r="M17" i="6"/>
  <c r="M28" i="6" s="1"/>
  <c r="G17" i="6"/>
  <c r="C17" i="6"/>
  <c r="O16" i="6"/>
  <c r="O27" i="6" s="1"/>
  <c r="W29" i="6" s="1"/>
  <c r="C7" i="10" s="1"/>
  <c r="N16" i="6"/>
  <c r="N27" i="6" s="1"/>
  <c r="W28" i="6" s="1"/>
  <c r="C6" i="10" s="1"/>
  <c r="M27" i="6"/>
  <c r="G16" i="6"/>
  <c r="C16" i="6"/>
  <c r="G15" i="6"/>
  <c r="C15" i="6"/>
  <c r="G14" i="6"/>
  <c r="C14" i="6"/>
  <c r="G13" i="6"/>
  <c r="C13" i="6"/>
  <c r="G12" i="6"/>
  <c r="C12" i="6"/>
  <c r="W5" i="6"/>
  <c r="V5" i="6"/>
  <c r="U5" i="6"/>
  <c r="T5" i="6"/>
  <c r="S5" i="6"/>
  <c r="R5" i="6"/>
  <c r="W4" i="6"/>
  <c r="V4" i="6"/>
  <c r="U4" i="6"/>
  <c r="T4" i="6"/>
  <c r="S4" i="6"/>
  <c r="R4" i="6"/>
  <c r="W3" i="6"/>
  <c r="V3" i="6"/>
  <c r="U3" i="6"/>
  <c r="T3" i="6"/>
  <c r="R3" i="6"/>
  <c r="E3" i="6"/>
  <c r="F3" i="6" s="1"/>
  <c r="E2" i="6"/>
  <c r="F2" i="6" s="1"/>
  <c r="O47" i="6" l="1"/>
  <c r="U27" i="6"/>
  <c r="B5" i="10" s="1"/>
  <c r="B8" i="10" s="1"/>
  <c r="O29" i="6"/>
  <c r="Y29" i="6" s="1"/>
  <c r="E7" i="10" s="1"/>
  <c r="R29" i="6"/>
  <c r="Y28" i="6"/>
  <c r="E6" i="10" s="1"/>
  <c r="R28" i="6"/>
  <c r="D14" i="6"/>
  <c r="D17" i="6"/>
  <c r="D15" i="6"/>
  <c r="D16" i="6"/>
  <c r="D12" i="6"/>
  <c r="D13" i="6"/>
  <c r="O40" i="6"/>
  <c r="W27" i="6"/>
  <c r="C5" i="10" s="1"/>
  <c r="C8" i="10" s="1"/>
  <c r="O41" i="6"/>
  <c r="X27" i="6"/>
  <c r="D5" i="10" s="1"/>
  <c r="D8" i="10" s="1"/>
  <c r="Z27" i="6"/>
  <c r="F5" i="10" s="1"/>
  <c r="F8" i="10" s="1"/>
  <c r="O43" i="6"/>
  <c r="B20" i="6"/>
  <c r="B22" i="6"/>
  <c r="B21" i="6"/>
  <c r="R27" i="6"/>
  <c r="Q30" i="6"/>
  <c r="Y27" i="6"/>
  <c r="E5" i="10" s="1"/>
  <c r="E8" i="10" s="1"/>
  <c r="O44" i="6"/>
  <c r="AA27" i="6"/>
  <c r="G5" i="10" s="1"/>
  <c r="G8" i="10" s="1"/>
  <c r="O45" i="6"/>
  <c r="R31" i="6"/>
  <c r="AA28" i="6"/>
  <c r="G6" i="10" s="1"/>
  <c r="S31" i="6"/>
  <c r="M35" i="6"/>
  <c r="S27" i="6"/>
  <c r="S28" i="6"/>
  <c r="Q29" i="6"/>
  <c r="S30" i="6"/>
  <c r="N35" i="6"/>
  <c r="O35" i="6"/>
  <c r="Q28" i="6"/>
  <c r="S29" i="6" l="1"/>
  <c r="O46" i="6"/>
  <c r="P46" i="6" s="1"/>
  <c r="V27" i="6"/>
  <c r="A5" i="10" s="1"/>
  <c r="A8" i="10" s="1"/>
  <c r="P47" i="6"/>
  <c r="B11" i="10" s="1"/>
  <c r="O42" i="6"/>
  <c r="V28" i="6"/>
  <c r="A6" i="10" s="1"/>
  <c r="O39" i="6"/>
  <c r="V29" i="6"/>
  <c r="A7" i="10" s="1"/>
  <c r="P43" i="6" l="1"/>
  <c r="F11" i="10" s="1"/>
  <c r="P44" i="6"/>
  <c r="G11" i="10" s="1"/>
  <c r="P42" i="6"/>
  <c r="E11" i="10" s="1"/>
  <c r="P41" i="6"/>
  <c r="D11" i="10" s="1"/>
  <c r="P40" i="6"/>
  <c r="C11" i="10" s="1"/>
</calcChain>
</file>

<file path=xl/sharedStrings.xml><?xml version="1.0" encoding="utf-8"?>
<sst xmlns="http://schemas.openxmlformats.org/spreadsheetml/2006/main" count="295" uniqueCount="51">
  <si>
    <t>Evans Blue</t>
  </si>
  <si>
    <t>m (g)</t>
  </si>
  <si>
    <t>V (L)</t>
  </si>
  <si>
    <t>M (g/mol)</t>
  </si>
  <si>
    <t>c (g/L)</t>
  </si>
  <si>
    <t>c (µmol/L)</t>
  </si>
  <si>
    <t>λ (nm)</t>
  </si>
  <si>
    <t>Std curve</t>
  </si>
  <si>
    <t>Samples</t>
  </si>
  <si>
    <r>
      <t>EB (</t>
    </r>
    <r>
      <rPr>
        <sz val="11"/>
        <color theme="1"/>
        <rFont val="Times New Roman"/>
        <family val="1"/>
      </rPr>
      <t>μ</t>
    </r>
    <r>
      <rPr>
        <sz val="11"/>
        <color theme="1"/>
        <rFont val="Calibri"/>
        <family val="2"/>
      </rPr>
      <t>L)</t>
    </r>
  </si>
  <si>
    <t>dH2O (μL)</t>
  </si>
  <si>
    <t>c (μM)</t>
  </si>
  <si>
    <r>
      <t>EB (m</t>
    </r>
    <r>
      <rPr>
        <sz val="11"/>
        <color theme="1"/>
        <rFont val="Calibri"/>
        <family val="2"/>
      </rPr>
      <t>L)</t>
    </r>
  </si>
  <si>
    <t>Vf</t>
  </si>
  <si>
    <t>S1</t>
  </si>
  <si>
    <t>S2</t>
  </si>
  <si>
    <t>S3</t>
  </si>
  <si>
    <t>AVG</t>
  </si>
  <si>
    <t>Cubes:</t>
  </si>
  <si>
    <t>A (608)</t>
  </si>
  <si>
    <t>Blank</t>
  </si>
  <si>
    <t>SA</t>
  </si>
  <si>
    <t>Initial</t>
  </si>
  <si>
    <t>DC</t>
  </si>
  <si>
    <r>
      <rPr>
        <sz val="11"/>
        <color theme="1"/>
        <rFont val="Times New Roman"/>
        <family val="1"/>
      </rPr>
      <t>μ</t>
    </r>
    <r>
      <rPr>
        <sz val="11"/>
        <color theme="1"/>
        <rFont val="Calibri"/>
        <family val="2"/>
      </rPr>
      <t>M</t>
    </r>
  </si>
  <si>
    <t>EB</t>
  </si>
  <si>
    <t xml:space="preserve">Initial </t>
  </si>
  <si>
    <t>μM</t>
  </si>
  <si>
    <t>% change</t>
  </si>
  <si>
    <t>avg sample</t>
  </si>
  <si>
    <t>Dye control</t>
  </si>
  <si>
    <t>m</t>
  </si>
  <si>
    <t>b</t>
  </si>
  <si>
    <t>CC</t>
  </si>
  <si>
    <t>Test-tube holder in spec</t>
  </si>
  <si>
    <t>Centrifuge</t>
  </si>
  <si>
    <t>4000 RPM, 4 min</t>
  </si>
  <si>
    <t>% change fine</t>
  </si>
  <si>
    <t>Cube Weight (g)</t>
  </si>
  <si>
    <t>DES:</t>
  </si>
  <si>
    <t>Choline + Urea</t>
  </si>
  <si>
    <t>A</t>
  </si>
  <si>
    <t>QM-MP</t>
  </si>
  <si>
    <t>0.08801*X - 0.002361</t>
  </si>
  <si>
    <t>Y = 0.08612*X - 0.003506</t>
  </si>
  <si>
    <t>QM-MP (1:15) 11/26/20</t>
  </si>
  <si>
    <t>QM-MP (1:15) 12/9/20</t>
  </si>
  <si>
    <t>N1</t>
  </si>
  <si>
    <t>using coef from first cal for all N</t>
  </si>
  <si>
    <t>N2</t>
  </si>
  <si>
    <t>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</si>
</sst>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1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0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1" fillId="2" borderId="3" xfId="0" applyFont="1" applyFill="1" applyBorder="1"/>
    <xf numFmtId="0" fontId="0" fillId="2" borderId="4" xfId="0" applyFill="1" applyBorder="1"/>
    <xf numFmtId="164" fontId="0" fillId="2" borderId="2" xfId="0" applyNumberFormat="1" applyFill="1" applyBorder="1"/>
    <xf numFmtId="2" fontId="0" fillId="2" borderId="2" xfId="0" applyNumberFormat="1" applyFill="1" applyBorder="1"/>
    <xf numFmtId="0" fontId="0" fillId="2" borderId="3" xfId="0" applyFill="1" applyBorder="1"/>
    <xf numFmtId="0" fontId="0" fillId="2" borderId="5" xfId="0" applyFill="1" applyBorder="1"/>
    <xf numFmtId="164" fontId="0" fillId="2" borderId="6" xfId="0" applyNumberFormat="1" applyFill="1" applyBorder="1"/>
    <xf numFmtId="0" fontId="0" fillId="2" borderId="6" xfId="0" applyFill="1" applyBorder="1"/>
    <xf numFmtId="2" fontId="0" fillId="2" borderId="6" xfId="0" applyNumberFormat="1" applyFill="1" applyBorder="1"/>
    <xf numFmtId="0" fontId="0" fillId="2" borderId="7" xfId="0" applyFill="1" applyBorder="1"/>
    <xf numFmtId="0" fontId="0" fillId="0" borderId="8" xfId="0" applyBorder="1"/>
    <xf numFmtId="0" fontId="0" fillId="0" borderId="9" xfId="0" applyBorder="1"/>
    <xf numFmtId="0" fontId="0" fillId="0" borderId="4" xfId="0" applyBorder="1"/>
    <xf numFmtId="0" fontId="0" fillId="0" borderId="0" xfId="0" applyBorder="1"/>
    <xf numFmtId="2" fontId="0" fillId="0" borderId="10" xfId="0" applyNumberFormat="1" applyBorder="1"/>
    <xf numFmtId="0" fontId="0" fillId="0" borderId="5" xfId="0" applyBorder="1"/>
    <xf numFmtId="0" fontId="0" fillId="0" borderId="6" xfId="0" applyBorder="1"/>
    <xf numFmtId="2" fontId="0" fillId="0" borderId="7" xfId="0" applyNumberForma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6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Fill="1" applyBorder="1"/>
    <xf numFmtId="2" fontId="0" fillId="0" borderId="0" xfId="0" applyNumberFormat="1"/>
    <xf numFmtId="164" fontId="0" fillId="0" borderId="0" xfId="0" applyNumberFormat="1"/>
    <xf numFmtId="0" fontId="0" fillId="2" borderId="0" xfId="0" applyFill="1" applyBorder="1"/>
    <xf numFmtId="164" fontId="0" fillId="0" borderId="10" xfId="0" applyNumberFormat="1" applyBorder="1"/>
    <xf numFmtId="164" fontId="0" fillId="0" borderId="7" xfId="0" applyNumberFormat="1" applyBorder="1"/>
    <xf numFmtId="0" fontId="4" fillId="0" borderId="0" xfId="0" applyFont="1"/>
    <xf numFmtId="2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4" xfId="0" applyNumberFormat="1" applyBorder="1"/>
    <xf numFmtId="10" fontId="0" fillId="0" borderId="0" xfId="1" applyNumberFormat="1" applyFont="1"/>
    <xf numFmtId="2" fontId="0" fillId="0" borderId="5" xfId="0" applyNumberFormat="1" applyBorder="1"/>
    <xf numFmtId="2" fontId="0" fillId="0" borderId="6" xfId="0" applyNumberFormat="1" applyBorder="1"/>
    <xf numFmtId="10" fontId="0" fillId="0" borderId="10" xfId="1" applyNumberFormat="1" applyFont="1" applyBorder="1"/>
    <xf numFmtId="10" fontId="0" fillId="0" borderId="7" xfId="1" applyNumberFormat="1" applyFont="1" applyBorder="1"/>
    <xf numFmtId="0" fontId="0" fillId="0" borderId="10" xfId="0" applyBorder="1"/>
    <xf numFmtId="164" fontId="0" fillId="0" borderId="0" xfId="0" applyNumberFormat="1" applyBorder="1"/>
    <xf numFmtId="0" fontId="0" fillId="0" borderId="0" xfId="0" applyAlignment="1">
      <alignment horizontal="right"/>
    </xf>
    <xf numFmtId="0" fontId="1" fillId="0" borderId="15" xfId="0" applyFont="1" applyBorder="1"/>
    <xf numFmtId="164" fontId="0" fillId="0" borderId="4" xfId="0" applyNumberFormat="1" applyBorder="1"/>
    <xf numFmtId="9" fontId="0" fillId="0" borderId="0" xfId="1" applyFont="1"/>
    <xf numFmtId="164" fontId="0" fillId="0" borderId="16" xfId="0" applyNumberFormat="1" applyBorder="1"/>
    <xf numFmtId="0" fontId="0" fillId="3" borderId="16" xfId="0" applyFill="1" applyBorder="1"/>
    <xf numFmtId="2" fontId="0" fillId="0" borderId="16" xfId="0" applyNumberFormat="1" applyBorder="1"/>
    <xf numFmtId="0" fontId="0" fillId="4" borderId="16" xfId="0" applyFill="1" applyBorder="1"/>
    <xf numFmtId="2" fontId="0" fillId="0" borderId="0" xfId="0" applyNumberFormat="1" applyBorder="1"/>
    <xf numFmtId="165" fontId="0" fillId="0" borderId="0" xfId="0" applyNumberFormat="1"/>
    <xf numFmtId="164" fontId="0" fillId="0" borderId="5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0" xfId="0" applyNumberFormat="1" applyFill="1" applyBorder="1"/>
    <xf numFmtId="164" fontId="0" fillId="0" borderId="10" xfId="0" applyNumberFormat="1" applyFill="1" applyBorder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2" fontId="0" fillId="2" borderId="7" xfId="0" applyNumberFormat="1" applyFill="1" applyBorder="1"/>
    <xf numFmtId="0" fontId="0" fillId="0" borderId="0" xfId="0" applyAlignment="1">
      <alignment horizontal="center"/>
    </xf>
    <xf numFmtId="0" fontId="0" fillId="5" borderId="16" xfId="0" applyFill="1" applyBorder="1"/>
    <xf numFmtId="2" fontId="0" fillId="0" borderId="8" xfId="0" applyNumberFormat="1" applyBorder="1"/>
    <xf numFmtId="10" fontId="0" fillId="0" borderId="9" xfId="1" applyNumberFormat="1" applyFont="1" applyBorder="1"/>
    <xf numFmtId="10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/>
    <xf numFmtId="10" fontId="0" fillId="0" borderId="16" xfId="0" applyNumberFormat="1" applyBorder="1"/>
    <xf numFmtId="2" fontId="0" fillId="0" borderId="17" xfId="0" applyNumberFormat="1" applyBorder="1"/>
    <xf numFmtId="2" fontId="0" fillId="0" borderId="14" xfId="0" applyNumberFormat="1" applyBorder="1"/>
    <xf numFmtId="2" fontId="0" fillId="0" borderId="9" xfId="0" applyNumberFormat="1" applyBorder="1"/>
    <xf numFmtId="0" fontId="0" fillId="0" borderId="4" xfId="0" applyFill="1" applyBorder="1"/>
    <xf numFmtId="0" fontId="0" fillId="0" borderId="14" xfId="0" applyFill="1" applyBorder="1"/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0" fontId="0" fillId="0" borderId="17" xfId="0" applyNumberFormat="1" applyBorder="1"/>
    <xf numFmtId="10" fontId="0" fillId="0" borderId="14" xfId="0" applyNumberFormat="1" applyBorder="1"/>
    <xf numFmtId="10" fontId="0" fillId="0" borderId="8" xfId="0" applyNumberFormat="1" applyBorder="1"/>
    <xf numFmtId="10" fontId="0" fillId="0" borderId="9" xfId="0" applyNumberFormat="1" applyBorder="1"/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al" xfId="0" builtinId="0"/>
    <cellStyle name="Percent" xfId="1" builtinId="5"/>
  </cellStyles>
  <dxfs count="6"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'n1 (12-4)'!$G$11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'n1 (12-4)'!$D$12:$D$17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'n1 (12-4)'!$G$12:$G$17</c:f>
              <c:numCache>
                <c:formatCode>0.000</c:formatCode>
                <c:ptCount val="6"/>
                <c:pt idx="0">
                  <c:v>6.0000000000000001E-3</c:v>
                </c:pt>
                <c:pt idx="1">
                  <c:v>2.4E-2</c:v>
                </c:pt>
                <c:pt idx="2">
                  <c:v>4.2499999999999996E-2</c:v>
                </c:pt>
                <c:pt idx="3">
                  <c:v>8.5000000000000006E-2</c:v>
                </c:pt>
                <c:pt idx="4">
                  <c:v>0.17449999999999999</c:v>
                </c:pt>
                <c:pt idx="5">
                  <c:v>0.218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C95-4DC2-BC63-77097407E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'n2 (12-8)'!$G$11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'n2 (12-8)'!$D$12:$D$17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'n2 (12-8)'!$G$12:$G$17</c:f>
              <c:numCache>
                <c:formatCode>0.000</c:formatCode>
                <c:ptCount val="6"/>
                <c:pt idx="0">
                  <c:v>4.5000000000000005E-3</c:v>
                </c:pt>
                <c:pt idx="1">
                  <c:v>2.2499999999999999E-2</c:v>
                </c:pt>
                <c:pt idx="2">
                  <c:v>4.0500000000000001E-2</c:v>
                </c:pt>
                <c:pt idx="3">
                  <c:v>8.3000000000000004E-2</c:v>
                </c:pt>
                <c:pt idx="4">
                  <c:v>0.16600000000000001</c:v>
                </c:pt>
                <c:pt idx="5">
                  <c:v>0.2145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30-46B5-AF9B-90BCE0702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'n3 (12-9)'!$G$11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'n3 (12-9)'!$D$12:$D$17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'n3 (12-9)'!$G$12:$G$17</c:f>
              <c:numCache>
                <c:formatCode>0.000</c:formatCode>
                <c:ptCount val="6"/>
                <c:pt idx="0">
                  <c:v>4.5000000000000005E-3</c:v>
                </c:pt>
                <c:pt idx="1">
                  <c:v>2.2499999999999999E-2</c:v>
                </c:pt>
                <c:pt idx="2">
                  <c:v>4.0500000000000001E-2</c:v>
                </c:pt>
                <c:pt idx="3">
                  <c:v>8.3000000000000004E-2</c:v>
                </c:pt>
                <c:pt idx="4">
                  <c:v>0.16600000000000001</c:v>
                </c:pt>
                <c:pt idx="5">
                  <c:v>0.2145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ED-49DD-BF34-4B3AAEEED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'n1 (12-4)'!$G$11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'n1 (12-4)'!$D$12:$D$17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'n1 (12-4)'!$G$12:$G$17</c:f>
              <c:numCache>
                <c:formatCode>0.000</c:formatCode>
                <c:ptCount val="6"/>
                <c:pt idx="0">
                  <c:v>6.0000000000000001E-3</c:v>
                </c:pt>
                <c:pt idx="1">
                  <c:v>2.4E-2</c:v>
                </c:pt>
                <c:pt idx="2">
                  <c:v>4.2499999999999996E-2</c:v>
                </c:pt>
                <c:pt idx="3">
                  <c:v>8.5000000000000006E-2</c:v>
                </c:pt>
                <c:pt idx="4">
                  <c:v>0.17449999999999999</c:v>
                </c:pt>
                <c:pt idx="5">
                  <c:v>0.218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0B-458A-BECC-D4B3597DA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112183</xdr:rowOff>
    </xdr:from>
    <xdr:to>
      <xdr:col>7</xdr:col>
      <xdr:colOff>304800</xdr:colOff>
      <xdr:row>37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FAACCF-D5DA-4F7A-8A23-362DF12EE2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112183</xdr:rowOff>
    </xdr:from>
    <xdr:to>
      <xdr:col>7</xdr:col>
      <xdr:colOff>304800</xdr:colOff>
      <xdr:row>37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96047C-77E6-440A-8D38-11CFE3FC66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112183</xdr:rowOff>
    </xdr:from>
    <xdr:to>
      <xdr:col>7</xdr:col>
      <xdr:colOff>304800</xdr:colOff>
      <xdr:row>38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22D24A-767D-4A85-AA92-3A6E0CCFDA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170793</xdr:rowOff>
    </xdr:from>
    <xdr:to>
      <xdr:col>6</xdr:col>
      <xdr:colOff>65690</xdr:colOff>
      <xdr:row>37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E61AA1-A21E-4744-8B7C-944A13E59B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985CF-6891-49F7-A374-D34414B4408A}">
  <sheetPr codeName="Sheet1"/>
  <dimension ref="A1:AA50"/>
  <sheetViews>
    <sheetView zoomScale="46" zoomScaleNormal="90" workbookViewId="0">
      <selection activeCell="L1" sqref="L1:O11"/>
    </sheetView>
  </sheetViews>
  <sheetFormatPr defaultRowHeight="14.4" x14ac:dyDescent="0.3"/>
  <cols>
    <col min="8" max="8" width="10.109375" customWidth="1"/>
    <col min="9" max="9" width="11.33203125" customWidth="1"/>
    <col min="16" max="16" width="10.33203125" bestFit="1" customWidth="1"/>
  </cols>
  <sheetData>
    <row r="1" spans="1:23" ht="15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L1" s="21" t="s">
        <v>19</v>
      </c>
      <c r="M1" s="86"/>
      <c r="N1" s="87"/>
      <c r="O1" s="88"/>
    </row>
    <row r="2" spans="1:23" x14ac:dyDescent="0.3">
      <c r="A2" s="4" t="s">
        <v>7</v>
      </c>
      <c r="B2" s="1">
        <v>9.6299999999999997E-3</v>
      </c>
      <c r="C2" s="5">
        <v>0.1</v>
      </c>
      <c r="D2" s="2">
        <v>960.8</v>
      </c>
      <c r="E2" s="2">
        <f>B2/C2</f>
        <v>9.6299999999999997E-2</v>
      </c>
      <c r="F2" s="6">
        <f>(E2/D2)*10^6</f>
        <v>100.22897585345547</v>
      </c>
      <c r="G2" s="7">
        <v>608</v>
      </c>
      <c r="L2" s="15">
        <v>1</v>
      </c>
      <c r="M2" s="49">
        <v>0.14299999999999999</v>
      </c>
      <c r="N2" s="46">
        <v>0.14299999999999999</v>
      </c>
      <c r="O2" s="33">
        <v>0.14299999999999999</v>
      </c>
      <c r="Q2" s="52" t="s">
        <v>21</v>
      </c>
      <c r="R2" s="52" t="s">
        <v>23</v>
      </c>
      <c r="S2" s="52">
        <v>1</v>
      </c>
      <c r="T2" s="52">
        <v>6</v>
      </c>
      <c r="U2" s="52">
        <v>24</v>
      </c>
      <c r="V2" s="52">
        <v>48</v>
      </c>
      <c r="W2" s="52">
        <v>72</v>
      </c>
    </row>
    <row r="3" spans="1:23" ht="15" thickBot="1" x14ac:dyDescent="0.35">
      <c r="A3" s="8" t="s">
        <v>8</v>
      </c>
      <c r="B3" s="8">
        <v>9.6129999999999993E-2</v>
      </c>
      <c r="C3" s="9">
        <v>0.1</v>
      </c>
      <c r="D3" s="10">
        <v>960.8</v>
      </c>
      <c r="E3" s="10">
        <f>B3/C3</f>
        <v>0.96129999999999993</v>
      </c>
      <c r="F3" s="11">
        <f>(E3/D3)*10^6</f>
        <v>1000.5203996669443</v>
      </c>
      <c r="G3" s="12">
        <v>608</v>
      </c>
      <c r="L3" s="15">
        <v>6</v>
      </c>
      <c r="M3" s="49">
        <v>9.0999999999999998E-2</v>
      </c>
      <c r="N3" s="46">
        <v>9.0999999999999998E-2</v>
      </c>
      <c r="O3" s="33">
        <v>9.1999999999999998E-2</v>
      </c>
      <c r="Q3" s="51">
        <f>M8</f>
        <v>0.14899999999999999</v>
      </c>
      <c r="R3" s="51">
        <f>M11</f>
        <v>0.17599999999999999</v>
      </c>
      <c r="S3" s="51">
        <f>M2</f>
        <v>0.14299999999999999</v>
      </c>
      <c r="T3" s="51">
        <f>M3</f>
        <v>9.0999999999999998E-2</v>
      </c>
      <c r="U3" s="51">
        <f>M4</f>
        <v>2.9000000000000001E-2</v>
      </c>
      <c r="V3" s="51">
        <f>M5</f>
        <v>0.02</v>
      </c>
      <c r="W3" s="51">
        <f>M6</f>
        <v>1.4E-2</v>
      </c>
    </row>
    <row r="4" spans="1:23" x14ac:dyDescent="0.3">
      <c r="L4" s="15">
        <v>24</v>
      </c>
      <c r="M4" s="49">
        <v>2.9000000000000001E-2</v>
      </c>
      <c r="N4" s="46">
        <v>0.03</v>
      </c>
      <c r="O4" s="33">
        <v>2.9000000000000001E-2</v>
      </c>
      <c r="Q4" s="51">
        <f>N8</f>
        <v>0.151</v>
      </c>
      <c r="R4" s="51">
        <f>N11</f>
        <v>0.17499999999999999</v>
      </c>
      <c r="S4" s="51">
        <f>N2</f>
        <v>0.14299999999999999</v>
      </c>
      <c r="T4" s="51">
        <f>N3</f>
        <v>9.0999999999999998E-2</v>
      </c>
      <c r="U4" s="51">
        <f>N4</f>
        <v>0.03</v>
      </c>
      <c r="V4" s="51">
        <f>N5</f>
        <v>0.02</v>
      </c>
      <c r="W4" s="51">
        <f>N6</f>
        <v>1.4E-2</v>
      </c>
    </row>
    <row r="5" spans="1:23" x14ac:dyDescent="0.3">
      <c r="A5" s="32" t="s">
        <v>18</v>
      </c>
      <c r="B5" t="s">
        <v>45</v>
      </c>
      <c r="L5" s="15">
        <v>48</v>
      </c>
      <c r="M5" s="49">
        <v>0.02</v>
      </c>
      <c r="N5" s="46">
        <v>0.02</v>
      </c>
      <c r="O5" s="33">
        <v>0.02</v>
      </c>
      <c r="Q5" s="51">
        <f>O8</f>
        <v>0.15</v>
      </c>
      <c r="R5" s="51">
        <f>O11</f>
        <v>0.17499999999999999</v>
      </c>
      <c r="S5" s="51">
        <f>O2</f>
        <v>0.14299999999999999</v>
      </c>
      <c r="T5" s="51">
        <f>O3</f>
        <v>9.1999999999999998E-2</v>
      </c>
      <c r="U5" s="51">
        <f>O4</f>
        <v>2.9000000000000001E-2</v>
      </c>
      <c r="V5" s="51">
        <f>O5</f>
        <v>0.02</v>
      </c>
      <c r="W5" s="51">
        <f>O6</f>
        <v>1.4E-2</v>
      </c>
    </row>
    <row r="6" spans="1:23" ht="15" thickBot="1" x14ac:dyDescent="0.35">
      <c r="A6" s="32" t="s">
        <v>39</v>
      </c>
      <c r="B6" t="s">
        <v>40</v>
      </c>
      <c r="L6" s="18">
        <v>72</v>
      </c>
      <c r="M6" s="57">
        <v>1.4E-2</v>
      </c>
      <c r="N6" s="24">
        <v>1.4E-2</v>
      </c>
      <c r="O6" s="34">
        <v>1.4E-2</v>
      </c>
    </row>
    <row r="7" spans="1:23" x14ac:dyDescent="0.3">
      <c r="L7" s="25" t="s">
        <v>20</v>
      </c>
      <c r="M7" s="58">
        <v>-2E-3</v>
      </c>
      <c r="N7" s="58">
        <v>1E-3</v>
      </c>
      <c r="O7" s="59">
        <v>-1E-3</v>
      </c>
    </row>
    <row r="8" spans="1:23" x14ac:dyDescent="0.3">
      <c r="A8" s="29" t="s">
        <v>34</v>
      </c>
      <c r="L8" s="26" t="s">
        <v>21</v>
      </c>
      <c r="M8" s="60">
        <v>0.14899999999999999</v>
      </c>
      <c r="N8" s="60">
        <v>0.151</v>
      </c>
      <c r="O8" s="33">
        <v>0.15</v>
      </c>
    </row>
    <row r="9" spans="1:23" x14ac:dyDescent="0.3">
      <c r="A9" s="29" t="s">
        <v>35</v>
      </c>
      <c r="B9" t="s">
        <v>36</v>
      </c>
      <c r="L9" s="26" t="s">
        <v>33</v>
      </c>
      <c r="M9" s="60">
        <v>4.0000000000000001E-3</v>
      </c>
      <c r="N9" s="60">
        <v>4.0000000000000001E-3</v>
      </c>
      <c r="O9" s="61">
        <v>4.0000000000000001E-3</v>
      </c>
      <c r="P9" s="31"/>
      <c r="Q9" s="31"/>
      <c r="R9" s="31"/>
    </row>
    <row r="10" spans="1:23" ht="15" thickBot="1" x14ac:dyDescent="0.35">
      <c r="L10" s="26" t="s">
        <v>22</v>
      </c>
      <c r="M10" s="46">
        <v>0.17599999999999999</v>
      </c>
      <c r="N10" s="46">
        <v>0.17599999999999999</v>
      </c>
      <c r="O10" s="33">
        <v>0.17599999999999999</v>
      </c>
    </row>
    <row r="11" spans="1:23" ht="15" thickBot="1" x14ac:dyDescent="0.35">
      <c r="B11" s="28" t="s">
        <v>9</v>
      </c>
      <c r="C11" s="13" t="s">
        <v>10</v>
      </c>
      <c r="D11" s="14" t="s">
        <v>11</v>
      </c>
      <c r="E11" s="29" t="s">
        <v>41</v>
      </c>
      <c r="F11" s="29" t="s">
        <v>41</v>
      </c>
      <c r="G11" s="29" t="s">
        <v>17</v>
      </c>
      <c r="L11" s="27" t="s">
        <v>23</v>
      </c>
      <c r="M11" s="24">
        <v>0.17599999999999999</v>
      </c>
      <c r="N11" s="24">
        <v>0.17499999999999999</v>
      </c>
      <c r="O11" s="34">
        <v>0.17499999999999999</v>
      </c>
    </row>
    <row r="12" spans="1:23" x14ac:dyDescent="0.3">
      <c r="A12" s="26">
        <v>1</v>
      </c>
      <c r="B12" s="15">
        <v>5</v>
      </c>
      <c r="C12" s="16">
        <f t="shared" ref="C12:C17" si="0">5000-B12</f>
        <v>4995</v>
      </c>
      <c r="D12" s="17">
        <f t="shared" ref="D12:D17" si="1">($F$2*B12)/5000</f>
        <v>0.10022897585345547</v>
      </c>
      <c r="E12" s="31">
        <v>6.0000000000000001E-3</v>
      </c>
      <c r="F12" s="31">
        <v>6.0000000000000001E-3</v>
      </c>
      <c r="G12" s="31">
        <f t="shared" ref="G12:G16" si="2">AVERAGE(E12:F12)</f>
        <v>6.0000000000000001E-3</v>
      </c>
    </row>
    <row r="13" spans="1:23" x14ac:dyDescent="0.3">
      <c r="A13" s="26">
        <v>2</v>
      </c>
      <c r="B13" s="15">
        <v>15</v>
      </c>
      <c r="C13" s="16">
        <f>5000-B13</f>
        <v>4985</v>
      </c>
      <c r="D13" s="17">
        <f t="shared" si="1"/>
        <v>0.30068692756036641</v>
      </c>
      <c r="E13">
        <v>2.4E-2</v>
      </c>
      <c r="F13" s="31">
        <v>2.4E-2</v>
      </c>
      <c r="G13" s="31">
        <f t="shared" si="2"/>
        <v>2.4E-2</v>
      </c>
    </row>
    <row r="14" spans="1:23" x14ac:dyDescent="0.3">
      <c r="A14" s="26">
        <v>3</v>
      </c>
      <c r="B14" s="15">
        <v>25</v>
      </c>
      <c r="C14" s="16">
        <f t="shared" si="0"/>
        <v>4975</v>
      </c>
      <c r="D14" s="17">
        <f t="shared" si="1"/>
        <v>0.50114487926727735</v>
      </c>
      <c r="E14" s="31">
        <v>4.2000000000000003E-2</v>
      </c>
      <c r="F14" s="31">
        <v>4.2999999999999997E-2</v>
      </c>
      <c r="G14" s="31">
        <f t="shared" si="2"/>
        <v>4.2499999999999996E-2</v>
      </c>
    </row>
    <row r="15" spans="1:23" x14ac:dyDescent="0.3">
      <c r="A15" s="26">
        <v>4</v>
      </c>
      <c r="B15" s="15">
        <v>50</v>
      </c>
      <c r="C15" s="16">
        <f t="shared" si="0"/>
        <v>4950</v>
      </c>
      <c r="D15" s="17">
        <f t="shared" si="1"/>
        <v>1.0022897585345547</v>
      </c>
      <c r="E15" s="31">
        <v>8.5000000000000006E-2</v>
      </c>
      <c r="F15" s="31">
        <v>8.5000000000000006E-2</v>
      </c>
      <c r="G15" s="31">
        <f t="shared" si="2"/>
        <v>8.5000000000000006E-2</v>
      </c>
      <c r="L15" s="35" t="s">
        <v>24</v>
      </c>
      <c r="M15" s="85"/>
      <c r="N15" s="85"/>
      <c r="O15" s="85"/>
    </row>
    <row r="16" spans="1:23" x14ac:dyDescent="0.3">
      <c r="A16" s="26">
        <v>5</v>
      </c>
      <c r="B16" s="15">
        <v>100</v>
      </c>
      <c r="C16" s="16">
        <f t="shared" si="0"/>
        <v>4900</v>
      </c>
      <c r="D16" s="17">
        <f t="shared" si="1"/>
        <v>2.0045795170691094</v>
      </c>
      <c r="E16" s="31">
        <v>0.17499999999999999</v>
      </c>
      <c r="F16" s="31">
        <v>0.17399999999999999</v>
      </c>
      <c r="G16" s="31">
        <f t="shared" si="2"/>
        <v>0.17449999999999999</v>
      </c>
      <c r="L16">
        <v>1</v>
      </c>
      <c r="M16" s="30">
        <f t="shared" ref="M16:O22" si="3">(M2-$I$31)/$I$30</f>
        <v>1.6516418588796726</v>
      </c>
      <c r="N16" s="30">
        <f t="shared" si="3"/>
        <v>1.6516418588796726</v>
      </c>
      <c r="O16" s="30">
        <f t="shared" si="3"/>
        <v>1.6516418588796726</v>
      </c>
    </row>
    <row r="17" spans="1:27" ht="15" thickBot="1" x14ac:dyDescent="0.35">
      <c r="A17" s="27">
        <v>6</v>
      </c>
      <c r="B17" s="18">
        <v>125</v>
      </c>
      <c r="C17" s="19">
        <f t="shared" si="0"/>
        <v>4875</v>
      </c>
      <c r="D17" s="20">
        <f t="shared" si="1"/>
        <v>2.5057243963363867</v>
      </c>
      <c r="E17" s="31">
        <v>0.217</v>
      </c>
      <c r="F17" s="31">
        <v>0.219</v>
      </c>
      <c r="G17" s="31">
        <f>AVERAGE(E17:F17)</f>
        <v>0.218</v>
      </c>
      <c r="L17">
        <v>6</v>
      </c>
      <c r="M17" s="30">
        <f t="shared" si="3"/>
        <v>1.0607999091012383</v>
      </c>
      <c r="N17" s="30">
        <f t="shared" si="3"/>
        <v>1.0607999091012383</v>
      </c>
      <c r="O17" s="30">
        <f t="shared" si="3"/>
        <v>1.0721622542892852</v>
      </c>
    </row>
    <row r="18" spans="1:27" ht="15" thickBot="1" x14ac:dyDescent="0.35">
      <c r="L18">
        <v>24</v>
      </c>
      <c r="M18" s="30">
        <f t="shared" si="3"/>
        <v>0.35633450744233608</v>
      </c>
      <c r="N18" s="30">
        <f t="shared" si="3"/>
        <v>0.36769685263038288</v>
      </c>
      <c r="O18" s="30">
        <f t="shared" si="3"/>
        <v>0.35633450744233608</v>
      </c>
    </row>
    <row r="19" spans="1:27" x14ac:dyDescent="0.3">
      <c r="A19" s="21"/>
      <c r="B19" s="22" t="s">
        <v>12</v>
      </c>
      <c r="C19" s="22" t="s">
        <v>13</v>
      </c>
      <c r="D19" s="23" t="s">
        <v>11</v>
      </c>
      <c r="L19">
        <v>48</v>
      </c>
      <c r="M19" s="30">
        <f t="shared" si="3"/>
        <v>0.25407340074991475</v>
      </c>
      <c r="N19" s="30">
        <f t="shared" si="3"/>
        <v>0.25407340074991475</v>
      </c>
      <c r="O19" s="30">
        <f t="shared" si="3"/>
        <v>0.25407340074991475</v>
      </c>
    </row>
    <row r="20" spans="1:27" ht="15" thickBot="1" x14ac:dyDescent="0.35">
      <c r="A20" s="8" t="s">
        <v>14</v>
      </c>
      <c r="B20" s="9">
        <f>(D20*C20)/$F$3</f>
        <v>0.99947987100800995</v>
      </c>
      <c r="C20" s="10">
        <v>500</v>
      </c>
      <c r="D20" s="64">
        <v>2</v>
      </c>
      <c r="L20">
        <v>72</v>
      </c>
      <c r="M20" s="30">
        <f t="shared" si="3"/>
        <v>0.18589932962163391</v>
      </c>
      <c r="N20" s="30">
        <f t="shared" si="3"/>
        <v>0.18589932962163391</v>
      </c>
      <c r="O20" s="30">
        <f t="shared" si="3"/>
        <v>0.18589932962163391</v>
      </c>
    </row>
    <row r="21" spans="1:27" ht="15" thickBot="1" x14ac:dyDescent="0.35">
      <c r="A21" s="18" t="s">
        <v>15</v>
      </c>
      <c r="B21" s="24">
        <f>(D21*C21)/$F$3</f>
        <v>0.19989597420160199</v>
      </c>
      <c r="C21" s="19">
        <v>100</v>
      </c>
      <c r="D21" s="20">
        <v>2</v>
      </c>
      <c r="L21" s="21" t="s">
        <v>20</v>
      </c>
      <c r="M21" s="30">
        <f t="shared" si="3"/>
        <v>4.1018066128848969E-3</v>
      </c>
      <c r="N21" s="30">
        <f t="shared" si="3"/>
        <v>3.8188842177025333E-2</v>
      </c>
      <c r="O21" s="30">
        <f t="shared" si="3"/>
        <v>1.5464151800931709E-2</v>
      </c>
      <c r="P21" s="30"/>
      <c r="Q21" s="30"/>
      <c r="R21" s="30"/>
    </row>
    <row r="22" spans="1:27" ht="15" thickBot="1" x14ac:dyDescent="0.35">
      <c r="A22" s="18" t="s">
        <v>16</v>
      </c>
      <c r="B22" s="24">
        <f>(D22*C22)/$F$3</f>
        <v>0.49973993550400497</v>
      </c>
      <c r="C22" s="19">
        <v>250</v>
      </c>
      <c r="D22" s="20">
        <v>2</v>
      </c>
      <c r="L22" s="15" t="s">
        <v>21</v>
      </c>
      <c r="M22" s="30">
        <f t="shared" si="3"/>
        <v>1.7198159300079534</v>
      </c>
      <c r="N22" s="30">
        <f t="shared" si="3"/>
        <v>1.7425406203840472</v>
      </c>
      <c r="O22" s="30">
        <f t="shared" si="3"/>
        <v>1.7311782751960003</v>
      </c>
      <c r="P22" s="30"/>
      <c r="Q22" s="30"/>
      <c r="R22" s="30"/>
      <c r="V22" s="63"/>
      <c r="W22" s="85"/>
      <c r="X22" s="85"/>
      <c r="Y22" s="85"/>
    </row>
    <row r="23" spans="1:27" x14ac:dyDescent="0.3">
      <c r="L23" s="15" t="s">
        <v>26</v>
      </c>
      <c r="M23" s="30">
        <f t="shared" ref="M23:O24" si="4">(M10-$I$31)/$I$30</f>
        <v>2.0265992500852175</v>
      </c>
      <c r="N23" s="30">
        <f t="shared" si="4"/>
        <v>2.0265992500852175</v>
      </c>
      <c r="O23" s="30">
        <f t="shared" si="4"/>
        <v>2.0265992500852175</v>
      </c>
      <c r="P23" s="30"/>
      <c r="Q23" s="30"/>
      <c r="R23" s="30"/>
      <c r="W23" s="50"/>
      <c r="X23" s="50"/>
      <c r="Y23" s="50"/>
    </row>
    <row r="24" spans="1:27" ht="15" thickBot="1" x14ac:dyDescent="0.35">
      <c r="L24" s="18" t="s">
        <v>23</v>
      </c>
      <c r="M24" s="30">
        <f t="shared" si="4"/>
        <v>2.0265992500852175</v>
      </c>
      <c r="N24" s="30">
        <f t="shared" si="4"/>
        <v>2.0152369048971708</v>
      </c>
      <c r="O24" s="30">
        <f t="shared" si="4"/>
        <v>2.0152369048971708</v>
      </c>
      <c r="P24" s="30"/>
      <c r="Q24" s="30"/>
      <c r="R24" s="30"/>
      <c r="W24" s="50"/>
      <c r="X24" s="50"/>
      <c r="Y24" s="50"/>
    </row>
    <row r="25" spans="1:27" ht="15" thickBot="1" x14ac:dyDescent="0.35">
      <c r="W25" s="50"/>
      <c r="X25" s="50"/>
      <c r="Y25" s="50"/>
    </row>
    <row r="26" spans="1:27" ht="15" thickBot="1" x14ac:dyDescent="0.35">
      <c r="I26" t="s">
        <v>43</v>
      </c>
      <c r="L26" s="48" t="s">
        <v>27</v>
      </c>
      <c r="M26" s="89" t="s">
        <v>25</v>
      </c>
      <c r="N26" s="89"/>
      <c r="O26" s="89"/>
      <c r="Q26" s="62" t="s">
        <v>37</v>
      </c>
      <c r="R26" s="63"/>
      <c r="T26" s="50"/>
      <c r="U26" s="66" t="s">
        <v>21</v>
      </c>
      <c r="V26" s="52" t="s">
        <v>23</v>
      </c>
      <c r="W26" s="52">
        <v>1</v>
      </c>
      <c r="X26" s="52">
        <v>6</v>
      </c>
      <c r="Y26" s="52">
        <v>24</v>
      </c>
      <c r="Z26" s="52">
        <v>48</v>
      </c>
      <c r="AA26" s="52">
        <v>72</v>
      </c>
    </row>
    <row r="27" spans="1:27" x14ac:dyDescent="0.3">
      <c r="L27" s="15">
        <v>1</v>
      </c>
      <c r="M27" s="36">
        <f>IF(M16&lt;0,0,M16)</f>
        <v>1.6516418588796726</v>
      </c>
      <c r="N27" s="37">
        <f t="shared" ref="M27:O35" si="5">IF(N16&lt;0,0,N16)</f>
        <v>1.6516418588796726</v>
      </c>
      <c r="O27" s="38">
        <f>IF(O16&lt;0,0,O16)</f>
        <v>1.6516418588796726</v>
      </c>
      <c r="Q27" s="50">
        <f>(M$24-M27)/M$24</f>
        <v>0.18501802524094393</v>
      </c>
      <c r="R27" s="50">
        <f>(N$24-N27)/N$24</f>
        <v>0.18042297912167846</v>
      </c>
      <c r="S27" s="50">
        <f>(O$24-O27)/O$24</f>
        <v>0.18042297912167846</v>
      </c>
      <c r="T27" s="50"/>
      <c r="U27" s="53">
        <f>M33</f>
        <v>1.7198159300079534</v>
      </c>
      <c r="V27" s="53">
        <f>M35</f>
        <v>2.0265992500852175</v>
      </c>
      <c r="W27" s="53">
        <f>M27</f>
        <v>1.6516418588796726</v>
      </c>
      <c r="X27" s="53">
        <f>M28</f>
        <v>1.0607999091012383</v>
      </c>
      <c r="Y27" s="53">
        <f>M29</f>
        <v>0.35633450744233608</v>
      </c>
      <c r="Z27" s="53">
        <f>M30</f>
        <v>0.25407340074991475</v>
      </c>
      <c r="AA27" s="53">
        <f>M31</f>
        <v>0.18589932962163391</v>
      </c>
    </row>
    <row r="28" spans="1:27" x14ac:dyDescent="0.3">
      <c r="L28" s="15">
        <v>6</v>
      </c>
      <c r="M28" s="39">
        <f t="shared" si="5"/>
        <v>1.0607999091012383</v>
      </c>
      <c r="N28" s="55">
        <f t="shared" si="5"/>
        <v>1.0607999091012383</v>
      </c>
      <c r="O28" s="17">
        <f t="shared" si="5"/>
        <v>1.0721622542892852</v>
      </c>
      <c r="Q28" s="50">
        <f>(M$24-M28)/M$24</f>
        <v>0.47656158016606776</v>
      </c>
      <c r="R28" s="50">
        <f t="shared" ref="R28:R31" si="6">(N$24-N28)/N$24</f>
        <v>0.47361032019440585</v>
      </c>
      <c r="S28" s="50">
        <f>(O$24-O28)/O$24</f>
        <v>0.46797210209685336</v>
      </c>
      <c r="U28" s="53">
        <f>N33</f>
        <v>1.7425406203840472</v>
      </c>
      <c r="V28" s="53">
        <f>N35</f>
        <v>2.0152369048971708</v>
      </c>
      <c r="W28" s="53">
        <f>N27</f>
        <v>1.6516418588796726</v>
      </c>
      <c r="X28" s="53">
        <f>N28</f>
        <v>1.0607999091012383</v>
      </c>
      <c r="Y28" s="53">
        <f>N29</f>
        <v>0.36769685263038288</v>
      </c>
      <c r="Z28" s="53">
        <f>N30</f>
        <v>0.25407340074991475</v>
      </c>
      <c r="AA28" s="53">
        <f>N31</f>
        <v>0.18589932962163391</v>
      </c>
    </row>
    <row r="29" spans="1:27" x14ac:dyDescent="0.3">
      <c r="L29" s="15">
        <v>24</v>
      </c>
      <c r="M29" s="39">
        <f t="shared" si="5"/>
        <v>0.35633450744233608</v>
      </c>
      <c r="N29" s="55">
        <f t="shared" si="5"/>
        <v>0.36769685263038288</v>
      </c>
      <c r="O29" s="17">
        <f>IF(O18&lt;0,0,O18)</f>
        <v>0.35633450744233608</v>
      </c>
      <c r="Q29" s="50">
        <f t="shared" ref="Q29:Q30" si="7">(M$24-M29)/M$24</f>
        <v>0.82417120334602301</v>
      </c>
      <c r="R29" s="50">
        <f t="shared" si="6"/>
        <v>0.81754162414510523</v>
      </c>
      <c r="S29" s="50">
        <f>(O$24-O29)/O$24</f>
        <v>0.82317984224265761</v>
      </c>
      <c r="U29" s="53">
        <f>O33</f>
        <v>1.7311782751960003</v>
      </c>
      <c r="V29" s="53">
        <f>O35</f>
        <v>2.0152369048971708</v>
      </c>
      <c r="W29" s="53">
        <f>O27</f>
        <v>1.6516418588796726</v>
      </c>
      <c r="X29" s="53">
        <f>O28</f>
        <v>1.0721622542892852</v>
      </c>
      <c r="Y29" s="53">
        <f>O29</f>
        <v>0.35633450744233608</v>
      </c>
      <c r="Z29" s="53">
        <f>O30</f>
        <v>0.25407340074991475</v>
      </c>
      <c r="AA29" s="53">
        <f>O31</f>
        <v>0.18589932962163391</v>
      </c>
    </row>
    <row r="30" spans="1:27" x14ac:dyDescent="0.3">
      <c r="H30" s="47" t="s">
        <v>31</v>
      </c>
      <c r="I30" s="56">
        <v>8.8010000000000005E-2</v>
      </c>
      <c r="L30" s="15">
        <v>48</v>
      </c>
      <c r="M30" s="39">
        <f t="shared" si="5"/>
        <v>0.25407340074991475</v>
      </c>
      <c r="N30" s="55">
        <f t="shared" si="5"/>
        <v>0.25407340074991475</v>
      </c>
      <c r="O30" s="17">
        <f t="shared" si="5"/>
        <v>0.25407340074991475</v>
      </c>
      <c r="Q30" s="50">
        <f t="shared" si="7"/>
        <v>0.87463066477537132</v>
      </c>
      <c r="R30" s="50">
        <f>(N$24-N30)/N$24</f>
        <v>0.87392380512062962</v>
      </c>
      <c r="S30" s="50">
        <f>(O$24-O30)/O$24</f>
        <v>0.87392380512062962</v>
      </c>
    </row>
    <row r="31" spans="1:27" ht="15" thickBot="1" x14ac:dyDescent="0.35">
      <c r="H31" s="47" t="s">
        <v>32</v>
      </c>
      <c r="I31" s="56">
        <v>-2.3609999999999998E-3</v>
      </c>
      <c r="L31" s="18">
        <v>72</v>
      </c>
      <c r="M31" s="41">
        <f t="shared" si="5"/>
        <v>0.18589932962163391</v>
      </c>
      <c r="N31" s="42">
        <f t="shared" si="5"/>
        <v>0.18589932962163391</v>
      </c>
      <c r="O31" s="20">
        <f t="shared" si="5"/>
        <v>0.18589932962163391</v>
      </c>
      <c r="Q31" s="50">
        <f>(M$24-M31)/M$24</f>
        <v>0.90827030572827017</v>
      </c>
      <c r="R31" s="50">
        <f t="shared" si="6"/>
        <v>0.90775311370594436</v>
      </c>
      <c r="S31" s="50">
        <f>(O$24-O31)/O$24</f>
        <v>0.90775311370594436</v>
      </c>
    </row>
    <row r="32" spans="1:27" x14ac:dyDescent="0.3">
      <c r="L32" s="21" t="s">
        <v>20</v>
      </c>
      <c r="M32" s="39">
        <f t="shared" si="5"/>
        <v>4.1018066128848969E-3</v>
      </c>
      <c r="N32" s="55">
        <f t="shared" si="5"/>
        <v>3.8188842177025333E-2</v>
      </c>
      <c r="O32" s="17">
        <f t="shared" si="5"/>
        <v>1.5464151800931709E-2</v>
      </c>
      <c r="P32" s="40"/>
      <c r="Q32" s="50"/>
      <c r="R32" s="50"/>
      <c r="S32" s="50"/>
    </row>
    <row r="33" spans="1:27" x14ac:dyDescent="0.3">
      <c r="L33" s="15" t="s">
        <v>21</v>
      </c>
      <c r="M33" s="39">
        <f t="shared" si="5"/>
        <v>1.7198159300079534</v>
      </c>
      <c r="N33" s="30">
        <f t="shared" si="5"/>
        <v>1.7425406203840472</v>
      </c>
      <c r="O33" s="17">
        <f t="shared" si="5"/>
        <v>1.7311782751960003</v>
      </c>
      <c r="Q33" s="50">
        <f>(M$24-M33)/M$24</f>
        <v>0.15137838428804509</v>
      </c>
      <c r="R33" s="50">
        <f t="shared" ref="R33" si="8">(N$24-N33)/N$24</f>
        <v>0.13531723434125881</v>
      </c>
      <c r="S33" s="50">
        <f t="shared" ref="S33" si="9">(O$24-O33)/O$24</f>
        <v>0.1409554524388113</v>
      </c>
    </row>
    <row r="34" spans="1:27" x14ac:dyDescent="0.3">
      <c r="L34" s="15" t="s">
        <v>26</v>
      </c>
      <c r="M34" s="39">
        <f t="shared" si="5"/>
        <v>2.0265992500852175</v>
      </c>
      <c r="N34" s="30">
        <f t="shared" si="5"/>
        <v>2.0265992500852175</v>
      </c>
      <c r="O34" s="17">
        <f t="shared" si="5"/>
        <v>2.0265992500852175</v>
      </c>
    </row>
    <row r="35" spans="1:27" ht="15" thickBot="1" x14ac:dyDescent="0.35">
      <c r="L35" s="18" t="s">
        <v>23</v>
      </c>
      <c r="M35" s="41">
        <f t="shared" si="5"/>
        <v>2.0265992500852175</v>
      </c>
      <c r="N35" s="42">
        <f t="shared" si="5"/>
        <v>2.0152369048971708</v>
      </c>
      <c r="O35" s="20">
        <f t="shared" si="5"/>
        <v>2.0152369048971708</v>
      </c>
      <c r="P35" s="50"/>
      <c r="Q35" s="50">
        <f>(M23-M24)/M23</f>
        <v>0</v>
      </c>
      <c r="R35" s="50">
        <f>(N23-N24)/N23</f>
        <v>5.6066068254830865E-3</v>
      </c>
      <c r="S35" s="50">
        <f t="shared" ref="S35" si="10">(O23-O24)/O23</f>
        <v>5.6066068254830865E-3</v>
      </c>
      <c r="T35" s="40"/>
    </row>
    <row r="37" spans="1:27" ht="15" thickBot="1" x14ac:dyDescent="0.35"/>
    <row r="38" spans="1:27" ht="15" thickBot="1" x14ac:dyDescent="0.35">
      <c r="O38" s="28" t="s">
        <v>29</v>
      </c>
      <c r="P38" s="14" t="s">
        <v>28</v>
      </c>
      <c r="U38" s="52" t="s">
        <v>23</v>
      </c>
      <c r="V38" s="66" t="s">
        <v>21</v>
      </c>
      <c r="W38" s="52">
        <v>1</v>
      </c>
      <c r="X38" s="52">
        <v>6</v>
      </c>
      <c r="Y38" s="52">
        <v>24</v>
      </c>
      <c r="Z38" s="52">
        <v>48</v>
      </c>
      <c r="AA38" s="52">
        <v>72</v>
      </c>
    </row>
    <row r="39" spans="1:27" ht="15" thickBot="1" x14ac:dyDescent="0.35">
      <c r="M39" s="30"/>
      <c r="N39" t="s">
        <v>23</v>
      </c>
      <c r="O39" s="39">
        <f>AVERAGE(M35:O35)</f>
        <v>2.0190243532931862</v>
      </c>
      <c r="P39" s="45"/>
      <c r="U39" s="69">
        <f>Q35</f>
        <v>0</v>
      </c>
      <c r="V39" s="69">
        <f>Q33</f>
        <v>0.15137838428804509</v>
      </c>
      <c r="W39" s="69">
        <f>Q27</f>
        <v>0.18501802524094393</v>
      </c>
      <c r="X39" s="69">
        <f>Q28</f>
        <v>0.47656158016606776</v>
      </c>
      <c r="Y39" s="69">
        <f>Q29</f>
        <v>0.82417120334602301</v>
      </c>
      <c r="Z39" s="69">
        <f>Q30</f>
        <v>0.87463066477537132</v>
      </c>
      <c r="AA39" s="69">
        <f>Q31</f>
        <v>0.90827030572827017</v>
      </c>
    </row>
    <row r="40" spans="1:27" x14ac:dyDescent="0.3">
      <c r="M40" s="30"/>
      <c r="N40" s="25">
        <v>1</v>
      </c>
      <c r="O40" s="39">
        <f>AVERAGE(M27:O27)</f>
        <v>1.6516418588796726</v>
      </c>
      <c r="P40" s="43">
        <f>($O$39-O40)/$O$39</f>
        <v>0.18196040766634838</v>
      </c>
      <c r="U40" s="69">
        <f>R35</f>
        <v>5.6066068254830865E-3</v>
      </c>
      <c r="V40" s="69">
        <f>R33</f>
        <v>0.13531723434125881</v>
      </c>
      <c r="W40" s="69">
        <f>R27</f>
        <v>0.18042297912167846</v>
      </c>
      <c r="X40" s="69">
        <f>R28</f>
        <v>0.47361032019440585</v>
      </c>
      <c r="Y40" s="69">
        <f>R29</f>
        <v>0.81754162414510523</v>
      </c>
      <c r="Z40" s="69">
        <f>R30</f>
        <v>0.87392380512062962</v>
      </c>
      <c r="AA40" s="69">
        <f>R31</f>
        <v>0.90775311370594436</v>
      </c>
    </row>
    <row r="41" spans="1:27" x14ac:dyDescent="0.3">
      <c r="M41" s="30"/>
      <c r="N41" s="26">
        <v>6</v>
      </c>
      <c r="O41" s="39">
        <f>AVERAGE(M28:O28)</f>
        <v>1.064587357497254</v>
      </c>
      <c r="P41" s="43">
        <f t="shared" ref="P41:P44" si="11">($O$39-O41)/$O$39</f>
        <v>0.4727218838342247</v>
      </c>
      <c r="U41" s="69">
        <f>S35</f>
        <v>5.6066068254830865E-3</v>
      </c>
      <c r="V41" s="69">
        <f>S33</f>
        <v>0.1409554524388113</v>
      </c>
      <c r="W41" s="69">
        <f>S27</f>
        <v>0.18042297912167846</v>
      </c>
      <c r="X41" s="69">
        <f>S28</f>
        <v>0.46797210209685336</v>
      </c>
      <c r="Y41" s="69">
        <f>S29</f>
        <v>0.82317984224265761</v>
      </c>
      <c r="Z41" s="69">
        <f>S30</f>
        <v>0.87392380512062962</v>
      </c>
      <c r="AA41" s="69">
        <f>S31</f>
        <v>0.90775311370594436</v>
      </c>
    </row>
    <row r="42" spans="1:27" x14ac:dyDescent="0.3">
      <c r="A42" t="s">
        <v>38</v>
      </c>
      <c r="M42" s="30"/>
      <c r="N42" s="26">
        <v>24</v>
      </c>
      <c r="O42" s="39">
        <f>AVERAGE(M29:O29)</f>
        <v>0.36012195583835166</v>
      </c>
      <c r="P42" s="43">
        <f t="shared" si="11"/>
        <v>0.82163565523567628</v>
      </c>
    </row>
    <row r="43" spans="1:27" x14ac:dyDescent="0.3">
      <c r="B43" s="54" t="s">
        <v>42</v>
      </c>
      <c r="M43" s="30"/>
      <c r="N43" s="26">
        <v>48</v>
      </c>
      <c r="O43" s="39">
        <f>AVERAGE(M30:O30)</f>
        <v>0.25407340074991475</v>
      </c>
      <c r="P43" s="43">
        <f t="shared" si="11"/>
        <v>0.8741603089950345</v>
      </c>
    </row>
    <row r="44" spans="1:27" ht="15" thickBot="1" x14ac:dyDescent="0.35">
      <c r="A44" s="54" t="s">
        <v>33</v>
      </c>
      <c r="B44" s="51">
        <v>1.04</v>
      </c>
      <c r="M44" s="30"/>
      <c r="N44" s="27">
        <v>72</v>
      </c>
      <c r="O44" s="41">
        <f>AVERAGE(M31:O31)</f>
        <v>0.18589932962163391</v>
      </c>
      <c r="P44" s="43">
        <f t="shared" si="11"/>
        <v>0.90792615784033626</v>
      </c>
    </row>
    <row r="45" spans="1:27" x14ac:dyDescent="0.3">
      <c r="A45" s="54">
        <v>72</v>
      </c>
      <c r="B45" s="51">
        <v>1.008</v>
      </c>
      <c r="N45" s="21" t="s">
        <v>22</v>
      </c>
      <c r="O45" s="37">
        <f>AVERAGE(M34:O34)</f>
        <v>2.0265992500852175</v>
      </c>
      <c r="P45" s="23"/>
    </row>
    <row r="46" spans="1:27" ht="15" thickBot="1" x14ac:dyDescent="0.35">
      <c r="A46" s="54">
        <v>48</v>
      </c>
      <c r="B46" s="51">
        <v>1.012</v>
      </c>
      <c r="N46" s="18" t="s">
        <v>30</v>
      </c>
      <c r="O46" s="42">
        <f>AVERAGE(M35:O35)</f>
        <v>2.0190243532931862</v>
      </c>
      <c r="P46" s="44">
        <f>(O45-O46)/O45</f>
        <v>3.737737883655464E-3</v>
      </c>
    </row>
    <row r="47" spans="1:27" ht="15" thickBot="1" x14ac:dyDescent="0.35">
      <c r="A47" s="54">
        <v>24</v>
      </c>
      <c r="B47" s="51">
        <v>1.0980000000000001</v>
      </c>
      <c r="N47" s="28" t="s">
        <v>21</v>
      </c>
      <c r="O47" s="67">
        <f>AVERAGE(M33:O33)</f>
        <v>1.7311782751960003</v>
      </c>
      <c r="P47" s="68">
        <f>(O45-O47)/O45</f>
        <v>0.1457717774625619</v>
      </c>
    </row>
    <row r="48" spans="1:27" x14ac:dyDescent="0.3">
      <c r="A48" s="54">
        <v>6</v>
      </c>
      <c r="B48" s="51">
        <v>1.0409999999999999</v>
      </c>
    </row>
    <row r="49" spans="1:2" x14ac:dyDescent="0.3">
      <c r="A49" s="54">
        <v>1</v>
      </c>
      <c r="B49" s="51">
        <v>1.0609999999999999</v>
      </c>
    </row>
    <row r="50" spans="1:2" x14ac:dyDescent="0.3">
      <c r="A50" s="54" t="s">
        <v>21</v>
      </c>
      <c r="B50" s="51">
        <v>0.124</v>
      </c>
    </row>
  </sheetData>
  <mergeCells count="4">
    <mergeCell ref="W22:Y22"/>
    <mergeCell ref="M1:O1"/>
    <mergeCell ref="M15:O15"/>
    <mergeCell ref="M26:O26"/>
  </mergeCells>
  <conditionalFormatting sqref="M2:O11">
    <cfRule type="cellIs" dxfId="5" priority="2" operator="lessThan">
      <formula>$G$12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01838-E182-41B0-91A0-F039D2AD5648}">
  <sheetPr codeName="Sheet2"/>
  <dimension ref="A1:AA50"/>
  <sheetViews>
    <sheetView zoomScale="46" zoomScaleNormal="100" workbookViewId="0">
      <selection activeCell="U26" sqref="U26:AA41"/>
    </sheetView>
  </sheetViews>
  <sheetFormatPr defaultRowHeight="14.4" x14ac:dyDescent="0.3"/>
  <cols>
    <col min="8" max="8" width="10.109375" customWidth="1"/>
    <col min="9" max="9" width="11.33203125" customWidth="1"/>
    <col min="16" max="16" width="10.33203125" bestFit="1" customWidth="1"/>
    <col min="23" max="23" width="10.33203125" bestFit="1" customWidth="1"/>
  </cols>
  <sheetData>
    <row r="1" spans="1:23" ht="15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L1" s="21" t="s">
        <v>19</v>
      </c>
      <c r="M1" s="86"/>
      <c r="N1" s="87"/>
      <c r="O1" s="88"/>
    </row>
    <row r="2" spans="1:23" x14ac:dyDescent="0.3">
      <c r="A2" s="4" t="s">
        <v>7</v>
      </c>
      <c r="B2" s="1">
        <v>9.6299999999999997E-3</v>
      </c>
      <c r="C2" s="5">
        <v>0.1</v>
      </c>
      <c r="D2" s="2">
        <v>960.8</v>
      </c>
      <c r="E2" s="2">
        <f>B2/C2</f>
        <v>9.6299999999999997E-2</v>
      </c>
      <c r="F2" s="6">
        <f>(E2/D2)*10^6</f>
        <v>100.22897585345547</v>
      </c>
      <c r="G2" s="7">
        <v>608</v>
      </c>
      <c r="L2" s="15">
        <v>1</v>
      </c>
      <c r="M2" s="49">
        <v>0.151</v>
      </c>
      <c r="N2" s="46">
        <v>0.151</v>
      </c>
      <c r="O2" s="33">
        <v>0.151</v>
      </c>
      <c r="Q2" s="52" t="s">
        <v>21</v>
      </c>
      <c r="R2" s="52" t="s">
        <v>23</v>
      </c>
      <c r="S2" s="52">
        <v>1</v>
      </c>
      <c r="T2" s="52">
        <v>6</v>
      </c>
      <c r="U2" s="52">
        <v>24</v>
      </c>
      <c r="V2" s="52">
        <v>48</v>
      </c>
      <c r="W2" s="52">
        <v>72</v>
      </c>
    </row>
    <row r="3" spans="1:23" ht="15" thickBot="1" x14ac:dyDescent="0.35">
      <c r="A3" s="8" t="s">
        <v>8</v>
      </c>
      <c r="B3" s="8">
        <v>9.6129999999999993E-2</v>
      </c>
      <c r="C3" s="9">
        <v>0.1</v>
      </c>
      <c r="D3" s="10">
        <v>960.8</v>
      </c>
      <c r="E3" s="10">
        <f>B3/C3</f>
        <v>0.96129999999999993</v>
      </c>
      <c r="F3" s="11">
        <f>(E3/D3)*10^6</f>
        <v>1000.5203996669443</v>
      </c>
      <c r="G3" s="12">
        <v>608</v>
      </c>
      <c r="L3" s="15">
        <v>6</v>
      </c>
      <c r="M3" s="49">
        <v>8.2000000000000003E-2</v>
      </c>
      <c r="N3" s="46">
        <v>0.105</v>
      </c>
      <c r="O3" s="33">
        <v>0.10299999999999999</v>
      </c>
      <c r="Q3" s="51">
        <f>M8</f>
        <v>0.14699999999999999</v>
      </c>
      <c r="R3" s="51">
        <f>M11</f>
        <v>0.16600000000000001</v>
      </c>
      <c r="S3" s="51">
        <f>M2</f>
        <v>0.151</v>
      </c>
      <c r="T3" s="51">
        <f>M3</f>
        <v>8.2000000000000003E-2</v>
      </c>
      <c r="U3" s="51">
        <f>M4</f>
        <v>3.5000000000000003E-2</v>
      </c>
      <c r="V3" s="51">
        <f>M5</f>
        <v>2.1999999999999999E-2</v>
      </c>
      <c r="W3" s="51">
        <f>M6</f>
        <v>1.4E-2</v>
      </c>
    </row>
    <row r="4" spans="1:23" x14ac:dyDescent="0.3">
      <c r="L4" s="15">
        <v>24</v>
      </c>
      <c r="M4" s="49">
        <v>3.5000000000000003E-2</v>
      </c>
      <c r="N4" s="46">
        <v>3.5000000000000003E-2</v>
      </c>
      <c r="O4" s="33">
        <v>2.7E-2</v>
      </c>
      <c r="Q4" s="51">
        <f>N8</f>
        <v>0.153</v>
      </c>
      <c r="R4" s="51">
        <f>N11</f>
        <v>0.17199999999999999</v>
      </c>
      <c r="S4" s="51">
        <f>N2</f>
        <v>0.151</v>
      </c>
      <c r="T4" s="51">
        <f>N3</f>
        <v>0.105</v>
      </c>
      <c r="U4" s="51">
        <f>N4</f>
        <v>3.5000000000000003E-2</v>
      </c>
      <c r="V4" s="51">
        <f>N5</f>
        <v>1.6E-2</v>
      </c>
      <c r="W4" s="51">
        <f>N6</f>
        <v>1.4999999999999999E-2</v>
      </c>
    </row>
    <row r="5" spans="1:23" x14ac:dyDescent="0.3">
      <c r="A5" s="32" t="s">
        <v>18</v>
      </c>
      <c r="B5" t="s">
        <v>45</v>
      </c>
      <c r="L5" s="15">
        <v>48</v>
      </c>
      <c r="M5" s="49">
        <v>2.1999999999999999E-2</v>
      </c>
      <c r="N5" s="46">
        <v>1.6E-2</v>
      </c>
      <c r="O5" s="33">
        <v>2.3E-2</v>
      </c>
      <c r="Q5" s="51">
        <f>O8</f>
        <v>0.14899999999999999</v>
      </c>
      <c r="R5" s="51">
        <f>O11</f>
        <v>0.16400000000000001</v>
      </c>
      <c r="S5" s="51">
        <f>O2</f>
        <v>0.151</v>
      </c>
      <c r="T5" s="51">
        <f>O3</f>
        <v>0.10299999999999999</v>
      </c>
      <c r="U5" s="51">
        <f>O4</f>
        <v>2.7E-2</v>
      </c>
      <c r="V5" s="51">
        <f>O5</f>
        <v>2.3E-2</v>
      </c>
      <c r="W5" s="51">
        <f>O6</f>
        <v>1.6E-2</v>
      </c>
    </row>
    <row r="6" spans="1:23" ht="15" thickBot="1" x14ac:dyDescent="0.35">
      <c r="A6" s="32" t="s">
        <v>39</v>
      </c>
      <c r="B6" t="s">
        <v>40</v>
      </c>
      <c r="L6" s="18">
        <v>72</v>
      </c>
      <c r="M6" s="57">
        <v>1.4E-2</v>
      </c>
      <c r="N6" s="24">
        <v>1.4999999999999999E-2</v>
      </c>
      <c r="O6" s="34">
        <v>1.6E-2</v>
      </c>
    </row>
    <row r="7" spans="1:23" x14ac:dyDescent="0.3">
      <c r="L7" s="25" t="s">
        <v>20</v>
      </c>
      <c r="M7" s="58">
        <v>-2E-3</v>
      </c>
      <c r="N7" s="58">
        <v>-2E-3</v>
      </c>
      <c r="O7" s="59">
        <v>-3.0000000000000001E-3</v>
      </c>
    </row>
    <row r="8" spans="1:23" x14ac:dyDescent="0.3">
      <c r="A8" s="29" t="s">
        <v>34</v>
      </c>
      <c r="L8" s="26" t="s">
        <v>21</v>
      </c>
      <c r="M8" s="60">
        <v>0.14699999999999999</v>
      </c>
      <c r="N8" s="60">
        <v>0.153</v>
      </c>
      <c r="O8" s="33">
        <v>0.14899999999999999</v>
      </c>
    </row>
    <row r="9" spans="1:23" x14ac:dyDescent="0.3">
      <c r="A9" s="29" t="s">
        <v>35</v>
      </c>
      <c r="B9" t="s">
        <v>36</v>
      </c>
      <c r="L9" s="26" t="s">
        <v>33</v>
      </c>
      <c r="M9" s="60">
        <v>6.0000000000000001E-3</v>
      </c>
      <c r="N9" s="60">
        <v>4.0000000000000001E-3</v>
      </c>
      <c r="O9" s="61">
        <v>4.0000000000000001E-3</v>
      </c>
      <c r="P9" s="31"/>
      <c r="Q9" s="31"/>
      <c r="R9" s="31"/>
    </row>
    <row r="10" spans="1:23" ht="15" thickBot="1" x14ac:dyDescent="0.35">
      <c r="L10" s="26" t="s">
        <v>22</v>
      </c>
      <c r="M10" s="46">
        <v>0.16400000000000001</v>
      </c>
      <c r="N10" s="46">
        <v>0.17199999999999999</v>
      </c>
      <c r="O10" s="33">
        <v>0.17599999999999999</v>
      </c>
    </row>
    <row r="11" spans="1:23" ht="15" thickBot="1" x14ac:dyDescent="0.35">
      <c r="B11" s="28" t="s">
        <v>9</v>
      </c>
      <c r="C11" s="13" t="s">
        <v>10</v>
      </c>
      <c r="D11" s="14" t="s">
        <v>11</v>
      </c>
      <c r="E11" s="29" t="s">
        <v>41</v>
      </c>
      <c r="F11" s="29" t="s">
        <v>41</v>
      </c>
      <c r="G11" s="29" t="s">
        <v>17</v>
      </c>
      <c r="L11" s="27" t="s">
        <v>23</v>
      </c>
      <c r="M11" s="24">
        <v>0.16600000000000001</v>
      </c>
      <c r="N11" s="24">
        <v>0.17199999999999999</v>
      </c>
      <c r="O11" s="34">
        <v>0.16400000000000001</v>
      </c>
    </row>
    <row r="12" spans="1:23" x14ac:dyDescent="0.3">
      <c r="A12" s="26">
        <v>1</v>
      </c>
      <c r="B12" s="15">
        <v>5</v>
      </c>
      <c r="C12" s="16">
        <f t="shared" ref="C12:C17" si="0">5000-B12</f>
        <v>4995</v>
      </c>
      <c r="D12" s="17">
        <f t="shared" ref="D12:D17" si="1">($F$2*B12)/5000</f>
        <v>0.10022897585345547</v>
      </c>
      <c r="E12" s="31">
        <v>5.0000000000000001E-3</v>
      </c>
      <c r="F12" s="31">
        <v>4.0000000000000001E-3</v>
      </c>
      <c r="G12" s="31">
        <f t="shared" ref="G12:G16" si="2">AVERAGE(E12:F12)</f>
        <v>4.5000000000000005E-3</v>
      </c>
    </row>
    <row r="13" spans="1:23" x14ac:dyDescent="0.3">
      <c r="A13" s="26">
        <v>2</v>
      </c>
      <c r="B13" s="15">
        <v>15</v>
      </c>
      <c r="C13" s="16">
        <f>5000-B13</f>
        <v>4985</v>
      </c>
      <c r="D13" s="17">
        <f t="shared" si="1"/>
        <v>0.30068692756036641</v>
      </c>
      <c r="E13">
        <v>2.1999999999999999E-2</v>
      </c>
      <c r="F13" s="31">
        <v>2.3E-2</v>
      </c>
      <c r="G13" s="31">
        <f t="shared" si="2"/>
        <v>2.2499999999999999E-2</v>
      </c>
    </row>
    <row r="14" spans="1:23" x14ac:dyDescent="0.3">
      <c r="A14" s="26">
        <v>3</v>
      </c>
      <c r="B14" s="15">
        <v>25</v>
      </c>
      <c r="C14" s="16">
        <f t="shared" si="0"/>
        <v>4975</v>
      </c>
      <c r="D14" s="17">
        <f t="shared" si="1"/>
        <v>0.50114487926727735</v>
      </c>
      <c r="E14" s="31">
        <v>0.04</v>
      </c>
      <c r="F14" s="31">
        <v>4.1000000000000002E-2</v>
      </c>
      <c r="G14" s="31">
        <f t="shared" si="2"/>
        <v>4.0500000000000001E-2</v>
      </c>
    </row>
    <row r="15" spans="1:23" x14ac:dyDescent="0.3">
      <c r="A15" s="26">
        <v>4</v>
      </c>
      <c r="B15" s="15">
        <v>50</v>
      </c>
      <c r="C15" s="16">
        <f t="shared" si="0"/>
        <v>4950</v>
      </c>
      <c r="D15" s="17">
        <f t="shared" si="1"/>
        <v>1.0022897585345547</v>
      </c>
      <c r="E15" s="31">
        <v>8.4000000000000005E-2</v>
      </c>
      <c r="F15" s="31">
        <v>8.2000000000000003E-2</v>
      </c>
      <c r="G15" s="31">
        <f t="shared" si="2"/>
        <v>8.3000000000000004E-2</v>
      </c>
      <c r="L15" s="35" t="s">
        <v>24</v>
      </c>
      <c r="M15" s="85"/>
      <c r="N15" s="85"/>
      <c r="O15" s="85"/>
    </row>
    <row r="16" spans="1:23" x14ac:dyDescent="0.3">
      <c r="A16" s="26">
        <v>5</v>
      </c>
      <c r="B16" s="15">
        <v>100</v>
      </c>
      <c r="C16" s="16">
        <f t="shared" si="0"/>
        <v>4900</v>
      </c>
      <c r="D16" s="17">
        <f t="shared" si="1"/>
        <v>2.0045795170691094</v>
      </c>
      <c r="E16" s="31">
        <v>0.16900000000000001</v>
      </c>
      <c r="F16" s="31">
        <v>0.16300000000000001</v>
      </c>
      <c r="G16" s="31">
        <f t="shared" si="2"/>
        <v>0.16600000000000001</v>
      </c>
      <c r="L16">
        <v>1</v>
      </c>
      <c r="M16" s="30">
        <f t="shared" ref="M16:O22" si="3">(M2-$I$31)/$I$30</f>
        <v>1.7425406203840472</v>
      </c>
      <c r="N16" s="30">
        <f t="shared" si="3"/>
        <v>1.7425406203840472</v>
      </c>
      <c r="O16" s="30">
        <f t="shared" si="3"/>
        <v>1.7425406203840472</v>
      </c>
    </row>
    <row r="17" spans="1:27" ht="15" thickBot="1" x14ac:dyDescent="0.35">
      <c r="A17" s="27">
        <v>6</v>
      </c>
      <c r="B17" s="18">
        <v>125</v>
      </c>
      <c r="C17" s="19">
        <f t="shared" si="0"/>
        <v>4875</v>
      </c>
      <c r="D17" s="20">
        <f t="shared" si="1"/>
        <v>2.5057243963363867</v>
      </c>
      <c r="E17" s="31">
        <v>0.214</v>
      </c>
      <c r="F17" s="31">
        <v>0.215</v>
      </c>
      <c r="G17" s="31">
        <f>AVERAGE(E17:F17)</f>
        <v>0.2145</v>
      </c>
      <c r="L17">
        <v>6</v>
      </c>
      <c r="M17" s="30">
        <f t="shared" si="3"/>
        <v>0.95853880240881717</v>
      </c>
      <c r="N17" s="30">
        <f t="shared" si="3"/>
        <v>1.2198727417338937</v>
      </c>
      <c r="O17" s="30">
        <f t="shared" si="3"/>
        <v>1.1971480513578001</v>
      </c>
    </row>
    <row r="18" spans="1:27" ht="15" thickBot="1" x14ac:dyDescent="0.35">
      <c r="L18">
        <v>24</v>
      </c>
      <c r="M18" s="30">
        <f t="shared" si="3"/>
        <v>0.42450857857061702</v>
      </c>
      <c r="N18" s="30">
        <f t="shared" si="3"/>
        <v>0.42450857857061702</v>
      </c>
      <c r="O18" s="30">
        <f t="shared" si="3"/>
        <v>0.33360981706624243</v>
      </c>
    </row>
    <row r="19" spans="1:27" x14ac:dyDescent="0.3">
      <c r="A19" s="21"/>
      <c r="B19" s="22" t="s">
        <v>12</v>
      </c>
      <c r="C19" s="22" t="s">
        <v>13</v>
      </c>
      <c r="D19" s="23" t="s">
        <v>11</v>
      </c>
      <c r="L19">
        <v>48</v>
      </c>
      <c r="M19" s="30">
        <f t="shared" si="3"/>
        <v>0.27679809112600834</v>
      </c>
      <c r="N19" s="30">
        <f t="shared" si="3"/>
        <v>0.20862401999772751</v>
      </c>
      <c r="O19" s="30">
        <f t="shared" si="3"/>
        <v>0.28816043631405519</v>
      </c>
    </row>
    <row r="20" spans="1:27" ht="15" thickBot="1" x14ac:dyDescent="0.35">
      <c r="A20" s="8" t="s">
        <v>14</v>
      </c>
      <c r="B20" s="9">
        <f>(D20*C20)/$F$3</f>
        <v>0.99947987100800995</v>
      </c>
      <c r="C20" s="10">
        <v>500</v>
      </c>
      <c r="D20" s="64">
        <v>2</v>
      </c>
      <c r="L20">
        <v>72</v>
      </c>
      <c r="M20" s="30">
        <f t="shared" si="3"/>
        <v>0.18589932962163391</v>
      </c>
      <c r="N20" s="30">
        <f t="shared" si="3"/>
        <v>0.19726167480968068</v>
      </c>
      <c r="O20" s="30">
        <f t="shared" si="3"/>
        <v>0.20862401999772751</v>
      </c>
    </row>
    <row r="21" spans="1:27" ht="15" thickBot="1" x14ac:dyDescent="0.35">
      <c r="A21" s="18" t="s">
        <v>15</v>
      </c>
      <c r="B21" s="24">
        <f>(D21*C21)/$F$3</f>
        <v>0.19989597420160199</v>
      </c>
      <c r="C21" s="19">
        <v>100</v>
      </c>
      <c r="D21" s="20">
        <v>2</v>
      </c>
      <c r="L21" s="21" t="s">
        <v>20</v>
      </c>
      <c r="M21" s="30">
        <f t="shared" si="3"/>
        <v>4.1018066128848969E-3</v>
      </c>
      <c r="N21" s="30">
        <f t="shared" si="3"/>
        <v>4.1018066128848969E-3</v>
      </c>
      <c r="O21" s="30">
        <f t="shared" si="3"/>
        <v>-7.2605385751619159E-3</v>
      </c>
      <c r="P21" s="30"/>
      <c r="Q21" s="30"/>
      <c r="R21" s="30"/>
    </row>
    <row r="22" spans="1:27" ht="15" thickBot="1" x14ac:dyDescent="0.35">
      <c r="A22" s="18" t="s">
        <v>16</v>
      </c>
      <c r="B22" s="24">
        <f>(D22*C22)/$F$3</f>
        <v>0.49973993550400497</v>
      </c>
      <c r="C22" s="19">
        <v>250</v>
      </c>
      <c r="D22" s="20">
        <v>2</v>
      </c>
      <c r="L22" s="15" t="s">
        <v>21</v>
      </c>
      <c r="M22" s="30">
        <f t="shared" si="3"/>
        <v>1.6970912396318598</v>
      </c>
      <c r="N22" s="30">
        <f t="shared" si="3"/>
        <v>1.7652653107601408</v>
      </c>
      <c r="O22" s="30">
        <f t="shared" si="3"/>
        <v>1.7198159300079534</v>
      </c>
      <c r="P22" s="30"/>
      <c r="Q22" s="30"/>
      <c r="R22" s="30"/>
      <c r="V22" s="65"/>
      <c r="W22" s="85"/>
      <c r="X22" s="85"/>
      <c r="Y22" s="85"/>
    </row>
    <row r="23" spans="1:27" x14ac:dyDescent="0.3">
      <c r="L23" s="15" t="s">
        <v>26</v>
      </c>
      <c r="M23" s="30">
        <f t="shared" ref="M23:O24" si="4">(M10-$I$31)/$I$30</f>
        <v>1.8902511078286559</v>
      </c>
      <c r="N23" s="30">
        <f t="shared" si="4"/>
        <v>1.9811498693330301</v>
      </c>
      <c r="O23" s="30">
        <f t="shared" si="4"/>
        <v>2.0265992500852175</v>
      </c>
      <c r="P23" s="30"/>
      <c r="Q23" s="30"/>
      <c r="R23" s="30"/>
      <c r="W23" s="50"/>
      <c r="X23" s="50"/>
      <c r="Y23" s="50"/>
    </row>
    <row r="24" spans="1:27" ht="15" thickBot="1" x14ac:dyDescent="0.35">
      <c r="L24" s="18" t="s">
        <v>23</v>
      </c>
      <c r="M24" s="30">
        <f t="shared" si="4"/>
        <v>1.9129757982047495</v>
      </c>
      <c r="N24" s="30">
        <f t="shared" si="4"/>
        <v>1.9811498693330301</v>
      </c>
      <c r="O24" s="30">
        <f t="shared" si="4"/>
        <v>1.8902511078286559</v>
      </c>
      <c r="P24" s="30"/>
      <c r="Q24" s="30"/>
      <c r="R24" s="30"/>
      <c r="W24" s="50"/>
      <c r="X24" s="50"/>
      <c r="Y24" s="50"/>
    </row>
    <row r="25" spans="1:27" ht="15" thickBot="1" x14ac:dyDescent="0.35">
      <c r="W25" s="50"/>
      <c r="X25" s="50"/>
      <c r="Y25" s="50"/>
    </row>
    <row r="26" spans="1:27" ht="15" thickBot="1" x14ac:dyDescent="0.35">
      <c r="L26" s="48" t="s">
        <v>27</v>
      </c>
      <c r="M26" s="89" t="s">
        <v>25</v>
      </c>
      <c r="N26" s="89"/>
      <c r="O26" s="89"/>
      <c r="Q26" s="62" t="s">
        <v>37</v>
      </c>
      <c r="R26" s="65"/>
      <c r="T26" s="50"/>
      <c r="U26" s="52" t="s">
        <v>23</v>
      </c>
      <c r="V26" s="66" t="s">
        <v>21</v>
      </c>
      <c r="W26" s="52">
        <v>1</v>
      </c>
      <c r="X26" s="52">
        <v>6</v>
      </c>
      <c r="Y26" s="52">
        <v>24</v>
      </c>
      <c r="Z26" s="52">
        <v>48</v>
      </c>
      <c r="AA26" s="52">
        <v>72</v>
      </c>
    </row>
    <row r="27" spans="1:27" x14ac:dyDescent="0.3">
      <c r="I27" s="71" t="s">
        <v>44</v>
      </c>
      <c r="L27" s="15">
        <v>1</v>
      </c>
      <c r="M27" s="36">
        <f>IF(M16&lt;0,0,M16)</f>
        <v>1.7425406203840472</v>
      </c>
      <c r="N27" s="37">
        <f t="shared" ref="M27:O35" si="5">IF(N16&lt;0,0,N16)</f>
        <v>1.7425406203840472</v>
      </c>
      <c r="O27" s="38">
        <f>IF(O16&lt;0,0,O16)</f>
        <v>1.7425406203840472</v>
      </c>
      <c r="Q27" s="50">
        <f>(M$24-M27)/M$24</f>
        <v>8.9094267674817845E-2</v>
      </c>
      <c r="R27" s="50">
        <f>(N$24-N27)/N$24</f>
        <v>0.12043977724376427</v>
      </c>
      <c r="S27" s="50">
        <f>(O$24-O27)/O$24</f>
        <v>7.8143314839415542E-2</v>
      </c>
      <c r="T27" s="50"/>
      <c r="U27" s="53">
        <f>M35</f>
        <v>1.9129757982047495</v>
      </c>
      <c r="V27" s="53">
        <f>M33</f>
        <v>1.6970912396318598</v>
      </c>
      <c r="W27" s="53">
        <f>M27</f>
        <v>1.7425406203840472</v>
      </c>
      <c r="X27" s="53">
        <f>M28</f>
        <v>0.95853880240881717</v>
      </c>
      <c r="Y27" s="53">
        <f>M29</f>
        <v>0.42450857857061702</v>
      </c>
      <c r="Z27" s="53">
        <f>M30</f>
        <v>0.27679809112600834</v>
      </c>
      <c r="AA27" s="53">
        <f>M31</f>
        <v>0.18589932962163391</v>
      </c>
    </row>
    <row r="28" spans="1:27" x14ac:dyDescent="0.3">
      <c r="L28" s="15">
        <v>6</v>
      </c>
      <c r="M28" s="39">
        <f t="shared" si="5"/>
        <v>0.95853880240881717</v>
      </c>
      <c r="N28" s="55">
        <f t="shared" si="5"/>
        <v>1.2198727417338937</v>
      </c>
      <c r="O28" s="17">
        <f t="shared" si="5"/>
        <v>1.1971480513578001</v>
      </c>
      <c r="Q28" s="50">
        <f>(M$24-M28)/M$24</f>
        <v>0.49892789897897971</v>
      </c>
      <c r="R28" s="50">
        <f t="shared" ref="R28:R31" si="6">(N$24-N28)/N$24</f>
        <v>0.38426024168248635</v>
      </c>
      <c r="S28" s="50">
        <f>(O$24-O28)/O$24</f>
        <v>0.36667247732341124</v>
      </c>
      <c r="U28" s="53">
        <f>N35</f>
        <v>1.9811498693330301</v>
      </c>
      <c r="V28" s="53">
        <f>N33</f>
        <v>1.7652653107601408</v>
      </c>
      <c r="W28" s="53">
        <f>N27</f>
        <v>1.7425406203840472</v>
      </c>
      <c r="X28" s="53">
        <f>N28</f>
        <v>1.2198727417338937</v>
      </c>
      <c r="Y28" s="53">
        <f>N29</f>
        <v>0.42450857857061702</v>
      </c>
      <c r="Z28" s="53">
        <f>N30</f>
        <v>0.20862401999772751</v>
      </c>
      <c r="AA28" s="53">
        <f>N31</f>
        <v>0.19726167480968068</v>
      </c>
    </row>
    <row r="29" spans="1:27" x14ac:dyDescent="0.3">
      <c r="L29" s="15">
        <v>24</v>
      </c>
      <c r="M29" s="39">
        <f t="shared" si="5"/>
        <v>0.42450857857061702</v>
      </c>
      <c r="N29" s="55">
        <f t="shared" si="5"/>
        <v>0.42450857857061702</v>
      </c>
      <c r="O29" s="17">
        <f>IF(O18&lt;0,0,O18)</f>
        <v>0.33360981706624243</v>
      </c>
      <c r="Q29" s="50">
        <f t="shared" ref="Q29:Q31" si="7">(M$24-M29)/M$24</f>
        <v>0.77808993769340873</v>
      </c>
      <c r="R29" s="50">
        <f t="shared" si="6"/>
        <v>0.78572616582836752</v>
      </c>
      <c r="S29" s="50">
        <f>(O$24-O29)/O$24</f>
        <v>0.82351031792307094</v>
      </c>
      <c r="U29" s="53">
        <f>O35</f>
        <v>1.8902511078286559</v>
      </c>
      <c r="V29" s="53">
        <f>O33</f>
        <v>1.7198159300079534</v>
      </c>
      <c r="W29" s="53">
        <f>O27</f>
        <v>1.7425406203840472</v>
      </c>
      <c r="X29" s="53">
        <f>O28</f>
        <v>1.1971480513578001</v>
      </c>
      <c r="Y29" s="53">
        <f>O29</f>
        <v>0.33360981706624243</v>
      </c>
      <c r="Z29" s="53">
        <f>O30</f>
        <v>0.28816043631405519</v>
      </c>
      <c r="AA29" s="53">
        <f>O31</f>
        <v>0.20862401999772751</v>
      </c>
    </row>
    <row r="30" spans="1:27" x14ac:dyDescent="0.3">
      <c r="H30" s="47" t="s">
        <v>31</v>
      </c>
      <c r="I30" s="56">
        <v>8.8010000000000005E-2</v>
      </c>
      <c r="L30" s="15">
        <v>48</v>
      </c>
      <c r="M30" s="39">
        <f t="shared" si="5"/>
        <v>0.27679809112600834</v>
      </c>
      <c r="N30" s="55">
        <f t="shared" si="5"/>
        <v>0.20862401999772751</v>
      </c>
      <c r="O30" s="17">
        <f t="shared" si="5"/>
        <v>0.28816043631405519</v>
      </c>
      <c r="Q30" s="50">
        <f t="shared" si="7"/>
        <v>0.85530496967825087</v>
      </c>
      <c r="R30" s="50">
        <f t="shared" si="6"/>
        <v>0.89469548809653532</v>
      </c>
      <c r="S30" s="50">
        <f>(O$24-O30)/O$24</f>
        <v>0.84755441479673732</v>
      </c>
    </row>
    <row r="31" spans="1:27" ht="15" thickBot="1" x14ac:dyDescent="0.35">
      <c r="H31" s="47" t="s">
        <v>32</v>
      </c>
      <c r="I31" s="56">
        <v>-2.3609999999999998E-3</v>
      </c>
      <c r="L31" s="18">
        <v>72</v>
      </c>
      <c r="M31" s="41">
        <f t="shared" si="5"/>
        <v>0.18589932962163391</v>
      </c>
      <c r="N31" s="42">
        <f t="shared" si="5"/>
        <v>0.19726167480968068</v>
      </c>
      <c r="O31" s="20">
        <f t="shared" si="5"/>
        <v>0.20862401999772751</v>
      </c>
      <c r="Q31" s="50">
        <f t="shared" si="7"/>
        <v>0.9028219124381538</v>
      </c>
      <c r="R31" s="50">
        <f t="shared" si="6"/>
        <v>0.90043071558433363</v>
      </c>
      <c r="S31" s="50">
        <f>(O$24-O31)/O$24</f>
        <v>0.88963158432565337</v>
      </c>
    </row>
    <row r="32" spans="1:27" x14ac:dyDescent="0.3">
      <c r="L32" s="21" t="s">
        <v>20</v>
      </c>
      <c r="M32" s="39">
        <f t="shared" si="5"/>
        <v>4.1018066128848969E-3</v>
      </c>
      <c r="N32" s="55">
        <f t="shared" si="5"/>
        <v>4.1018066128848969E-3</v>
      </c>
      <c r="O32" s="17">
        <f t="shared" si="5"/>
        <v>0</v>
      </c>
      <c r="P32" s="40"/>
      <c r="Q32" s="40"/>
      <c r="R32" s="40"/>
    </row>
    <row r="33" spans="1:27" x14ac:dyDescent="0.3">
      <c r="L33" s="15" t="s">
        <v>21</v>
      </c>
      <c r="M33" s="39">
        <f t="shared" si="5"/>
        <v>1.6970912396318598</v>
      </c>
      <c r="N33" s="30">
        <f t="shared" si="5"/>
        <v>1.7652653107601408</v>
      </c>
      <c r="O33" s="17">
        <f t="shared" si="5"/>
        <v>1.7198159300079534</v>
      </c>
      <c r="Q33" s="50">
        <f>(M$24-M33)/M$24</f>
        <v>0.11285273905476934</v>
      </c>
      <c r="R33" s="50">
        <f t="shared" ref="R33:S33" si="8">(N$24-N33)/N$24</f>
        <v>0.10896932226816768</v>
      </c>
      <c r="S33" s="50">
        <f t="shared" si="8"/>
        <v>9.01653632762488E-2</v>
      </c>
    </row>
    <row r="34" spans="1:27" x14ac:dyDescent="0.3">
      <c r="L34" s="15" t="s">
        <v>26</v>
      </c>
      <c r="M34" s="39">
        <f t="shared" si="5"/>
        <v>1.8902511078286559</v>
      </c>
      <c r="N34" s="30">
        <f t="shared" si="5"/>
        <v>1.9811498693330301</v>
      </c>
      <c r="O34" s="17">
        <f t="shared" si="5"/>
        <v>2.0265992500852175</v>
      </c>
    </row>
    <row r="35" spans="1:27" ht="15" thickBot="1" x14ac:dyDescent="0.35">
      <c r="L35" s="18" t="s">
        <v>23</v>
      </c>
      <c r="M35" s="41">
        <f>IF(M24&lt;0,0,M24)</f>
        <v>1.9129757982047495</v>
      </c>
      <c r="N35" s="42">
        <f t="shared" si="5"/>
        <v>1.9811498693330301</v>
      </c>
      <c r="O35" s="20">
        <f t="shared" si="5"/>
        <v>1.8902511078286559</v>
      </c>
      <c r="P35" s="50"/>
      <c r="Q35" s="50">
        <f>(M23-M24)/M23</f>
        <v>-1.2022048436833134E-2</v>
      </c>
      <c r="R35" s="50">
        <f>(N23-N24)/N23</f>
        <v>0</v>
      </c>
      <c r="S35" s="50">
        <f t="shared" ref="S35" si="9">(O23-O24)/O23</f>
        <v>6.7279281905797697E-2</v>
      </c>
      <c r="T35" s="40"/>
    </row>
    <row r="37" spans="1:27" ht="15" thickBot="1" x14ac:dyDescent="0.35"/>
    <row r="38" spans="1:27" ht="15" thickBot="1" x14ac:dyDescent="0.35">
      <c r="O38" s="28" t="s">
        <v>29</v>
      </c>
      <c r="P38" s="14" t="s">
        <v>28</v>
      </c>
      <c r="U38" s="52" t="s">
        <v>23</v>
      </c>
      <c r="V38" s="66" t="s">
        <v>21</v>
      </c>
      <c r="W38" s="52">
        <v>1</v>
      </c>
      <c r="X38" s="52">
        <v>6</v>
      </c>
      <c r="Y38" s="52">
        <v>24</v>
      </c>
      <c r="Z38" s="52">
        <v>48</v>
      </c>
      <c r="AA38" s="52">
        <v>72</v>
      </c>
    </row>
    <row r="39" spans="1:27" ht="15" thickBot="1" x14ac:dyDescent="0.35">
      <c r="M39" s="30"/>
      <c r="N39" t="s">
        <v>23</v>
      </c>
      <c r="O39" s="39">
        <f>AVERAGE(M35:O35)</f>
        <v>1.928125591788812</v>
      </c>
      <c r="P39" s="45"/>
      <c r="U39" s="69">
        <f>Q35</f>
        <v>-1.2022048436833134E-2</v>
      </c>
      <c r="V39" s="69">
        <f>Q33</f>
        <v>0.11285273905476934</v>
      </c>
      <c r="W39" s="69">
        <f>Q27</f>
        <v>8.9094267674817845E-2</v>
      </c>
      <c r="X39" s="69">
        <f>Q28</f>
        <v>0.49892789897897971</v>
      </c>
      <c r="Y39" s="69">
        <f>Q29</f>
        <v>0.77808993769340873</v>
      </c>
      <c r="Z39" s="69">
        <f>Q30</f>
        <v>0.85530496967825087</v>
      </c>
      <c r="AA39" s="69">
        <f>Q31</f>
        <v>0.9028219124381538</v>
      </c>
    </row>
    <row r="40" spans="1:27" x14ac:dyDescent="0.3">
      <c r="F40" t="s">
        <v>48</v>
      </c>
      <c r="M40" s="30"/>
      <c r="N40" s="25">
        <v>1</v>
      </c>
      <c r="O40" s="39">
        <f>AVERAGE(M27:O27)</f>
        <v>1.7425406203840472</v>
      </c>
      <c r="P40" s="43">
        <f>($O$39-O40)/$O$39</f>
        <v>9.6251495335731213E-2</v>
      </c>
      <c r="U40" s="69">
        <f>R35</f>
        <v>0</v>
      </c>
      <c r="V40" s="69">
        <f>R33</f>
        <v>0.10896932226816768</v>
      </c>
      <c r="W40" s="69">
        <f>R27</f>
        <v>0.12043977724376427</v>
      </c>
      <c r="X40" s="69">
        <f>R28</f>
        <v>0.38426024168248635</v>
      </c>
      <c r="Y40" s="69">
        <f>R29</f>
        <v>0.78572616582836752</v>
      </c>
      <c r="Z40" s="69">
        <f>R30</f>
        <v>0.89469548809653532</v>
      </c>
      <c r="AA40" s="69">
        <f>R31</f>
        <v>0.90043071558433363</v>
      </c>
    </row>
    <row r="41" spans="1:27" x14ac:dyDescent="0.3">
      <c r="M41" s="30"/>
      <c r="N41" s="26">
        <v>6</v>
      </c>
      <c r="O41" s="39">
        <f>AVERAGE(M28:O28)</f>
        <v>1.1251865318335037</v>
      </c>
      <c r="P41" s="43">
        <f t="shared" ref="P41:P44" si="10">($O$39-O41)/$O$39</f>
        <v>0.41643504104438772</v>
      </c>
      <c r="U41" s="69">
        <f>S35</f>
        <v>6.7279281905797697E-2</v>
      </c>
      <c r="V41" s="69">
        <f>S33</f>
        <v>9.01653632762488E-2</v>
      </c>
      <c r="W41" s="69">
        <f>S27</f>
        <v>7.8143314839415542E-2</v>
      </c>
      <c r="X41" s="69">
        <f>S28</f>
        <v>0.36667247732341124</v>
      </c>
      <c r="Y41" s="69">
        <f>S29</f>
        <v>0.82351031792307094</v>
      </c>
      <c r="Z41" s="69">
        <f>S30</f>
        <v>0.84755441479673732</v>
      </c>
      <c r="AA41" s="69">
        <f>S31</f>
        <v>0.88963158432565337</v>
      </c>
    </row>
    <row r="42" spans="1:27" x14ac:dyDescent="0.3">
      <c r="A42" t="s">
        <v>38</v>
      </c>
      <c r="M42" s="30"/>
      <c r="N42" s="26">
        <v>24</v>
      </c>
      <c r="O42" s="39">
        <f>AVERAGE(M29:O29)</f>
        <v>0.39420899140249216</v>
      </c>
      <c r="P42" s="43">
        <f t="shared" si="10"/>
        <v>0.79554807369328773</v>
      </c>
    </row>
    <row r="43" spans="1:27" x14ac:dyDescent="0.3">
      <c r="B43" s="54" t="s">
        <v>42</v>
      </c>
      <c r="M43" s="30"/>
      <c r="N43" s="26">
        <v>48</v>
      </c>
      <c r="O43" s="39">
        <f>AVERAGE(M30:O30)</f>
        <v>0.25786084914593038</v>
      </c>
      <c r="P43" s="43">
        <f t="shared" si="10"/>
        <v>0.86626345802158</v>
      </c>
    </row>
    <row r="44" spans="1:27" ht="15" thickBot="1" x14ac:dyDescent="0.35">
      <c r="A44" s="54" t="s">
        <v>33</v>
      </c>
      <c r="B44" s="51">
        <v>0.82</v>
      </c>
      <c r="M44" s="30"/>
      <c r="N44" s="27">
        <v>72</v>
      </c>
      <c r="O44" s="41">
        <f>AVERAGE(M31:O31)</f>
        <v>0.19726167480968071</v>
      </c>
      <c r="P44" s="43">
        <f t="shared" si="10"/>
        <v>0.89769251772304326</v>
      </c>
    </row>
    <row r="45" spans="1:27" x14ac:dyDescent="0.3">
      <c r="A45" s="54">
        <v>72</v>
      </c>
      <c r="B45" s="51">
        <v>0.98799999999999999</v>
      </c>
      <c r="N45" s="21" t="s">
        <v>22</v>
      </c>
      <c r="O45" s="37">
        <f>AVERAGE(M34:O34)</f>
        <v>1.966000075748968</v>
      </c>
      <c r="P45" s="23"/>
    </row>
    <row r="46" spans="1:27" ht="15" thickBot="1" x14ac:dyDescent="0.35">
      <c r="A46" s="54">
        <v>48</v>
      </c>
      <c r="B46" s="51">
        <v>0.92900000000000005</v>
      </c>
      <c r="N46" s="18" t="s">
        <v>30</v>
      </c>
      <c r="O46" s="42">
        <f>AVERAGE(M35:O35)</f>
        <v>1.928125591788812</v>
      </c>
      <c r="P46" s="44">
        <f>(O45-O46)/O45</f>
        <v>1.9264741862091352E-2</v>
      </c>
    </row>
    <row r="47" spans="1:27" ht="15" thickBot="1" x14ac:dyDescent="0.35">
      <c r="A47" s="54">
        <v>24</v>
      </c>
      <c r="B47" s="51">
        <v>0.84299999999999997</v>
      </c>
      <c r="N47" s="28" t="s">
        <v>21</v>
      </c>
      <c r="O47" s="67">
        <f>AVERAGE(M33:O33)</f>
        <v>1.7273908267999847</v>
      </c>
      <c r="P47" s="68">
        <f>(O45-O47)/O45</f>
        <v>0.12136787373117604</v>
      </c>
    </row>
    <row r="48" spans="1:27" x14ac:dyDescent="0.3">
      <c r="A48" s="54">
        <v>6</v>
      </c>
      <c r="B48" s="51">
        <v>0.78400000000000003</v>
      </c>
    </row>
    <row r="49" spans="1:2" x14ac:dyDescent="0.3">
      <c r="A49" s="54">
        <v>1</v>
      </c>
      <c r="B49" s="51">
        <v>0.85399999999999998</v>
      </c>
    </row>
    <row r="50" spans="1:2" x14ac:dyDescent="0.3">
      <c r="A50" s="54" t="s">
        <v>21</v>
      </c>
      <c r="B50" s="51">
        <v>0.109</v>
      </c>
    </row>
  </sheetData>
  <mergeCells count="4">
    <mergeCell ref="M1:O1"/>
    <mergeCell ref="M15:O15"/>
    <mergeCell ref="W22:Y22"/>
    <mergeCell ref="M26:O26"/>
  </mergeCells>
  <conditionalFormatting sqref="M2:O11">
    <cfRule type="cellIs" dxfId="4" priority="1" operator="lessThan">
      <formula>$G$12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B979F-8A1D-4D8F-A4D6-AD3E7B2A3F76}">
  <sheetPr codeName="Sheet3"/>
  <dimension ref="A1:AA51"/>
  <sheetViews>
    <sheetView zoomScale="36" zoomScaleNormal="90" workbookViewId="0">
      <selection activeCell="U27" sqref="U27:AA42"/>
    </sheetView>
  </sheetViews>
  <sheetFormatPr defaultRowHeight="14.4" x14ac:dyDescent="0.3"/>
  <cols>
    <col min="8" max="8" width="10.109375" customWidth="1"/>
    <col min="9" max="9" width="11.33203125" customWidth="1"/>
    <col min="16" max="16" width="10.33203125" bestFit="1" customWidth="1"/>
  </cols>
  <sheetData>
    <row r="1" spans="1:23" ht="15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L1" s="21" t="s">
        <v>19</v>
      </c>
      <c r="M1" s="86"/>
      <c r="N1" s="87"/>
      <c r="O1" s="88"/>
    </row>
    <row r="2" spans="1:23" x14ac:dyDescent="0.3">
      <c r="A2" s="4" t="s">
        <v>7</v>
      </c>
      <c r="B2" s="1">
        <v>9.6299999999999997E-3</v>
      </c>
      <c r="C2" s="5">
        <v>0.1</v>
      </c>
      <c r="D2" s="2">
        <v>960.8</v>
      </c>
      <c r="E2" s="2">
        <f>B2/C2</f>
        <v>9.6299999999999997E-2</v>
      </c>
      <c r="F2" s="6">
        <f>(E2/D2)*10^6</f>
        <v>100.22897585345547</v>
      </c>
      <c r="G2" s="7">
        <v>608</v>
      </c>
      <c r="L2" s="15">
        <v>1</v>
      </c>
      <c r="M2" s="49">
        <v>0.13500000000000001</v>
      </c>
      <c r="N2" s="46">
        <v>0.13400000000000001</v>
      </c>
      <c r="O2" s="33">
        <v>0.13400000000000001</v>
      </c>
      <c r="Q2" s="52" t="s">
        <v>21</v>
      </c>
      <c r="R2" s="52" t="s">
        <v>23</v>
      </c>
      <c r="S2" s="52">
        <v>1</v>
      </c>
      <c r="T2" s="52">
        <v>6</v>
      </c>
      <c r="U2" s="52">
        <v>24</v>
      </c>
      <c r="V2" s="52">
        <v>48</v>
      </c>
      <c r="W2" s="52">
        <v>72</v>
      </c>
    </row>
    <row r="3" spans="1:23" ht="15" thickBot="1" x14ac:dyDescent="0.35">
      <c r="A3" s="8" t="s">
        <v>8</v>
      </c>
      <c r="B3" s="8">
        <v>9.6129999999999993E-2</v>
      </c>
      <c r="C3" s="9">
        <v>0.1</v>
      </c>
      <c r="D3" s="10">
        <v>960.8</v>
      </c>
      <c r="E3" s="10">
        <f>B3/C3</f>
        <v>0.96129999999999993</v>
      </c>
      <c r="F3" s="11">
        <f>(E3/D3)*10^6</f>
        <v>1000.5203996669443</v>
      </c>
      <c r="G3" s="12">
        <v>608</v>
      </c>
      <c r="L3" s="15">
        <v>6</v>
      </c>
      <c r="M3" s="49">
        <v>7.3999999999999996E-2</v>
      </c>
      <c r="N3" s="46">
        <v>7.5999999999999998E-2</v>
      </c>
      <c r="O3" s="33">
        <v>7.4999999999999997E-2</v>
      </c>
      <c r="Q3" s="51">
        <f>M8</f>
        <v>0.13900000000000001</v>
      </c>
      <c r="R3" s="51">
        <f>M11</f>
        <v>0.16200000000000001</v>
      </c>
      <c r="S3" s="51">
        <f>M2</f>
        <v>0.13500000000000001</v>
      </c>
      <c r="T3" s="51">
        <f>M3</f>
        <v>7.3999999999999996E-2</v>
      </c>
      <c r="U3" s="51">
        <f>M4</f>
        <v>3.1E-2</v>
      </c>
      <c r="V3" s="51">
        <f>M5</f>
        <v>2.3E-2</v>
      </c>
      <c r="W3" s="51">
        <f>M6</f>
        <v>1.7000000000000001E-2</v>
      </c>
    </row>
    <row r="4" spans="1:23" x14ac:dyDescent="0.3">
      <c r="L4" s="15">
        <v>24</v>
      </c>
      <c r="M4" s="49">
        <v>3.1E-2</v>
      </c>
      <c r="N4" s="46">
        <v>0.03</v>
      </c>
      <c r="O4" s="33">
        <v>3.1E-2</v>
      </c>
      <c r="Q4" s="51">
        <f>N8</f>
        <v>0.14299999999999999</v>
      </c>
      <c r="R4" s="51">
        <f>N11</f>
        <v>0.16</v>
      </c>
      <c r="S4" s="51">
        <f>N2</f>
        <v>0.13400000000000001</v>
      </c>
      <c r="T4" s="51">
        <f>N3</f>
        <v>7.5999999999999998E-2</v>
      </c>
      <c r="U4" s="51">
        <f>N4</f>
        <v>0.03</v>
      </c>
      <c r="V4" s="51">
        <f>N5</f>
        <v>2.3E-2</v>
      </c>
      <c r="W4" s="51">
        <f>N6</f>
        <v>1.7000000000000001E-2</v>
      </c>
    </row>
    <row r="5" spans="1:23" x14ac:dyDescent="0.3">
      <c r="A5" s="32" t="s">
        <v>18</v>
      </c>
      <c r="B5" t="s">
        <v>46</v>
      </c>
      <c r="L5" s="15">
        <v>48</v>
      </c>
      <c r="M5" s="49">
        <v>2.3E-2</v>
      </c>
      <c r="N5" s="46">
        <v>2.3E-2</v>
      </c>
      <c r="O5" s="33">
        <v>2.5999999999999999E-2</v>
      </c>
      <c r="Q5" s="51">
        <f>O8</f>
        <v>0.14399999999999999</v>
      </c>
      <c r="R5" s="51">
        <f>O11</f>
        <v>0.16</v>
      </c>
      <c r="S5" s="51">
        <f>O2</f>
        <v>0.13400000000000001</v>
      </c>
      <c r="T5" s="51">
        <f>O3</f>
        <v>7.4999999999999997E-2</v>
      </c>
      <c r="U5" s="51">
        <f>O4</f>
        <v>3.1E-2</v>
      </c>
      <c r="V5" s="51">
        <f>O5</f>
        <v>2.5999999999999999E-2</v>
      </c>
      <c r="W5" s="51">
        <f>O6</f>
        <v>1.7000000000000001E-2</v>
      </c>
    </row>
    <row r="6" spans="1:23" ht="15" thickBot="1" x14ac:dyDescent="0.35">
      <c r="A6" s="32" t="s">
        <v>39</v>
      </c>
      <c r="B6" t="s">
        <v>40</v>
      </c>
      <c r="L6" s="18">
        <v>72</v>
      </c>
      <c r="M6" s="57">
        <v>1.7000000000000001E-2</v>
      </c>
      <c r="N6" s="24">
        <v>1.7000000000000001E-2</v>
      </c>
      <c r="O6" s="34">
        <v>1.7000000000000001E-2</v>
      </c>
    </row>
    <row r="7" spans="1:23" x14ac:dyDescent="0.3">
      <c r="L7" s="25" t="s">
        <v>20</v>
      </c>
      <c r="M7" s="58">
        <v>-3.0000000000000001E-3</v>
      </c>
      <c r="N7" s="58">
        <v>-3.0000000000000001E-3</v>
      </c>
      <c r="O7" s="59">
        <v>-2E-3</v>
      </c>
    </row>
    <row r="8" spans="1:23" x14ac:dyDescent="0.3">
      <c r="A8" s="29" t="s">
        <v>34</v>
      </c>
      <c r="L8" s="26" t="s">
        <v>21</v>
      </c>
      <c r="M8" s="60">
        <v>0.13900000000000001</v>
      </c>
      <c r="N8" s="60">
        <v>0.14299999999999999</v>
      </c>
      <c r="O8" s="33">
        <v>0.14399999999999999</v>
      </c>
    </row>
    <row r="9" spans="1:23" x14ac:dyDescent="0.3">
      <c r="A9" s="29" t="s">
        <v>35</v>
      </c>
      <c r="B9" t="s">
        <v>36</v>
      </c>
      <c r="L9" s="26" t="s">
        <v>33</v>
      </c>
      <c r="M9" s="60">
        <v>8.0000000000000002E-3</v>
      </c>
      <c r="N9" s="60">
        <v>8.9999999999999993E-3</v>
      </c>
      <c r="O9" s="61">
        <v>0.01</v>
      </c>
      <c r="P9" s="31"/>
      <c r="Q9" s="31"/>
      <c r="R9" s="31"/>
    </row>
    <row r="10" spans="1:23" ht="15" thickBot="1" x14ac:dyDescent="0.35">
      <c r="L10" s="26" t="s">
        <v>22</v>
      </c>
      <c r="M10" s="46">
        <v>0.16800000000000001</v>
      </c>
      <c r="N10" s="46">
        <v>0.16700000000000001</v>
      </c>
      <c r="O10" s="33">
        <v>0.16700000000000001</v>
      </c>
    </row>
    <row r="11" spans="1:23" ht="15" thickBot="1" x14ac:dyDescent="0.35">
      <c r="B11" s="28" t="s">
        <v>9</v>
      </c>
      <c r="C11" s="13" t="s">
        <v>10</v>
      </c>
      <c r="D11" s="14" t="s">
        <v>11</v>
      </c>
      <c r="E11" s="29" t="s">
        <v>41</v>
      </c>
      <c r="F11" s="29" t="s">
        <v>41</v>
      </c>
      <c r="G11" s="29" t="s">
        <v>17</v>
      </c>
      <c r="L11" s="27" t="s">
        <v>23</v>
      </c>
      <c r="M11" s="24">
        <v>0.16200000000000001</v>
      </c>
      <c r="N11" s="24">
        <v>0.16</v>
      </c>
      <c r="O11" s="34">
        <v>0.16</v>
      </c>
    </row>
    <row r="12" spans="1:23" x14ac:dyDescent="0.3">
      <c r="A12" s="26">
        <v>1</v>
      </c>
      <c r="B12" s="15">
        <v>5</v>
      </c>
      <c r="C12" s="16">
        <f t="shared" ref="C12:C17" si="0">5000-B12</f>
        <v>4995</v>
      </c>
      <c r="D12" s="17">
        <f t="shared" ref="D12:D17" si="1">($F$2*B12)/5000</f>
        <v>0.10022897585345547</v>
      </c>
      <c r="E12" s="31">
        <v>5.0000000000000001E-3</v>
      </c>
      <c r="F12" s="31">
        <v>4.0000000000000001E-3</v>
      </c>
      <c r="G12" s="31">
        <f t="shared" ref="G12:G16" si="2">AVERAGE(E12:F12)</f>
        <v>4.5000000000000005E-3</v>
      </c>
    </row>
    <row r="13" spans="1:23" x14ac:dyDescent="0.3">
      <c r="A13" s="26">
        <v>2</v>
      </c>
      <c r="B13" s="15">
        <v>15</v>
      </c>
      <c r="C13" s="16">
        <f>5000-B13</f>
        <v>4985</v>
      </c>
      <c r="D13" s="17">
        <f t="shared" si="1"/>
        <v>0.30068692756036641</v>
      </c>
      <c r="E13">
        <v>2.1999999999999999E-2</v>
      </c>
      <c r="F13" s="31">
        <v>2.3E-2</v>
      </c>
      <c r="G13" s="31">
        <f t="shared" si="2"/>
        <v>2.2499999999999999E-2</v>
      </c>
    </row>
    <row r="14" spans="1:23" x14ac:dyDescent="0.3">
      <c r="A14" s="26">
        <v>3</v>
      </c>
      <c r="B14" s="15">
        <v>25</v>
      </c>
      <c r="C14" s="16">
        <f t="shared" si="0"/>
        <v>4975</v>
      </c>
      <c r="D14" s="17">
        <f t="shared" si="1"/>
        <v>0.50114487926727735</v>
      </c>
      <c r="E14" s="31">
        <v>0.04</v>
      </c>
      <c r="F14" s="31">
        <v>4.1000000000000002E-2</v>
      </c>
      <c r="G14" s="31">
        <f t="shared" si="2"/>
        <v>4.0500000000000001E-2</v>
      </c>
    </row>
    <row r="15" spans="1:23" x14ac:dyDescent="0.3">
      <c r="A15" s="26">
        <v>4</v>
      </c>
      <c r="B15" s="15">
        <v>50</v>
      </c>
      <c r="C15" s="16">
        <f t="shared" si="0"/>
        <v>4950</v>
      </c>
      <c r="D15" s="17">
        <f t="shared" si="1"/>
        <v>1.0022897585345547</v>
      </c>
      <c r="E15" s="31">
        <v>8.4000000000000005E-2</v>
      </c>
      <c r="F15" s="31">
        <v>8.2000000000000003E-2</v>
      </c>
      <c r="G15" s="31">
        <f t="shared" si="2"/>
        <v>8.3000000000000004E-2</v>
      </c>
      <c r="L15" s="35" t="s">
        <v>24</v>
      </c>
      <c r="M15" s="85"/>
      <c r="N15" s="85"/>
      <c r="O15" s="85"/>
    </row>
    <row r="16" spans="1:23" x14ac:dyDescent="0.3">
      <c r="A16" s="26">
        <v>5</v>
      </c>
      <c r="B16" s="15">
        <v>100</v>
      </c>
      <c r="C16" s="16">
        <f t="shared" si="0"/>
        <v>4900</v>
      </c>
      <c r="D16" s="17">
        <f t="shared" si="1"/>
        <v>2.0045795170691094</v>
      </c>
      <c r="E16" s="31">
        <v>0.16900000000000001</v>
      </c>
      <c r="F16" s="31">
        <v>0.16300000000000001</v>
      </c>
      <c r="G16" s="31">
        <f t="shared" si="2"/>
        <v>0.16600000000000001</v>
      </c>
      <c r="L16">
        <v>1</v>
      </c>
      <c r="M16" s="30">
        <f t="shared" ref="M16:O22" si="3">(M2-$I$32)/$I$31</f>
        <v>1.5607430973752983</v>
      </c>
      <c r="N16" s="30">
        <f t="shared" si="3"/>
        <v>1.5493807521872516</v>
      </c>
      <c r="O16" s="30">
        <f t="shared" si="3"/>
        <v>1.5493807521872516</v>
      </c>
    </row>
    <row r="17" spans="1:27" ht="15" thickBot="1" x14ac:dyDescent="0.35">
      <c r="A17" s="27">
        <v>6</v>
      </c>
      <c r="B17" s="18">
        <v>125</v>
      </c>
      <c r="C17" s="19">
        <f t="shared" si="0"/>
        <v>4875</v>
      </c>
      <c r="D17" s="20">
        <f t="shared" si="1"/>
        <v>2.5057243963363867</v>
      </c>
      <c r="E17" s="31">
        <v>0.214</v>
      </c>
      <c r="F17" s="31">
        <v>0.215</v>
      </c>
      <c r="G17" s="31">
        <f>AVERAGE(E17:F17)</f>
        <v>0.2145</v>
      </c>
      <c r="L17">
        <v>6</v>
      </c>
      <c r="M17" s="30">
        <f t="shared" si="3"/>
        <v>0.86764004090444258</v>
      </c>
      <c r="N17" s="30">
        <f t="shared" si="3"/>
        <v>0.89036473128053628</v>
      </c>
      <c r="O17" s="30">
        <f t="shared" si="3"/>
        <v>0.87900238609248948</v>
      </c>
    </row>
    <row r="18" spans="1:27" ht="15" thickBot="1" x14ac:dyDescent="0.35">
      <c r="L18">
        <v>24</v>
      </c>
      <c r="M18" s="30">
        <f t="shared" si="3"/>
        <v>0.37905919781842973</v>
      </c>
      <c r="N18" s="30">
        <f t="shared" si="3"/>
        <v>0.36769685263038288</v>
      </c>
      <c r="O18" s="30">
        <f t="shared" si="3"/>
        <v>0.37905919781842973</v>
      </c>
    </row>
    <row r="19" spans="1:27" x14ac:dyDescent="0.3">
      <c r="A19" s="21"/>
      <c r="B19" s="22" t="s">
        <v>12</v>
      </c>
      <c r="C19" s="22" t="s">
        <v>13</v>
      </c>
      <c r="D19" s="23" t="s">
        <v>11</v>
      </c>
      <c r="L19">
        <v>48</v>
      </c>
      <c r="M19" s="30">
        <f t="shared" si="3"/>
        <v>0.28816043631405519</v>
      </c>
      <c r="N19" s="30">
        <f t="shared" si="3"/>
        <v>0.28816043631405519</v>
      </c>
      <c r="O19" s="30">
        <f t="shared" si="3"/>
        <v>0.32224747187819563</v>
      </c>
    </row>
    <row r="20" spans="1:27" ht="15" thickBot="1" x14ac:dyDescent="0.35">
      <c r="A20" s="8" t="s">
        <v>14</v>
      </c>
      <c r="B20" s="9">
        <f>(D20*C20)/$F$3</f>
        <v>0.99947987100800995</v>
      </c>
      <c r="C20" s="10">
        <v>500</v>
      </c>
      <c r="D20" s="64">
        <v>2</v>
      </c>
      <c r="L20">
        <v>72</v>
      </c>
      <c r="M20" s="30">
        <f t="shared" si="3"/>
        <v>0.21998636518577433</v>
      </c>
      <c r="N20" s="30">
        <f t="shared" si="3"/>
        <v>0.21998636518577433</v>
      </c>
      <c r="O20" s="30">
        <f t="shared" si="3"/>
        <v>0.21998636518577433</v>
      </c>
    </row>
    <row r="21" spans="1:27" ht="15" thickBot="1" x14ac:dyDescent="0.35">
      <c r="A21" s="18" t="s">
        <v>15</v>
      </c>
      <c r="B21" s="24">
        <f>(D21*C21)/$F$3</f>
        <v>0.19989597420160199</v>
      </c>
      <c r="C21" s="19">
        <v>100</v>
      </c>
      <c r="D21" s="20">
        <v>2</v>
      </c>
      <c r="L21" s="21" t="s">
        <v>20</v>
      </c>
      <c r="M21" s="30">
        <f t="shared" si="3"/>
        <v>-7.2605385751619159E-3</v>
      </c>
      <c r="N21" s="30">
        <f t="shared" si="3"/>
        <v>-7.2605385751619159E-3</v>
      </c>
      <c r="O21" s="30">
        <f t="shared" si="3"/>
        <v>4.1018066128848969E-3</v>
      </c>
      <c r="P21" s="30"/>
      <c r="Q21" s="30"/>
      <c r="R21" s="30"/>
    </row>
    <row r="22" spans="1:27" ht="15" thickBot="1" x14ac:dyDescent="0.35">
      <c r="A22" s="18" t="s">
        <v>16</v>
      </c>
      <c r="B22" s="24">
        <f>(D22*C22)/$F$3</f>
        <v>0.49973993550400497</v>
      </c>
      <c r="C22" s="19">
        <v>250</v>
      </c>
      <c r="D22" s="20">
        <v>2</v>
      </c>
      <c r="L22" s="15" t="s">
        <v>21</v>
      </c>
      <c r="M22" s="30">
        <f t="shared" si="3"/>
        <v>1.6061924781274857</v>
      </c>
      <c r="N22" s="30">
        <f t="shared" si="3"/>
        <v>1.6516418588796726</v>
      </c>
      <c r="O22" s="30">
        <f t="shared" si="3"/>
        <v>1.6630042040677193</v>
      </c>
      <c r="P22" s="30"/>
      <c r="Q22" s="30"/>
      <c r="R22" s="30"/>
      <c r="V22" s="70"/>
      <c r="W22" s="85"/>
      <c r="X22" s="85"/>
      <c r="Y22" s="85"/>
    </row>
    <row r="23" spans="1:27" x14ac:dyDescent="0.3">
      <c r="L23" s="15" t="s">
        <v>26</v>
      </c>
      <c r="M23" s="30">
        <f t="shared" ref="M23:O24" si="4">(M10-$I$32)/$I$31</f>
        <v>1.9357004885808431</v>
      </c>
      <c r="N23" s="30">
        <f t="shared" si="4"/>
        <v>1.9243381433927964</v>
      </c>
      <c r="O23" s="30">
        <f t="shared" si="4"/>
        <v>1.9243381433927964</v>
      </c>
      <c r="P23" s="30"/>
      <c r="Q23" s="30"/>
      <c r="R23" s="30"/>
      <c r="W23" s="50"/>
      <c r="X23" s="50"/>
      <c r="Y23" s="50"/>
    </row>
    <row r="24" spans="1:27" ht="15" thickBot="1" x14ac:dyDescent="0.35">
      <c r="L24" s="15" t="s">
        <v>23</v>
      </c>
      <c r="M24" s="30">
        <f t="shared" si="4"/>
        <v>1.8675264174525621</v>
      </c>
      <c r="N24" s="30">
        <f t="shared" si="4"/>
        <v>1.8448017270764685</v>
      </c>
      <c r="O24" s="30">
        <f t="shared" si="4"/>
        <v>1.8448017270764685</v>
      </c>
      <c r="P24" s="30"/>
      <c r="Q24" s="30"/>
      <c r="R24" s="30"/>
      <c r="W24" s="50"/>
      <c r="X24" s="50"/>
      <c r="Y24" s="50"/>
    </row>
    <row r="25" spans="1:27" ht="15" thickBot="1" x14ac:dyDescent="0.35">
      <c r="L25" s="77" t="s">
        <v>33</v>
      </c>
      <c r="M25" s="67">
        <f>(M9-$I$32)/$I$31</f>
        <v>0.11772525849335302</v>
      </c>
      <c r="N25" s="67">
        <f t="shared" ref="N25:O25" si="5">(N9-$I$32)/$I$31</f>
        <v>0.12908760368139982</v>
      </c>
      <c r="O25" s="75">
        <f t="shared" si="5"/>
        <v>0.14044994886944664</v>
      </c>
      <c r="P25" s="30"/>
      <c r="Q25" s="30"/>
      <c r="R25" s="30"/>
      <c r="W25" s="50"/>
      <c r="X25" s="50"/>
      <c r="Y25" s="50"/>
    </row>
    <row r="26" spans="1:27" ht="15" thickBot="1" x14ac:dyDescent="0.35">
      <c r="W26" s="50"/>
      <c r="X26" s="50"/>
      <c r="Y26" s="50"/>
    </row>
    <row r="27" spans="1:27" ht="15" thickBot="1" x14ac:dyDescent="0.35">
      <c r="L27" s="48" t="s">
        <v>27</v>
      </c>
      <c r="M27" s="89" t="s">
        <v>25</v>
      </c>
      <c r="N27" s="89"/>
      <c r="O27" s="89"/>
      <c r="Q27" s="62" t="s">
        <v>37</v>
      </c>
      <c r="R27" s="70"/>
      <c r="T27" s="50"/>
      <c r="U27" s="52" t="s">
        <v>23</v>
      </c>
      <c r="V27" s="66" t="s">
        <v>21</v>
      </c>
      <c r="W27" s="52">
        <v>1</v>
      </c>
      <c r="X27" s="52">
        <v>6</v>
      </c>
      <c r="Y27" s="52">
        <v>24</v>
      </c>
      <c r="Z27" s="52">
        <v>48</v>
      </c>
      <c r="AA27" s="52">
        <v>72</v>
      </c>
    </row>
    <row r="28" spans="1:27" x14ac:dyDescent="0.3">
      <c r="I28" s="71" t="s">
        <v>44</v>
      </c>
      <c r="L28" s="15">
        <v>1</v>
      </c>
      <c r="M28" s="36">
        <f t="shared" ref="M28:O37" si="6">IF(M16&lt;0,0,M16)</f>
        <v>1.5607430973752983</v>
      </c>
      <c r="N28" s="37">
        <f t="shared" si="6"/>
        <v>1.5493807521872516</v>
      </c>
      <c r="O28" s="38">
        <f t="shared" si="6"/>
        <v>1.5493807521872516</v>
      </c>
      <c r="Q28" s="50">
        <f>(M$24-M28)/M$24</f>
        <v>0.16427254640699432</v>
      </c>
      <c r="R28" s="50">
        <f>(N$24-N28)/N$24</f>
        <v>0.16013697870794083</v>
      </c>
      <c r="S28" s="50">
        <f>(O$24-O28)/O$24</f>
        <v>0.16013697870794083</v>
      </c>
      <c r="T28" s="50"/>
      <c r="U28" s="53">
        <f>M36</f>
        <v>1.8675264174525621</v>
      </c>
      <c r="V28" s="53">
        <f>M34</f>
        <v>1.6061924781274857</v>
      </c>
      <c r="W28" s="53">
        <f>M28</f>
        <v>1.5607430973752983</v>
      </c>
      <c r="X28" s="53">
        <f>M29</f>
        <v>0.86764004090444258</v>
      </c>
      <c r="Y28" s="53">
        <f>M30</f>
        <v>0.37905919781842973</v>
      </c>
      <c r="Z28" s="53">
        <f>M31</f>
        <v>0.28816043631405519</v>
      </c>
      <c r="AA28" s="53">
        <f>M32</f>
        <v>0.21998636518577433</v>
      </c>
    </row>
    <row r="29" spans="1:27" x14ac:dyDescent="0.3">
      <c r="L29" s="15">
        <v>6</v>
      </c>
      <c r="M29" s="39">
        <f t="shared" si="6"/>
        <v>0.86764004090444258</v>
      </c>
      <c r="N29" s="55">
        <f t="shared" si="6"/>
        <v>0.89036473128053628</v>
      </c>
      <c r="O29" s="17">
        <f t="shared" si="6"/>
        <v>0.87900238609248948</v>
      </c>
      <c r="Q29" s="50">
        <f>(M$24-M29)/M$24</f>
        <v>0.53540681791909273</v>
      </c>
      <c r="R29" s="50">
        <f t="shared" ref="R29:R32" si="7">(N$24-N29)/N$24</f>
        <v>0.517365623517963</v>
      </c>
      <c r="S29" s="50">
        <f>(O$24-O29)/O$24</f>
        <v>0.52352473808365307</v>
      </c>
      <c r="U29" s="53">
        <f>N36</f>
        <v>1.8448017270764685</v>
      </c>
      <c r="V29" s="53">
        <f>N34</f>
        <v>1.6516418588796726</v>
      </c>
      <c r="W29" s="53">
        <f>N28</f>
        <v>1.5493807521872516</v>
      </c>
      <c r="X29" s="53">
        <f>N29</f>
        <v>0.89036473128053628</v>
      </c>
      <c r="Y29" s="53">
        <f>N30</f>
        <v>0.36769685263038288</v>
      </c>
      <c r="Z29" s="53">
        <f>N31</f>
        <v>0.28816043631405519</v>
      </c>
      <c r="AA29" s="53">
        <f>N32</f>
        <v>0.21998636518577433</v>
      </c>
    </row>
    <row r="30" spans="1:27" x14ac:dyDescent="0.3">
      <c r="L30" s="15">
        <v>24</v>
      </c>
      <c r="M30" s="39">
        <f t="shared" si="6"/>
        <v>0.37905919781842973</v>
      </c>
      <c r="N30" s="55">
        <f t="shared" si="6"/>
        <v>0.36769685263038288</v>
      </c>
      <c r="O30" s="17">
        <f t="shared" si="6"/>
        <v>0.37905919781842973</v>
      </c>
      <c r="Q30" s="50">
        <f t="shared" ref="Q30:Q32" si="8">(M$24-M30)/M$24</f>
        <v>0.79702605849319486</v>
      </c>
      <c r="R30" s="50">
        <f t="shared" si="7"/>
        <v>0.80068489353970473</v>
      </c>
      <c r="S30" s="50">
        <f>(O$24-O30)/O$24</f>
        <v>0.79452577897401466</v>
      </c>
      <c r="U30" s="53">
        <f>O36</f>
        <v>1.8448017270764685</v>
      </c>
      <c r="V30" s="53">
        <f>O34</f>
        <v>1.6630042040677193</v>
      </c>
      <c r="W30" s="53">
        <f>O28</f>
        <v>1.5493807521872516</v>
      </c>
      <c r="X30" s="53">
        <f>O29</f>
        <v>0.87900238609248948</v>
      </c>
      <c r="Y30" s="53">
        <f>O30</f>
        <v>0.37905919781842973</v>
      </c>
      <c r="Z30" s="53">
        <f>O31</f>
        <v>0.32224747187819563</v>
      </c>
      <c r="AA30" s="53">
        <f>O32</f>
        <v>0.21998636518577433</v>
      </c>
    </row>
    <row r="31" spans="1:27" x14ac:dyDescent="0.3">
      <c r="H31" s="47" t="s">
        <v>31</v>
      </c>
      <c r="I31" s="56">
        <v>8.8010000000000005E-2</v>
      </c>
      <c r="L31" s="15">
        <v>48</v>
      </c>
      <c r="M31" s="39">
        <f t="shared" si="6"/>
        <v>0.28816043631405519</v>
      </c>
      <c r="N31" s="55">
        <f t="shared" si="6"/>
        <v>0.28816043631405519</v>
      </c>
      <c r="O31" s="17">
        <f t="shared" si="6"/>
        <v>0.32224747187819563</v>
      </c>
      <c r="Q31" s="50">
        <f t="shared" si="8"/>
        <v>0.84569940557674883</v>
      </c>
      <c r="R31" s="50">
        <f t="shared" si="7"/>
        <v>0.8437986954995349</v>
      </c>
      <c r="S31" s="50">
        <f>(O$24-O31)/O$24</f>
        <v>0.82532135180246491</v>
      </c>
    </row>
    <row r="32" spans="1:27" ht="15" thickBot="1" x14ac:dyDescent="0.35">
      <c r="H32" s="47" t="s">
        <v>32</v>
      </c>
      <c r="I32" s="56">
        <v>-2.3609999999999998E-3</v>
      </c>
      <c r="L32" s="18">
        <v>72</v>
      </c>
      <c r="M32" s="41">
        <f t="shared" si="6"/>
        <v>0.21998636518577433</v>
      </c>
      <c r="N32" s="42">
        <f t="shared" si="6"/>
        <v>0.21998636518577433</v>
      </c>
      <c r="O32" s="20">
        <f t="shared" si="6"/>
        <v>0.21998636518577433</v>
      </c>
      <c r="Q32" s="50">
        <f t="shared" si="8"/>
        <v>0.88220441588941412</v>
      </c>
      <c r="R32" s="50">
        <f t="shared" si="7"/>
        <v>0.88075338289367522</v>
      </c>
      <c r="S32" s="50">
        <f>(O$24-O32)/O$24</f>
        <v>0.88075338289367522</v>
      </c>
    </row>
    <row r="33" spans="1:27" x14ac:dyDescent="0.3">
      <c r="L33" s="21" t="s">
        <v>20</v>
      </c>
      <c r="M33" s="39">
        <f t="shared" si="6"/>
        <v>0</v>
      </c>
      <c r="N33" s="55">
        <f t="shared" si="6"/>
        <v>0</v>
      </c>
      <c r="O33" s="17">
        <f t="shared" si="6"/>
        <v>4.1018066128848969E-3</v>
      </c>
      <c r="P33" s="40"/>
      <c r="Q33" s="40"/>
      <c r="R33" s="40"/>
    </row>
    <row r="34" spans="1:27" x14ac:dyDescent="0.3">
      <c r="L34" s="15" t="s">
        <v>21</v>
      </c>
      <c r="M34" s="39">
        <f t="shared" si="6"/>
        <v>1.6061924781274857</v>
      </c>
      <c r="N34" s="30">
        <f t="shared" si="6"/>
        <v>1.6516418588796726</v>
      </c>
      <c r="O34" s="17">
        <f t="shared" si="6"/>
        <v>1.6630042040677193</v>
      </c>
      <c r="Q34" s="50">
        <f>(M$24-M34)/M$24</f>
        <v>0.13993587286521728</v>
      </c>
      <c r="R34" s="50">
        <f t="shared" ref="R34:S34" si="9">(N$24-N34)/N$24</f>
        <v>0.10470494761673065</v>
      </c>
      <c r="S34" s="50">
        <f t="shared" si="9"/>
        <v>9.8545833051040685E-2</v>
      </c>
    </row>
    <row r="35" spans="1:27" x14ac:dyDescent="0.3">
      <c r="L35" s="15" t="s">
        <v>26</v>
      </c>
      <c r="M35" s="39">
        <f t="shared" si="6"/>
        <v>1.9357004885808431</v>
      </c>
      <c r="N35" s="30">
        <f t="shared" si="6"/>
        <v>1.9243381433927964</v>
      </c>
      <c r="O35" s="17">
        <f t="shared" si="6"/>
        <v>1.9243381433927964</v>
      </c>
    </row>
    <row r="36" spans="1:27" ht="15" thickBot="1" x14ac:dyDescent="0.35">
      <c r="L36" s="18" t="s">
        <v>23</v>
      </c>
      <c r="M36" s="41">
        <f t="shared" si="6"/>
        <v>1.8675264174525621</v>
      </c>
      <c r="N36" s="42">
        <f t="shared" si="6"/>
        <v>1.8448017270764685</v>
      </c>
      <c r="O36" s="20">
        <f t="shared" si="6"/>
        <v>1.8448017270764685</v>
      </c>
      <c r="P36" s="50"/>
      <c r="Q36" s="50">
        <f>(M23-M24)/M23</f>
        <v>3.5219328367408098E-2</v>
      </c>
      <c r="R36" s="50">
        <f t="shared" ref="R36:S36" si="10">(N23-N24)/N23</f>
        <v>4.133182964200742E-2</v>
      </c>
      <c r="S36" s="50">
        <f t="shared" si="10"/>
        <v>4.133182964200742E-2</v>
      </c>
      <c r="T36" s="40"/>
    </row>
    <row r="37" spans="1:27" ht="15" thickBot="1" x14ac:dyDescent="0.35">
      <c r="L37" s="76" t="s">
        <v>33</v>
      </c>
      <c r="M37" s="41">
        <f t="shared" si="6"/>
        <v>0.11772525849335302</v>
      </c>
      <c r="N37" s="42">
        <f t="shared" si="6"/>
        <v>0.12908760368139982</v>
      </c>
      <c r="O37" s="20">
        <f t="shared" si="6"/>
        <v>0.14044994886944664</v>
      </c>
    </row>
    <row r="38" spans="1:27" ht="15" thickBot="1" x14ac:dyDescent="0.35"/>
    <row r="39" spans="1:27" ht="15" thickBot="1" x14ac:dyDescent="0.35">
      <c r="O39" s="28" t="s">
        <v>29</v>
      </c>
      <c r="P39" s="14" t="s">
        <v>28</v>
      </c>
      <c r="U39" s="52" t="s">
        <v>23</v>
      </c>
      <c r="V39" s="66" t="s">
        <v>21</v>
      </c>
      <c r="W39" s="52">
        <v>1</v>
      </c>
      <c r="X39" s="52">
        <v>6</v>
      </c>
      <c r="Y39" s="52">
        <v>24</v>
      </c>
      <c r="Z39" s="52">
        <v>48</v>
      </c>
      <c r="AA39" s="52">
        <v>72</v>
      </c>
    </row>
    <row r="40" spans="1:27" ht="15" thickBot="1" x14ac:dyDescent="0.35">
      <c r="M40" s="30"/>
      <c r="N40" t="s">
        <v>23</v>
      </c>
      <c r="O40" s="39">
        <f>AVERAGE(M36:O36)</f>
        <v>1.8523766238684998</v>
      </c>
      <c r="P40" s="45"/>
      <c r="U40" s="69">
        <f>Q36</f>
        <v>3.5219328367408098E-2</v>
      </c>
      <c r="V40" s="69">
        <f>Q34</f>
        <v>0.13993587286521728</v>
      </c>
      <c r="W40" s="69">
        <f>Q28</f>
        <v>0.16427254640699432</v>
      </c>
      <c r="X40" s="69">
        <f>Q29</f>
        <v>0.53540681791909273</v>
      </c>
      <c r="Y40" s="69">
        <f>Q30</f>
        <v>0.79702605849319486</v>
      </c>
      <c r="Z40" s="69">
        <f>Q31</f>
        <v>0.84569940557674883</v>
      </c>
      <c r="AA40" s="69">
        <f>Q32</f>
        <v>0.88220441588941412</v>
      </c>
    </row>
    <row r="41" spans="1:27" x14ac:dyDescent="0.3">
      <c r="F41" t="s">
        <v>48</v>
      </c>
      <c r="M41" s="30"/>
      <c r="N41" s="25">
        <v>1</v>
      </c>
      <c r="O41" s="39">
        <f>AVERAGE(M28:O28)</f>
        <v>1.553168200583267</v>
      </c>
      <c r="P41" s="43">
        <f>($O$40-O41)/$O$40</f>
        <v>0.16152677561886225</v>
      </c>
      <c r="U41" s="69">
        <f>R36</f>
        <v>4.133182964200742E-2</v>
      </c>
      <c r="V41" s="69">
        <f>R34</f>
        <v>0.10470494761673065</v>
      </c>
      <c r="W41" s="69">
        <f>R28</f>
        <v>0.16013697870794083</v>
      </c>
      <c r="X41" s="69">
        <f>R29</f>
        <v>0.517365623517963</v>
      </c>
      <c r="Y41" s="69">
        <f>R30</f>
        <v>0.80068489353970473</v>
      </c>
      <c r="Z41" s="69">
        <f>R31</f>
        <v>0.8437986954995349</v>
      </c>
      <c r="AA41" s="69">
        <f>R32</f>
        <v>0.88075338289367522</v>
      </c>
    </row>
    <row r="42" spans="1:27" x14ac:dyDescent="0.3">
      <c r="M42" s="30"/>
      <c r="N42" s="26">
        <v>6</v>
      </c>
      <c r="O42" s="39">
        <f>AVERAGE(M29:O29)</f>
        <v>0.87900238609248937</v>
      </c>
      <c r="P42" s="43">
        <f t="shared" ref="P42:P45" si="11">($O$40-O42)/$O$40</f>
        <v>0.52547318144364052</v>
      </c>
      <c r="U42" s="69">
        <f>S36</f>
        <v>4.133182964200742E-2</v>
      </c>
      <c r="V42" s="69">
        <f>S34</f>
        <v>9.8545833051040685E-2</v>
      </c>
      <c r="W42" s="69">
        <f>S28</f>
        <v>0.16013697870794083</v>
      </c>
      <c r="X42" s="69">
        <f>S29</f>
        <v>0.52352473808365307</v>
      </c>
      <c r="Y42" s="69">
        <f>S30</f>
        <v>0.79452577897401466</v>
      </c>
      <c r="Z42" s="69">
        <f>S31</f>
        <v>0.82532135180246491</v>
      </c>
      <c r="AA42" s="69">
        <f>S32</f>
        <v>0.88075338289367522</v>
      </c>
    </row>
    <row r="43" spans="1:27" x14ac:dyDescent="0.3">
      <c r="A43" t="s">
        <v>38</v>
      </c>
      <c r="M43" s="30"/>
      <c r="N43" s="26">
        <v>24</v>
      </c>
      <c r="O43" s="39">
        <f>AVERAGE(M30:O30)</f>
        <v>0.37527174942241409</v>
      </c>
      <c r="P43" s="43">
        <f t="shared" si="11"/>
        <v>0.79741066444754782</v>
      </c>
    </row>
    <row r="44" spans="1:27" x14ac:dyDescent="0.3">
      <c r="B44" s="54" t="s">
        <v>42</v>
      </c>
      <c r="M44" s="30"/>
      <c r="N44" s="26">
        <v>48</v>
      </c>
      <c r="O44" s="39">
        <f>AVERAGE(M31:O31)</f>
        <v>0.29952278150210199</v>
      </c>
      <c r="P44" s="43">
        <f t="shared" si="11"/>
        <v>0.83830351903460154</v>
      </c>
    </row>
    <row r="45" spans="1:27" ht="15" thickBot="1" x14ac:dyDescent="0.35">
      <c r="A45" s="54" t="s">
        <v>33</v>
      </c>
      <c r="B45" s="51">
        <v>0.94099999999999995</v>
      </c>
      <c r="M45" s="30"/>
      <c r="N45" s="27">
        <v>72</v>
      </c>
      <c r="O45" s="41">
        <f>AVERAGE(M32:O32)</f>
        <v>0.21998636518577433</v>
      </c>
      <c r="P45" s="43">
        <f t="shared" si="11"/>
        <v>0.88124101635100793</v>
      </c>
    </row>
    <row r="46" spans="1:27" x14ac:dyDescent="0.3">
      <c r="A46" s="54">
        <v>72</v>
      </c>
      <c r="B46" s="51">
        <v>0.97799999999999998</v>
      </c>
      <c r="N46" s="21" t="s">
        <v>22</v>
      </c>
      <c r="O46" s="37">
        <f>AVERAGE(M35:O35)</f>
        <v>1.928125591788812</v>
      </c>
      <c r="P46" s="23"/>
    </row>
    <row r="47" spans="1:27" ht="15" thickBot="1" x14ac:dyDescent="0.35">
      <c r="A47" s="54">
        <v>48</v>
      </c>
      <c r="B47" s="51">
        <v>0.94399999999999995</v>
      </c>
      <c r="N47" s="18" t="s">
        <v>30</v>
      </c>
      <c r="O47" s="42">
        <f>AVERAGE(M36:O36)</f>
        <v>1.8523766238684998</v>
      </c>
      <c r="P47" s="44">
        <f>(O46-O47)/O46</f>
        <v>3.9286324626829114E-2</v>
      </c>
    </row>
    <row r="48" spans="1:27" ht="15" thickBot="1" x14ac:dyDescent="0.35">
      <c r="A48" s="54">
        <v>24</v>
      </c>
      <c r="B48" s="51">
        <v>0.97499999999999998</v>
      </c>
      <c r="N48" s="28" t="s">
        <v>21</v>
      </c>
      <c r="O48" s="67">
        <f>AVERAGE(M34:O34)</f>
        <v>1.6402795136916257</v>
      </c>
      <c r="P48" s="68">
        <f>(O46-O48)/O46</f>
        <v>0.14928803358195047</v>
      </c>
    </row>
    <row r="49" spans="1:2" x14ac:dyDescent="0.3">
      <c r="A49" s="54">
        <v>6</v>
      </c>
      <c r="B49" s="51">
        <v>0.93400000000000005</v>
      </c>
    </row>
    <row r="50" spans="1:2" x14ac:dyDescent="0.3">
      <c r="A50" s="54">
        <v>1</v>
      </c>
      <c r="B50" s="51">
        <v>0.95799999999999996</v>
      </c>
    </row>
    <row r="51" spans="1:2" x14ac:dyDescent="0.3">
      <c r="A51" s="54" t="s">
        <v>21</v>
      </c>
      <c r="B51" s="51">
        <v>0.124</v>
      </c>
    </row>
  </sheetData>
  <mergeCells count="4">
    <mergeCell ref="M1:O1"/>
    <mergeCell ref="M15:O15"/>
    <mergeCell ref="W22:Y22"/>
    <mergeCell ref="M27:O27"/>
  </mergeCells>
  <conditionalFormatting sqref="M2:O11">
    <cfRule type="cellIs" dxfId="3" priority="1" operator="lessThan">
      <formula>$G$12</formula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3CFFE-351E-4902-A7DC-964D19E76CD3}">
  <dimension ref="A2:W26"/>
  <sheetViews>
    <sheetView workbookViewId="0">
      <selection activeCell="E20" sqref="E20:L26"/>
    </sheetView>
  </sheetViews>
  <sheetFormatPr defaultRowHeight="14.4" x14ac:dyDescent="0.3"/>
  <sheetData>
    <row r="2" spans="1:23" x14ac:dyDescent="0.3">
      <c r="A2" t="s">
        <v>47</v>
      </c>
      <c r="I2" t="s">
        <v>49</v>
      </c>
      <c r="Q2" t="s">
        <v>50</v>
      </c>
    </row>
    <row r="4" spans="1:23" x14ac:dyDescent="0.3">
      <c r="A4" s="52" t="s">
        <v>23</v>
      </c>
      <c r="B4" s="66" t="s">
        <v>21</v>
      </c>
      <c r="C4" s="52">
        <v>1</v>
      </c>
      <c r="D4" s="52">
        <v>6</v>
      </c>
      <c r="E4" s="52">
        <v>24</v>
      </c>
      <c r="F4" s="52">
        <v>48</v>
      </c>
      <c r="G4" s="52">
        <v>72</v>
      </c>
      <c r="I4" s="52" t="s">
        <v>23</v>
      </c>
      <c r="J4" s="66" t="s">
        <v>21</v>
      </c>
      <c r="K4" s="52">
        <v>1</v>
      </c>
      <c r="L4" s="52">
        <v>6</v>
      </c>
      <c r="M4" s="52">
        <v>24</v>
      </c>
      <c r="N4" s="52">
        <v>48</v>
      </c>
      <c r="O4" s="52">
        <v>72</v>
      </c>
      <c r="Q4" s="52" t="s">
        <v>23</v>
      </c>
      <c r="R4" s="66" t="s">
        <v>21</v>
      </c>
      <c r="S4" s="52">
        <v>1</v>
      </c>
      <c r="T4" s="52">
        <v>6</v>
      </c>
      <c r="U4" s="52">
        <v>24</v>
      </c>
      <c r="V4" s="52">
        <v>48</v>
      </c>
      <c r="W4" s="52">
        <v>72</v>
      </c>
    </row>
    <row r="5" spans="1:23" x14ac:dyDescent="0.3">
      <c r="A5" s="53">
        <f>'n1 (12-4)'!V27</f>
        <v>2.0265992500852175</v>
      </c>
      <c r="B5" s="53">
        <f>'n1 (12-4)'!U27</f>
        <v>1.7198159300079534</v>
      </c>
      <c r="C5" s="53">
        <f>'n1 (12-4)'!W27</f>
        <v>1.6516418588796726</v>
      </c>
      <c r="D5" s="53">
        <f>'n1 (12-4)'!X27</f>
        <v>1.0607999091012383</v>
      </c>
      <c r="E5" s="53">
        <f>'n1 (12-4)'!Y27</f>
        <v>0.35633450744233608</v>
      </c>
      <c r="F5" s="53">
        <f>'n1 (12-4)'!Z27</f>
        <v>0.25407340074991475</v>
      </c>
      <c r="G5" s="53">
        <f>'n1 (12-4)'!AA27</f>
        <v>0.18589932962163391</v>
      </c>
      <c r="I5" s="53">
        <f>'n2 (12-8)'!U27</f>
        <v>1.9129757982047495</v>
      </c>
      <c r="J5" s="53">
        <f>'n2 (12-8)'!V27</f>
        <v>1.6970912396318598</v>
      </c>
      <c r="K5" s="53">
        <f>'n2 (12-8)'!W27</f>
        <v>1.7425406203840472</v>
      </c>
      <c r="L5" s="53">
        <f>'n2 (12-8)'!X27</f>
        <v>0.95853880240881717</v>
      </c>
      <c r="M5" s="53">
        <f>'n2 (12-8)'!Y27</f>
        <v>0.42450857857061702</v>
      </c>
      <c r="N5" s="53">
        <f>'n2 (12-8)'!Z27</f>
        <v>0.27679809112600834</v>
      </c>
      <c r="O5" s="53">
        <f>'n2 (12-8)'!AA27</f>
        <v>0.18589932962163391</v>
      </c>
      <c r="Q5" s="53">
        <f>'n3 (12-9)'!U28</f>
        <v>1.8675264174525621</v>
      </c>
      <c r="R5" s="53">
        <f>'n3 (12-9)'!V28</f>
        <v>1.6061924781274857</v>
      </c>
      <c r="S5" s="53">
        <f>'n3 (12-9)'!W28</f>
        <v>1.5607430973752983</v>
      </c>
      <c r="T5" s="53">
        <f>'n3 (12-9)'!X28</f>
        <v>0.86764004090444258</v>
      </c>
      <c r="U5" s="53">
        <f>'n3 (12-9)'!Y28</f>
        <v>0.37905919781842973</v>
      </c>
      <c r="V5" s="53">
        <f>'n3 (12-9)'!Z28</f>
        <v>0.28816043631405519</v>
      </c>
      <c r="W5" s="53">
        <f>'n3 (12-9)'!AA28</f>
        <v>0.21998636518577433</v>
      </c>
    </row>
    <row r="6" spans="1:23" x14ac:dyDescent="0.3">
      <c r="A6" s="53">
        <f>'n1 (12-4)'!V28</f>
        <v>2.0152369048971708</v>
      </c>
      <c r="B6" s="53">
        <f>'n1 (12-4)'!U28</f>
        <v>1.7425406203840472</v>
      </c>
      <c r="C6" s="53">
        <f>'n1 (12-4)'!W28</f>
        <v>1.6516418588796726</v>
      </c>
      <c r="D6" s="53">
        <f>'n1 (12-4)'!X28</f>
        <v>1.0607999091012383</v>
      </c>
      <c r="E6" s="53">
        <f>'n1 (12-4)'!Y28</f>
        <v>0.36769685263038288</v>
      </c>
      <c r="F6" s="53">
        <f>'n1 (12-4)'!Z28</f>
        <v>0.25407340074991475</v>
      </c>
      <c r="G6" s="53">
        <f>'n1 (12-4)'!AA28</f>
        <v>0.18589932962163391</v>
      </c>
      <c r="I6" s="53">
        <f>'n2 (12-8)'!U28</f>
        <v>1.9811498693330301</v>
      </c>
      <c r="J6" s="53">
        <f>'n2 (12-8)'!V28</f>
        <v>1.7652653107601408</v>
      </c>
      <c r="K6" s="53">
        <f>'n2 (12-8)'!W28</f>
        <v>1.7425406203840472</v>
      </c>
      <c r="L6" s="53">
        <f>'n2 (12-8)'!X28</f>
        <v>1.2198727417338937</v>
      </c>
      <c r="M6" s="53">
        <f>'n2 (12-8)'!Y28</f>
        <v>0.42450857857061702</v>
      </c>
      <c r="N6" s="53">
        <f>'n2 (12-8)'!Z28</f>
        <v>0.20862401999772751</v>
      </c>
      <c r="O6" s="53">
        <f>'n2 (12-8)'!AA28</f>
        <v>0.19726167480968068</v>
      </c>
      <c r="Q6" s="53">
        <f>'n3 (12-9)'!U29</f>
        <v>1.8448017270764685</v>
      </c>
      <c r="R6" s="53">
        <f>'n3 (12-9)'!V29</f>
        <v>1.6516418588796726</v>
      </c>
      <c r="S6" s="53">
        <f>'n3 (12-9)'!W29</f>
        <v>1.5493807521872516</v>
      </c>
      <c r="T6" s="53">
        <f>'n3 (12-9)'!X29</f>
        <v>0.89036473128053628</v>
      </c>
      <c r="U6" s="53">
        <f>'n3 (12-9)'!Y29</f>
        <v>0.36769685263038288</v>
      </c>
      <c r="V6" s="53">
        <f>'n3 (12-9)'!Z29</f>
        <v>0.28816043631405519</v>
      </c>
      <c r="W6" s="53">
        <f>'n3 (12-9)'!AA29</f>
        <v>0.21998636518577433</v>
      </c>
    </row>
    <row r="7" spans="1:23" ht="15" thickBot="1" x14ac:dyDescent="0.35">
      <c r="A7" s="73">
        <f>'n1 (12-4)'!V29</f>
        <v>2.0152369048971708</v>
      </c>
      <c r="B7" s="73">
        <f>'n1 (12-4)'!U29</f>
        <v>1.7311782751960003</v>
      </c>
      <c r="C7" s="73">
        <f>'n1 (12-4)'!W29</f>
        <v>1.6516418588796726</v>
      </c>
      <c r="D7" s="73">
        <f>'n1 (12-4)'!X29</f>
        <v>1.0721622542892852</v>
      </c>
      <c r="E7" s="73">
        <f>'n1 (12-4)'!Y29</f>
        <v>0.35633450744233608</v>
      </c>
      <c r="F7" s="73">
        <f>'n1 (12-4)'!Z29</f>
        <v>0.25407340074991475</v>
      </c>
      <c r="G7" s="73">
        <f>'n1 (12-4)'!AA29</f>
        <v>0.18589932962163391</v>
      </c>
      <c r="I7" s="73">
        <f>'n2 (12-8)'!U29</f>
        <v>1.8902511078286559</v>
      </c>
      <c r="J7" s="73">
        <f>'n2 (12-8)'!V29</f>
        <v>1.7198159300079534</v>
      </c>
      <c r="K7" s="73">
        <f>'n2 (12-8)'!W29</f>
        <v>1.7425406203840472</v>
      </c>
      <c r="L7" s="73">
        <f>'n2 (12-8)'!X29</f>
        <v>1.1971480513578001</v>
      </c>
      <c r="M7" s="73">
        <f>'n2 (12-8)'!Y29</f>
        <v>0.33360981706624243</v>
      </c>
      <c r="N7" s="73">
        <f>'n2 (12-8)'!Z29</f>
        <v>0.28816043631405519</v>
      </c>
      <c r="O7" s="73">
        <f>'n2 (12-8)'!AA29</f>
        <v>0.20862401999772751</v>
      </c>
      <c r="Q7" s="73">
        <f>'n3 (12-9)'!U30</f>
        <v>1.8448017270764685</v>
      </c>
      <c r="R7" s="73">
        <f>'n3 (12-9)'!V30</f>
        <v>1.6630042040677193</v>
      </c>
      <c r="S7" s="73">
        <f>'n3 (12-9)'!W30</f>
        <v>1.5493807521872516</v>
      </c>
      <c r="T7" s="73">
        <f>'n3 (12-9)'!X30</f>
        <v>0.87900238609248948</v>
      </c>
      <c r="U7" s="73">
        <f>'n3 (12-9)'!Y30</f>
        <v>0.37905919781842973</v>
      </c>
      <c r="V7" s="73">
        <f>'n3 (12-9)'!Z30</f>
        <v>0.32224747187819563</v>
      </c>
      <c r="W7" s="73">
        <f>'n3 (12-9)'!AA30</f>
        <v>0.21998636518577433</v>
      </c>
    </row>
    <row r="8" spans="1:23" ht="15" thickBot="1" x14ac:dyDescent="0.35">
      <c r="A8" s="74">
        <f>AVERAGE(A5:A7)</f>
        <v>2.0190243532931862</v>
      </c>
      <c r="B8" s="67">
        <f t="shared" ref="B8:W8" si="0">AVERAGE(B5:B7)</f>
        <v>1.7311782751960003</v>
      </c>
      <c r="C8" s="67">
        <f t="shared" si="0"/>
        <v>1.6516418588796726</v>
      </c>
      <c r="D8" s="67">
        <f t="shared" si="0"/>
        <v>1.064587357497254</v>
      </c>
      <c r="E8" s="67">
        <f t="shared" si="0"/>
        <v>0.36012195583835166</v>
      </c>
      <c r="F8" s="67">
        <f t="shared" si="0"/>
        <v>0.25407340074991475</v>
      </c>
      <c r="G8" s="75">
        <f t="shared" si="0"/>
        <v>0.18589932962163391</v>
      </c>
      <c r="H8" s="30"/>
      <c r="I8" s="74">
        <f t="shared" si="0"/>
        <v>1.928125591788812</v>
      </c>
      <c r="J8" s="67">
        <f t="shared" si="0"/>
        <v>1.7273908267999847</v>
      </c>
      <c r="K8" s="67">
        <f t="shared" si="0"/>
        <v>1.7425406203840472</v>
      </c>
      <c r="L8" s="67">
        <f t="shared" si="0"/>
        <v>1.1251865318335037</v>
      </c>
      <c r="M8" s="67">
        <f t="shared" si="0"/>
        <v>0.39420899140249216</v>
      </c>
      <c r="N8" s="67">
        <f t="shared" si="0"/>
        <v>0.25786084914593038</v>
      </c>
      <c r="O8" s="75">
        <f t="shared" si="0"/>
        <v>0.19726167480968071</v>
      </c>
      <c r="P8" s="30"/>
      <c r="Q8" s="74">
        <f t="shared" si="0"/>
        <v>1.8523766238684998</v>
      </c>
      <c r="R8" s="67">
        <f t="shared" si="0"/>
        <v>1.6402795136916257</v>
      </c>
      <c r="S8" s="67">
        <f t="shared" si="0"/>
        <v>1.553168200583267</v>
      </c>
      <c r="T8" s="67">
        <f t="shared" si="0"/>
        <v>0.87900238609248937</v>
      </c>
      <c r="U8" s="67">
        <f t="shared" si="0"/>
        <v>0.37527174942241409</v>
      </c>
      <c r="V8" s="67">
        <f t="shared" si="0"/>
        <v>0.29952278150210199</v>
      </c>
      <c r="W8" s="75">
        <f t="shared" si="0"/>
        <v>0.21998636518577433</v>
      </c>
    </row>
    <row r="10" spans="1:23" x14ac:dyDescent="0.3">
      <c r="A10" s="52" t="s">
        <v>23</v>
      </c>
      <c r="B10" s="66" t="s">
        <v>21</v>
      </c>
      <c r="C10" s="52">
        <v>1</v>
      </c>
      <c r="D10" s="52">
        <v>6</v>
      </c>
      <c r="E10" s="52">
        <v>24</v>
      </c>
      <c r="F10" s="52">
        <v>48</v>
      </c>
      <c r="G10" s="52">
        <v>72</v>
      </c>
      <c r="I10" s="52" t="s">
        <v>23</v>
      </c>
      <c r="J10" s="66" t="s">
        <v>21</v>
      </c>
      <c r="K10" s="52">
        <v>1</v>
      </c>
      <c r="L10" s="52">
        <v>6</v>
      </c>
      <c r="M10" s="52">
        <v>24</v>
      </c>
      <c r="N10" s="52">
        <v>48</v>
      </c>
      <c r="O10" s="52">
        <v>72</v>
      </c>
      <c r="Q10" s="52" t="s">
        <v>23</v>
      </c>
      <c r="R10" s="66" t="s">
        <v>21</v>
      </c>
      <c r="S10" s="52">
        <v>1</v>
      </c>
      <c r="T10" s="52">
        <v>6</v>
      </c>
      <c r="U10" s="52">
        <v>24</v>
      </c>
      <c r="V10" s="52">
        <v>48</v>
      </c>
      <c r="W10" s="52">
        <v>72</v>
      </c>
    </row>
    <row r="11" spans="1:23" x14ac:dyDescent="0.3">
      <c r="A11" s="72">
        <f>'n1 (12-4)'!U39</f>
        <v>0</v>
      </c>
      <c r="B11" s="72">
        <f>'n1 (12-4)'!V39</f>
        <v>0.15137838428804509</v>
      </c>
      <c r="C11" s="72">
        <f>'n1 (12-4)'!W39</f>
        <v>0.18501802524094393</v>
      </c>
      <c r="D11" s="72">
        <f>'n1 (12-4)'!X39</f>
        <v>0.47656158016606776</v>
      </c>
      <c r="E11" s="72">
        <f>'n1 (12-4)'!Y39</f>
        <v>0.82417120334602301</v>
      </c>
      <c r="F11" s="72">
        <f>'n1 (12-4)'!Z39</f>
        <v>0.87463066477537132</v>
      </c>
      <c r="G11" s="72">
        <f>'n1 (12-4)'!AA39</f>
        <v>0.90827030572827017</v>
      </c>
      <c r="I11" s="72">
        <f>'n2 (12-8)'!U39</f>
        <v>-1.2022048436833134E-2</v>
      </c>
      <c r="J11" s="72">
        <f>'n2 (12-8)'!V39</f>
        <v>0.11285273905476934</v>
      </c>
      <c r="K11" s="72">
        <f>'n2 (12-8)'!W39</f>
        <v>8.9094267674817845E-2</v>
      </c>
      <c r="L11" s="72">
        <f>'n2 (12-8)'!X39</f>
        <v>0.49892789897897971</v>
      </c>
      <c r="M11" s="72">
        <f>'n2 (12-8)'!Y39</f>
        <v>0.77808993769340873</v>
      </c>
      <c r="N11" s="72">
        <f>'n2 (12-8)'!Z39</f>
        <v>0.85530496967825087</v>
      </c>
      <c r="O11" s="72">
        <f>'n2 (12-8)'!AA39</f>
        <v>0.9028219124381538</v>
      </c>
      <c r="Q11" s="72">
        <f>'n3 (12-9)'!U40</f>
        <v>3.5219328367408098E-2</v>
      </c>
      <c r="R11" s="72">
        <f>'n3 (12-9)'!V40</f>
        <v>0.13993587286521728</v>
      </c>
      <c r="S11" s="72">
        <f>'n3 (12-9)'!W40</f>
        <v>0.16427254640699432</v>
      </c>
      <c r="T11" s="72">
        <f>'n3 (12-9)'!X40</f>
        <v>0.53540681791909273</v>
      </c>
      <c r="U11" s="72">
        <f>'n3 (12-9)'!Y40</f>
        <v>0.79702605849319486</v>
      </c>
      <c r="V11" s="72">
        <f>'n3 (12-9)'!Z40</f>
        <v>0.84569940557674883</v>
      </c>
      <c r="W11" s="72">
        <f>'n3 (12-9)'!AA40</f>
        <v>0.88220441588941412</v>
      </c>
    </row>
    <row r="12" spans="1:23" x14ac:dyDescent="0.3">
      <c r="A12" s="72">
        <f>'n1 (12-4)'!U40</f>
        <v>5.6066068254830865E-3</v>
      </c>
      <c r="B12" s="72">
        <f>'n1 (12-4)'!V40</f>
        <v>0.13531723434125881</v>
      </c>
      <c r="C12" s="72">
        <f>'n1 (12-4)'!W40</f>
        <v>0.18042297912167846</v>
      </c>
      <c r="D12" s="72">
        <f>'n1 (12-4)'!X40</f>
        <v>0.47361032019440585</v>
      </c>
      <c r="E12" s="72">
        <f>'n1 (12-4)'!Y40</f>
        <v>0.81754162414510523</v>
      </c>
      <c r="F12" s="72">
        <f>'n1 (12-4)'!Z40</f>
        <v>0.87392380512062962</v>
      </c>
      <c r="G12" s="72">
        <f>'n1 (12-4)'!AA40</f>
        <v>0.90775311370594436</v>
      </c>
      <c r="I12" s="72">
        <f>'n2 (12-8)'!U40</f>
        <v>0</v>
      </c>
      <c r="J12" s="72">
        <f>'n2 (12-8)'!V40</f>
        <v>0.10896932226816768</v>
      </c>
      <c r="K12" s="72">
        <f>'n2 (12-8)'!W40</f>
        <v>0.12043977724376427</v>
      </c>
      <c r="L12" s="72">
        <f>'n2 (12-8)'!X40</f>
        <v>0.38426024168248635</v>
      </c>
      <c r="M12" s="72">
        <f>'n2 (12-8)'!Y40</f>
        <v>0.78572616582836752</v>
      </c>
      <c r="N12" s="72">
        <f>'n2 (12-8)'!Z40</f>
        <v>0.89469548809653532</v>
      </c>
      <c r="O12" s="72">
        <f>'n2 (12-8)'!AA40</f>
        <v>0.90043071558433363</v>
      </c>
      <c r="Q12" s="72">
        <f>'n3 (12-9)'!U41</f>
        <v>4.133182964200742E-2</v>
      </c>
      <c r="R12" s="72">
        <f>'n3 (12-9)'!V41</f>
        <v>0.10470494761673065</v>
      </c>
      <c r="S12" s="72">
        <f>'n3 (12-9)'!W41</f>
        <v>0.16013697870794083</v>
      </c>
      <c r="T12" s="72">
        <f>'n3 (12-9)'!X41</f>
        <v>0.517365623517963</v>
      </c>
      <c r="U12" s="72">
        <f>'n3 (12-9)'!Y41</f>
        <v>0.80068489353970473</v>
      </c>
      <c r="V12" s="72">
        <f>'n3 (12-9)'!Z41</f>
        <v>0.8437986954995349</v>
      </c>
      <c r="W12" s="72">
        <f>'n3 (12-9)'!AA41</f>
        <v>0.88075338289367522</v>
      </c>
    </row>
    <row r="13" spans="1:23" ht="15" thickBot="1" x14ac:dyDescent="0.35">
      <c r="A13" s="81">
        <f>'n1 (12-4)'!U41</f>
        <v>5.6066068254830865E-3</v>
      </c>
      <c r="B13" s="81">
        <f>'n1 (12-4)'!V41</f>
        <v>0.1409554524388113</v>
      </c>
      <c r="C13" s="81">
        <f>'n1 (12-4)'!W41</f>
        <v>0.18042297912167846</v>
      </c>
      <c r="D13" s="81">
        <f>'n1 (12-4)'!X41</f>
        <v>0.46797210209685336</v>
      </c>
      <c r="E13" s="81">
        <f>'n1 (12-4)'!Y41</f>
        <v>0.82317984224265761</v>
      </c>
      <c r="F13" s="81">
        <f>'n1 (12-4)'!Z41</f>
        <v>0.87392380512062962</v>
      </c>
      <c r="G13" s="81">
        <f>'n1 (12-4)'!AA41</f>
        <v>0.90775311370594436</v>
      </c>
      <c r="I13" s="81">
        <f>'n2 (12-8)'!U41</f>
        <v>6.7279281905797697E-2</v>
      </c>
      <c r="J13" s="81">
        <f>'n2 (12-8)'!V41</f>
        <v>9.01653632762488E-2</v>
      </c>
      <c r="K13" s="81">
        <f>'n2 (12-8)'!W41</f>
        <v>7.8143314839415542E-2</v>
      </c>
      <c r="L13" s="81">
        <f>'n2 (12-8)'!X41</f>
        <v>0.36667247732341124</v>
      </c>
      <c r="M13" s="81">
        <f>'n2 (12-8)'!Y41</f>
        <v>0.82351031792307094</v>
      </c>
      <c r="N13" s="81">
        <f>'n2 (12-8)'!Z41</f>
        <v>0.84755441479673732</v>
      </c>
      <c r="O13" s="81">
        <f>'n2 (12-8)'!AA41</f>
        <v>0.88963158432565337</v>
      </c>
      <c r="Q13" s="81">
        <f>'n3 (12-9)'!U42</f>
        <v>4.133182964200742E-2</v>
      </c>
      <c r="R13" s="81">
        <f>'n3 (12-9)'!V42</f>
        <v>9.8545833051040685E-2</v>
      </c>
      <c r="S13" s="81">
        <f>'n3 (12-9)'!W42</f>
        <v>0.16013697870794083</v>
      </c>
      <c r="T13" s="81">
        <f>'n3 (12-9)'!X42</f>
        <v>0.52352473808365307</v>
      </c>
      <c r="U13" s="81">
        <f>'n3 (12-9)'!Y42</f>
        <v>0.79452577897401466</v>
      </c>
      <c r="V13" s="81">
        <f>'n3 (12-9)'!Z42</f>
        <v>0.82532135180246491</v>
      </c>
      <c r="W13" s="81">
        <f>'n3 (12-9)'!AA42</f>
        <v>0.88075338289367522</v>
      </c>
    </row>
    <row r="14" spans="1:23" ht="15" thickBot="1" x14ac:dyDescent="0.35">
      <c r="A14" s="82">
        <f>AVERAGE(A11:A13)</f>
        <v>3.7377378836553911E-3</v>
      </c>
      <c r="B14" s="83">
        <f t="shared" ref="B14:G14" si="1">AVERAGE(B11:B13)</f>
        <v>0.14255035702270508</v>
      </c>
      <c r="C14" s="83">
        <f t="shared" si="1"/>
        <v>0.18195466116143363</v>
      </c>
      <c r="D14" s="83">
        <f t="shared" si="1"/>
        <v>0.47271466748577567</v>
      </c>
      <c r="E14" s="83">
        <f t="shared" si="1"/>
        <v>0.82163088991126187</v>
      </c>
      <c r="F14" s="83">
        <f t="shared" si="1"/>
        <v>0.87415942500554344</v>
      </c>
      <c r="G14" s="84">
        <f t="shared" si="1"/>
        <v>0.90792551104671959</v>
      </c>
      <c r="H14" s="69"/>
      <c r="I14" s="82">
        <f t="shared" ref="I14" si="2">AVERAGE(I11:I13)</f>
        <v>1.8419077822988187E-2</v>
      </c>
      <c r="J14" s="83">
        <f t="shared" ref="J14" si="3">AVERAGE(J11:J13)</f>
        <v>0.1039958081997286</v>
      </c>
      <c r="K14" s="83">
        <f t="shared" ref="K14" si="4">AVERAGE(K11:K13)</f>
        <v>9.5892453252665891E-2</v>
      </c>
      <c r="L14" s="83">
        <f t="shared" ref="L14" si="5">AVERAGE(L11:L13)</f>
        <v>0.41662020599495914</v>
      </c>
      <c r="M14" s="83">
        <f t="shared" ref="M14" si="6">AVERAGE(M11:M13)</f>
        <v>0.79577547381494895</v>
      </c>
      <c r="N14" s="83">
        <f t="shared" ref="N14:O14" si="7">AVERAGE(N11:N13)</f>
        <v>0.86585162419050776</v>
      </c>
      <c r="O14" s="84">
        <f t="shared" si="7"/>
        <v>0.89762807078271356</v>
      </c>
      <c r="P14" s="69"/>
      <c r="Q14" s="82">
        <f t="shared" ref="Q14" si="8">AVERAGE(Q11:Q13)</f>
        <v>3.9294329217140982E-2</v>
      </c>
      <c r="R14" s="83">
        <f t="shared" ref="R14" si="9">AVERAGE(R11:R13)</f>
        <v>0.11439555117766287</v>
      </c>
      <c r="S14" s="83">
        <f t="shared" ref="S14" si="10">AVERAGE(S11:S13)</f>
        <v>0.16151550127429201</v>
      </c>
      <c r="T14" s="83">
        <f t="shared" ref="T14" si="11">AVERAGE(T11:T13)</f>
        <v>0.5254323931735696</v>
      </c>
      <c r="U14" s="83">
        <f t="shared" ref="U14:V14" si="12">AVERAGE(U11:U13)</f>
        <v>0.79741224366897134</v>
      </c>
      <c r="V14" s="83">
        <f t="shared" si="12"/>
        <v>0.83827315095958299</v>
      </c>
      <c r="W14" s="84">
        <f t="shared" ref="W14" si="13">AVERAGE(W11:W13)</f>
        <v>0.88123706055892148</v>
      </c>
    </row>
    <row r="20" spans="5:12" x14ac:dyDescent="0.3">
      <c r="F20" s="52" t="s">
        <v>23</v>
      </c>
      <c r="G20" s="66" t="s">
        <v>21</v>
      </c>
      <c r="H20" s="52">
        <v>1</v>
      </c>
      <c r="I20" s="52">
        <v>6</v>
      </c>
      <c r="J20" s="52">
        <v>24</v>
      </c>
      <c r="K20" s="52">
        <v>48</v>
      </c>
      <c r="L20" s="52">
        <v>72</v>
      </c>
    </row>
    <row r="21" spans="5:12" x14ac:dyDescent="0.3">
      <c r="E21" t="s">
        <v>47</v>
      </c>
      <c r="F21" s="30">
        <f t="shared" ref="F21:L21" si="14">A8</f>
        <v>2.0190243532931862</v>
      </c>
      <c r="G21" s="30">
        <f t="shared" si="14"/>
        <v>1.7311782751960003</v>
      </c>
      <c r="H21" s="30">
        <f t="shared" si="14"/>
        <v>1.6516418588796726</v>
      </c>
      <c r="I21" s="30">
        <f t="shared" si="14"/>
        <v>1.064587357497254</v>
      </c>
      <c r="J21" s="30">
        <f t="shared" si="14"/>
        <v>0.36012195583835166</v>
      </c>
      <c r="K21" s="30">
        <f t="shared" si="14"/>
        <v>0.25407340074991475</v>
      </c>
      <c r="L21" s="30">
        <f t="shared" si="14"/>
        <v>0.18589932962163391</v>
      </c>
    </row>
    <row r="22" spans="5:12" x14ac:dyDescent="0.3">
      <c r="E22" t="s">
        <v>49</v>
      </c>
      <c r="F22" s="30">
        <f t="shared" ref="F22:L22" si="15">I8</f>
        <v>1.928125591788812</v>
      </c>
      <c r="G22" s="30">
        <f t="shared" si="15"/>
        <v>1.7273908267999847</v>
      </c>
      <c r="H22" s="30">
        <f t="shared" si="15"/>
        <v>1.7425406203840472</v>
      </c>
      <c r="I22" s="30">
        <f t="shared" si="15"/>
        <v>1.1251865318335037</v>
      </c>
      <c r="J22" s="30">
        <f t="shared" si="15"/>
        <v>0.39420899140249216</v>
      </c>
      <c r="K22" s="30">
        <f t="shared" si="15"/>
        <v>0.25786084914593038</v>
      </c>
      <c r="L22" s="30">
        <f t="shared" si="15"/>
        <v>0.19726167480968071</v>
      </c>
    </row>
    <row r="23" spans="5:12" x14ac:dyDescent="0.3">
      <c r="E23" t="s">
        <v>50</v>
      </c>
      <c r="F23" s="30">
        <f t="shared" ref="F23:L23" si="16">Q8</f>
        <v>1.8523766238684998</v>
      </c>
      <c r="G23" s="30">
        <f t="shared" si="16"/>
        <v>1.6402795136916257</v>
      </c>
      <c r="H23" s="30">
        <f t="shared" si="16"/>
        <v>1.553168200583267</v>
      </c>
      <c r="I23" s="30">
        <f t="shared" si="16"/>
        <v>0.87900238609248937</v>
      </c>
      <c r="J23" s="30">
        <f t="shared" si="16"/>
        <v>0.37527174942241409</v>
      </c>
      <c r="K23" s="30">
        <f t="shared" si="16"/>
        <v>0.29952278150210199</v>
      </c>
      <c r="L23" s="30">
        <f t="shared" si="16"/>
        <v>0.21998636518577433</v>
      </c>
    </row>
    <row r="24" spans="5:12" x14ac:dyDescent="0.3">
      <c r="E24" t="s">
        <v>47</v>
      </c>
      <c r="F24" s="69">
        <f>A14</f>
        <v>3.7377378836553911E-3</v>
      </c>
      <c r="G24" s="69">
        <f t="shared" ref="G24:L24" si="17">B14</f>
        <v>0.14255035702270508</v>
      </c>
      <c r="H24" s="69">
        <f t="shared" si="17"/>
        <v>0.18195466116143363</v>
      </c>
      <c r="I24" s="69">
        <f t="shared" si="17"/>
        <v>0.47271466748577567</v>
      </c>
      <c r="J24" s="69">
        <f t="shared" si="17"/>
        <v>0.82163088991126187</v>
      </c>
      <c r="K24" s="69">
        <f t="shared" si="17"/>
        <v>0.87415942500554344</v>
      </c>
      <c r="L24" s="69">
        <f t="shared" si="17"/>
        <v>0.90792551104671959</v>
      </c>
    </row>
    <row r="25" spans="5:12" x14ac:dyDescent="0.3">
      <c r="E25" t="s">
        <v>49</v>
      </c>
      <c r="F25" s="69">
        <f>I14</f>
        <v>1.8419077822988187E-2</v>
      </c>
      <c r="G25" s="69">
        <f t="shared" ref="G25:L25" si="18">J14</f>
        <v>0.1039958081997286</v>
      </c>
      <c r="H25" s="69">
        <f t="shared" si="18"/>
        <v>9.5892453252665891E-2</v>
      </c>
      <c r="I25" s="69">
        <f t="shared" si="18"/>
        <v>0.41662020599495914</v>
      </c>
      <c r="J25" s="69">
        <f t="shared" si="18"/>
        <v>0.79577547381494895</v>
      </c>
      <c r="K25" s="69">
        <f t="shared" si="18"/>
        <v>0.86585162419050776</v>
      </c>
      <c r="L25" s="69">
        <f t="shared" si="18"/>
        <v>0.89762807078271356</v>
      </c>
    </row>
    <row r="26" spans="5:12" x14ac:dyDescent="0.3">
      <c r="E26" t="s">
        <v>50</v>
      </c>
      <c r="F26" s="69">
        <f>Q14</f>
        <v>3.9294329217140982E-2</v>
      </c>
      <c r="G26" s="69">
        <f t="shared" ref="G26:L26" si="19">R14</f>
        <v>0.11439555117766287</v>
      </c>
      <c r="H26" s="69">
        <f t="shared" si="19"/>
        <v>0.16151550127429201</v>
      </c>
      <c r="I26" s="69">
        <f t="shared" si="19"/>
        <v>0.5254323931735696</v>
      </c>
      <c r="J26" s="69">
        <f t="shared" si="19"/>
        <v>0.79741224366897134</v>
      </c>
      <c r="K26" s="69">
        <f t="shared" si="19"/>
        <v>0.83827315095958299</v>
      </c>
      <c r="L26" s="69">
        <f t="shared" si="19"/>
        <v>0.88123706055892148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856DB-AFCF-4732-85F3-BC1D218E1A35}">
  <dimension ref="A1:Y49"/>
  <sheetViews>
    <sheetView tabSelected="1" topLeftCell="A15" zoomScale="58" workbookViewId="0">
      <selection activeCell="F44" sqref="F44"/>
    </sheetView>
  </sheetViews>
  <sheetFormatPr defaultRowHeight="14.4" x14ac:dyDescent="0.3"/>
  <cols>
    <col min="8" max="8" width="10.21875" bestFit="1" customWidth="1"/>
    <col min="9" max="9" width="7.21875" bestFit="1" customWidth="1"/>
  </cols>
  <sheetData>
    <row r="1" spans="1:25" ht="15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J1" s="21" t="s">
        <v>19</v>
      </c>
      <c r="K1" s="86"/>
      <c r="L1" s="87"/>
      <c r="M1" s="88"/>
      <c r="S1" t="s">
        <v>38</v>
      </c>
      <c r="V1" s="21" t="s">
        <v>19</v>
      </c>
      <c r="W1" s="86"/>
      <c r="X1" s="87"/>
      <c r="Y1" s="88"/>
    </row>
    <row r="2" spans="1:25" x14ac:dyDescent="0.3">
      <c r="A2" s="4" t="s">
        <v>7</v>
      </c>
      <c r="B2" s="1">
        <v>9.6299999999999997E-3</v>
      </c>
      <c r="C2" s="5">
        <v>0.1</v>
      </c>
      <c r="D2" s="2">
        <v>960.8</v>
      </c>
      <c r="E2" s="2">
        <f>B2/C2</f>
        <v>9.6299999999999997E-2</v>
      </c>
      <c r="F2" s="6">
        <f>(E2/D2)*10^6</f>
        <v>100.22897585345547</v>
      </c>
      <c r="G2" s="7">
        <v>608</v>
      </c>
      <c r="J2" s="15">
        <v>1</v>
      </c>
      <c r="K2" s="49">
        <v>0.14299999999999999</v>
      </c>
      <c r="L2" s="46">
        <v>0.14299999999999999</v>
      </c>
      <c r="M2" s="33">
        <v>0.14299999999999999</v>
      </c>
      <c r="T2" s="54" t="s">
        <v>42</v>
      </c>
      <c r="V2" s="15">
        <v>1</v>
      </c>
      <c r="W2" s="49">
        <v>0.13500000000000001</v>
      </c>
      <c r="X2" s="46">
        <v>0.13400000000000001</v>
      </c>
      <c r="Y2" s="33">
        <v>0.13400000000000001</v>
      </c>
    </row>
    <row r="3" spans="1:25" ht="15" thickBot="1" x14ac:dyDescent="0.35">
      <c r="A3" s="8" t="s">
        <v>8</v>
      </c>
      <c r="B3" s="8">
        <v>9.6129999999999993E-2</v>
      </c>
      <c r="C3" s="9">
        <v>0.1</v>
      </c>
      <c r="D3" s="10">
        <v>960.8</v>
      </c>
      <c r="E3" s="10">
        <f>B3/C3</f>
        <v>0.96129999999999993</v>
      </c>
      <c r="F3" s="11">
        <f>(E3/D3)*10^6</f>
        <v>1000.5203996669443</v>
      </c>
      <c r="G3" s="12">
        <v>608</v>
      </c>
      <c r="J3" s="15">
        <v>6</v>
      </c>
      <c r="K3" s="49">
        <v>9.0999999999999998E-2</v>
      </c>
      <c r="L3" s="46">
        <v>9.0999999999999998E-2</v>
      </c>
      <c r="M3" s="33">
        <v>9.1999999999999998E-2</v>
      </c>
      <c r="S3" s="54" t="s">
        <v>33</v>
      </c>
      <c r="T3" s="51">
        <v>0.94099999999999995</v>
      </c>
      <c r="V3" s="15">
        <v>6</v>
      </c>
      <c r="W3" s="49">
        <v>7.3999999999999996E-2</v>
      </c>
      <c r="X3" s="46">
        <v>7.5999999999999998E-2</v>
      </c>
      <c r="Y3" s="33">
        <v>7.4999999999999997E-2</v>
      </c>
    </row>
    <row r="4" spans="1:25" x14ac:dyDescent="0.3">
      <c r="J4" s="15">
        <v>24</v>
      </c>
      <c r="K4" s="49">
        <v>2.9000000000000001E-2</v>
      </c>
      <c r="L4" s="46">
        <v>0.03</v>
      </c>
      <c r="M4" s="33">
        <v>2.9000000000000001E-2</v>
      </c>
      <c r="S4" s="54">
        <v>72</v>
      </c>
      <c r="T4" s="51">
        <v>0.97799999999999998</v>
      </c>
      <c r="V4" s="15">
        <v>24</v>
      </c>
      <c r="W4" s="49">
        <v>3.1E-2</v>
      </c>
      <c r="X4" s="46">
        <v>0.03</v>
      </c>
      <c r="Y4" s="33">
        <v>3.1E-2</v>
      </c>
    </row>
    <row r="5" spans="1:25" x14ac:dyDescent="0.3">
      <c r="A5" s="32" t="s">
        <v>18</v>
      </c>
      <c r="B5" t="s">
        <v>45</v>
      </c>
      <c r="J5" s="15">
        <v>48</v>
      </c>
      <c r="K5" s="49">
        <v>0.02</v>
      </c>
      <c r="L5" s="46">
        <v>0.02</v>
      </c>
      <c r="M5" s="33">
        <v>0.02</v>
      </c>
      <c r="S5" s="54">
        <v>48</v>
      </c>
      <c r="T5" s="51">
        <v>0.94399999999999995</v>
      </c>
      <c r="V5" s="15">
        <v>48</v>
      </c>
      <c r="W5" s="49">
        <v>2.3E-2</v>
      </c>
      <c r="X5" s="46">
        <v>2.3E-2</v>
      </c>
      <c r="Y5" s="33">
        <v>2.5999999999999999E-2</v>
      </c>
    </row>
    <row r="6" spans="1:25" ht="15" thickBot="1" x14ac:dyDescent="0.35">
      <c r="A6" s="32" t="s">
        <v>39</v>
      </c>
      <c r="B6" t="s">
        <v>40</v>
      </c>
      <c r="J6" s="18">
        <v>72</v>
      </c>
      <c r="K6" s="57">
        <v>1.4E-2</v>
      </c>
      <c r="L6" s="24">
        <v>1.4E-2</v>
      </c>
      <c r="M6" s="34">
        <v>1.4E-2</v>
      </c>
      <c r="S6" s="54">
        <v>24</v>
      </c>
      <c r="T6" s="51">
        <v>0.97499999999999998</v>
      </c>
      <c r="V6" s="18">
        <v>72</v>
      </c>
      <c r="W6" s="57">
        <v>1.7000000000000001E-2</v>
      </c>
      <c r="X6" s="24">
        <v>1.7000000000000001E-2</v>
      </c>
      <c r="Y6" s="34">
        <v>1.7000000000000001E-2</v>
      </c>
    </row>
    <row r="7" spans="1:25" x14ac:dyDescent="0.3">
      <c r="J7" s="25" t="s">
        <v>20</v>
      </c>
      <c r="K7" s="58">
        <v>-2E-3</v>
      </c>
      <c r="L7" s="58">
        <v>1E-3</v>
      </c>
      <c r="M7" s="59">
        <v>-1E-3</v>
      </c>
      <c r="S7" s="54">
        <v>6</v>
      </c>
      <c r="T7" s="51">
        <v>0.93400000000000005</v>
      </c>
      <c r="V7" s="25" t="s">
        <v>20</v>
      </c>
      <c r="W7" s="58">
        <v>-3.0000000000000001E-3</v>
      </c>
      <c r="X7" s="58">
        <v>-3.0000000000000001E-3</v>
      </c>
      <c r="Y7" s="59">
        <v>-2E-3</v>
      </c>
    </row>
    <row r="8" spans="1:25" x14ac:dyDescent="0.3">
      <c r="A8" s="29" t="s">
        <v>34</v>
      </c>
      <c r="J8" s="26" t="s">
        <v>21</v>
      </c>
      <c r="K8" s="60">
        <v>0.14899999999999999</v>
      </c>
      <c r="L8" s="60">
        <v>0.151</v>
      </c>
      <c r="M8" s="33">
        <v>0.15</v>
      </c>
      <c r="S8" s="54">
        <v>1</v>
      </c>
      <c r="T8" s="51">
        <v>0.95799999999999996</v>
      </c>
      <c r="V8" s="26" t="s">
        <v>21</v>
      </c>
      <c r="W8" s="60">
        <v>0.13900000000000001</v>
      </c>
      <c r="X8" s="60">
        <v>0.14299999999999999</v>
      </c>
      <c r="Y8" s="33">
        <v>0.14399999999999999</v>
      </c>
    </row>
    <row r="9" spans="1:25" x14ac:dyDescent="0.3">
      <c r="A9" s="29" t="s">
        <v>35</v>
      </c>
      <c r="B9" t="s">
        <v>36</v>
      </c>
      <c r="J9" s="26" t="s">
        <v>33</v>
      </c>
      <c r="K9" s="60">
        <v>4.0000000000000001E-3</v>
      </c>
      <c r="L9" s="60">
        <v>4.0000000000000001E-3</v>
      </c>
      <c r="M9" s="61">
        <v>4.0000000000000001E-3</v>
      </c>
      <c r="S9" s="54" t="s">
        <v>21</v>
      </c>
      <c r="T9" s="51">
        <v>0.124</v>
      </c>
      <c r="V9" s="26" t="s">
        <v>33</v>
      </c>
      <c r="W9" s="60">
        <v>8.0000000000000002E-3</v>
      </c>
      <c r="X9" s="60">
        <v>8.9999999999999993E-3</v>
      </c>
      <c r="Y9" s="61">
        <v>0.01</v>
      </c>
    </row>
    <row r="10" spans="1:25" ht="15" thickBot="1" x14ac:dyDescent="0.35">
      <c r="J10" s="26" t="s">
        <v>22</v>
      </c>
      <c r="K10" s="46">
        <v>0.17599999999999999</v>
      </c>
      <c r="L10" s="46">
        <v>0.17599999999999999</v>
      </c>
      <c r="M10" s="33">
        <v>0.17599999999999999</v>
      </c>
      <c r="V10" s="26" t="s">
        <v>22</v>
      </c>
      <c r="W10" s="46">
        <v>0.16800000000000001</v>
      </c>
      <c r="X10" s="46">
        <v>0.16700000000000001</v>
      </c>
      <c r="Y10" s="33">
        <v>0.16700000000000001</v>
      </c>
    </row>
    <row r="11" spans="1:25" ht="15" thickBot="1" x14ac:dyDescent="0.35">
      <c r="B11" s="28" t="s">
        <v>9</v>
      </c>
      <c r="C11" s="13" t="s">
        <v>10</v>
      </c>
      <c r="D11" s="14" t="s">
        <v>11</v>
      </c>
      <c r="E11" s="29" t="s">
        <v>41</v>
      </c>
      <c r="F11" s="29" t="s">
        <v>41</v>
      </c>
      <c r="G11" s="29" t="s">
        <v>17</v>
      </c>
      <c r="J11" s="27" t="s">
        <v>23</v>
      </c>
      <c r="K11" s="24">
        <v>0.17599999999999999</v>
      </c>
      <c r="L11" s="24">
        <v>0.17499999999999999</v>
      </c>
      <c r="M11" s="34">
        <v>0.17499999999999999</v>
      </c>
      <c r="V11" s="27" t="s">
        <v>23</v>
      </c>
      <c r="W11" s="24">
        <v>0.16200000000000001</v>
      </c>
      <c r="X11" s="24">
        <v>0.16</v>
      </c>
      <c r="Y11" s="34">
        <v>0.16</v>
      </c>
    </row>
    <row r="12" spans="1:25" x14ac:dyDescent="0.3">
      <c r="A12" s="26">
        <v>1</v>
      </c>
      <c r="B12" s="15">
        <v>5</v>
      </c>
      <c r="C12" s="16">
        <f t="shared" ref="C12:C17" si="0">5000-B12</f>
        <v>4995</v>
      </c>
      <c r="D12" s="17">
        <f t="shared" ref="D12:D17" si="1">($F$2*B12)/5000</f>
        <v>0.10022897585345547</v>
      </c>
      <c r="E12" s="31">
        <v>6.0000000000000001E-3</v>
      </c>
      <c r="F12" s="31">
        <v>6.0000000000000001E-3</v>
      </c>
      <c r="G12" s="31">
        <f t="shared" ref="G12:G16" si="2">AVERAGE(E12:F12)</f>
        <v>6.0000000000000001E-3</v>
      </c>
    </row>
    <row r="13" spans="1:25" x14ac:dyDescent="0.3">
      <c r="A13" s="26">
        <v>2</v>
      </c>
      <c r="B13" s="15">
        <v>15</v>
      </c>
      <c r="C13" s="16">
        <f>5000-B13</f>
        <v>4985</v>
      </c>
      <c r="D13" s="17">
        <f t="shared" si="1"/>
        <v>0.30068692756036641</v>
      </c>
      <c r="E13">
        <v>2.4E-2</v>
      </c>
      <c r="F13" s="31">
        <v>2.4E-2</v>
      </c>
      <c r="G13" s="31">
        <f t="shared" si="2"/>
        <v>2.4E-2</v>
      </c>
    </row>
    <row r="14" spans="1:25" x14ac:dyDescent="0.3">
      <c r="A14" s="26">
        <v>3</v>
      </c>
      <c r="B14" s="15">
        <v>25</v>
      </c>
      <c r="C14" s="16">
        <f t="shared" si="0"/>
        <v>4975</v>
      </c>
      <c r="D14" s="17">
        <f t="shared" si="1"/>
        <v>0.50114487926727735</v>
      </c>
      <c r="E14" s="31">
        <v>4.2000000000000003E-2</v>
      </c>
      <c r="F14" s="31">
        <v>4.2999999999999997E-2</v>
      </c>
      <c r="G14" s="31">
        <f t="shared" si="2"/>
        <v>4.2499999999999996E-2</v>
      </c>
      <c r="J14" s="52" t="s">
        <v>23</v>
      </c>
      <c r="K14" s="66" t="s">
        <v>21</v>
      </c>
      <c r="L14" s="52">
        <v>1</v>
      </c>
      <c r="M14" s="52">
        <v>6</v>
      </c>
      <c r="N14" s="52">
        <v>24</v>
      </c>
      <c r="O14" s="52">
        <v>48</v>
      </c>
      <c r="P14" s="52">
        <v>72</v>
      </c>
    </row>
    <row r="15" spans="1:25" x14ac:dyDescent="0.3">
      <c r="A15" s="26">
        <v>4</v>
      </c>
      <c r="B15" s="15">
        <v>50</v>
      </c>
      <c r="C15" s="16">
        <f t="shared" si="0"/>
        <v>4950</v>
      </c>
      <c r="D15" s="17">
        <f t="shared" si="1"/>
        <v>1.0022897585345547</v>
      </c>
      <c r="E15" s="31">
        <v>8.5000000000000006E-2</v>
      </c>
      <c r="F15" s="31">
        <v>8.5000000000000006E-2</v>
      </c>
      <c r="G15" s="31">
        <f t="shared" si="2"/>
        <v>8.5000000000000006E-2</v>
      </c>
      <c r="J15" s="53">
        <v>2.0265992500852175</v>
      </c>
      <c r="K15" s="53">
        <v>1.7198159300079534</v>
      </c>
      <c r="L15" s="53">
        <v>1.6516418588796726</v>
      </c>
      <c r="M15" s="53">
        <v>1.0607999091012383</v>
      </c>
      <c r="N15" s="53">
        <v>0.35633450744233608</v>
      </c>
      <c r="O15" s="53">
        <v>0.25407340074991475</v>
      </c>
      <c r="P15" s="53">
        <v>0.18589932962163391</v>
      </c>
    </row>
    <row r="16" spans="1:25" x14ac:dyDescent="0.3">
      <c r="A16" s="26">
        <v>5</v>
      </c>
      <c r="B16" s="15">
        <v>100</v>
      </c>
      <c r="C16" s="16">
        <f t="shared" si="0"/>
        <v>4900</v>
      </c>
      <c r="D16" s="17">
        <f t="shared" si="1"/>
        <v>2.0045795170691094</v>
      </c>
      <c r="E16" s="31">
        <v>0.17499999999999999</v>
      </c>
      <c r="F16" s="31">
        <v>0.17399999999999999</v>
      </c>
      <c r="G16" s="31">
        <f t="shared" si="2"/>
        <v>0.17449999999999999</v>
      </c>
      <c r="J16" s="53">
        <v>2.0152369048971708</v>
      </c>
      <c r="K16" s="53">
        <v>1.7425406203840472</v>
      </c>
      <c r="L16" s="53">
        <v>1.6516418588796726</v>
      </c>
      <c r="M16" s="53">
        <v>1.0607999091012383</v>
      </c>
      <c r="N16" s="53">
        <v>0.36769685263038288</v>
      </c>
      <c r="O16" s="53">
        <v>0.25407340074991475</v>
      </c>
      <c r="P16" s="53">
        <v>0.18589932962163391</v>
      </c>
    </row>
    <row r="17" spans="1:25" ht="15" thickBot="1" x14ac:dyDescent="0.35">
      <c r="A17" s="27">
        <v>6</v>
      </c>
      <c r="B17" s="18">
        <v>125</v>
      </c>
      <c r="C17" s="19">
        <f t="shared" si="0"/>
        <v>4875</v>
      </c>
      <c r="D17" s="20">
        <f t="shared" si="1"/>
        <v>2.5057243963363867</v>
      </c>
      <c r="E17" s="31">
        <v>0.217</v>
      </c>
      <c r="F17" s="31">
        <v>0.219</v>
      </c>
      <c r="G17" s="31">
        <f>AVERAGE(E17:F17)</f>
        <v>0.218</v>
      </c>
      <c r="J17" s="53">
        <v>2.0152369048971708</v>
      </c>
      <c r="K17" s="53">
        <v>1.7311782751960003</v>
      </c>
      <c r="L17" s="53">
        <v>1.6516418588796726</v>
      </c>
      <c r="M17" s="53">
        <v>1.0721622542892852</v>
      </c>
      <c r="N17" s="53">
        <v>0.35633450744233608</v>
      </c>
      <c r="O17" s="53">
        <v>0.25407340074991475</v>
      </c>
      <c r="P17" s="53">
        <v>0.18589932962163391</v>
      </c>
      <c r="S17" s="52" t="s">
        <v>23</v>
      </c>
      <c r="T17" s="66" t="s">
        <v>21</v>
      </c>
      <c r="U17" s="52">
        <v>1</v>
      </c>
      <c r="V17" s="52">
        <v>6</v>
      </c>
      <c r="W17" s="52">
        <v>24</v>
      </c>
      <c r="X17" s="52">
        <v>48</v>
      </c>
      <c r="Y17" s="52">
        <v>72</v>
      </c>
    </row>
    <row r="18" spans="1:25" ht="15" thickBot="1" x14ac:dyDescent="0.35">
      <c r="S18" s="53">
        <v>1.8675264174525621</v>
      </c>
      <c r="T18" s="53">
        <v>1.6061924781274857</v>
      </c>
      <c r="U18" s="53">
        <v>1.5607430973752983</v>
      </c>
      <c r="V18" s="53">
        <v>0.86764004090444258</v>
      </c>
      <c r="W18" s="53">
        <v>0.37905919781842973</v>
      </c>
      <c r="X18" s="53">
        <v>0.28816043631405519</v>
      </c>
      <c r="Y18" s="53">
        <v>0.21998636518577433</v>
      </c>
    </row>
    <row r="19" spans="1:25" x14ac:dyDescent="0.3">
      <c r="A19" s="21"/>
      <c r="B19" s="22" t="s">
        <v>12</v>
      </c>
      <c r="C19" s="22" t="s">
        <v>13</v>
      </c>
      <c r="D19" s="23" t="s">
        <v>11</v>
      </c>
      <c r="J19" s="52" t="s">
        <v>23</v>
      </c>
      <c r="K19" s="66" t="s">
        <v>21</v>
      </c>
      <c r="L19" s="52">
        <v>1</v>
      </c>
      <c r="M19" s="52">
        <v>6</v>
      </c>
      <c r="N19" s="52">
        <v>24</v>
      </c>
      <c r="O19" s="52">
        <v>48</v>
      </c>
      <c r="P19" s="52">
        <v>72</v>
      </c>
      <c r="S19" s="53">
        <v>1.8448017270764685</v>
      </c>
      <c r="T19" s="53">
        <v>1.6516418588796726</v>
      </c>
      <c r="U19" s="53">
        <v>1.5493807521872516</v>
      </c>
      <c r="V19" s="53">
        <v>0.89036473128053628</v>
      </c>
      <c r="W19" s="53">
        <v>0.36769685263038288</v>
      </c>
      <c r="X19" s="53">
        <v>0.28816043631405519</v>
      </c>
      <c r="Y19" s="53">
        <v>0.21998636518577433</v>
      </c>
    </row>
    <row r="20" spans="1:25" ht="15" thickBot="1" x14ac:dyDescent="0.35">
      <c r="A20" s="8" t="s">
        <v>14</v>
      </c>
      <c r="B20" s="9">
        <f>(D20*C20)/$F$3</f>
        <v>0.99947987100800995</v>
      </c>
      <c r="C20" s="10">
        <v>500</v>
      </c>
      <c r="D20" s="64">
        <v>2</v>
      </c>
      <c r="J20" s="72">
        <v>0</v>
      </c>
      <c r="K20" s="72">
        <v>0.15137838428804509</v>
      </c>
      <c r="L20" s="72">
        <v>0.18501802524094393</v>
      </c>
      <c r="M20" s="72">
        <v>0.47656158016606776</v>
      </c>
      <c r="N20" s="72">
        <v>0.82417120334602301</v>
      </c>
      <c r="O20" s="72">
        <v>0.87463066477537132</v>
      </c>
      <c r="P20" s="72">
        <v>0.90827030572827017</v>
      </c>
      <c r="S20" s="53">
        <v>1.8448017270764685</v>
      </c>
      <c r="T20" s="53">
        <v>1.6630042040677193</v>
      </c>
      <c r="U20" s="53">
        <v>1.5493807521872516</v>
      </c>
      <c r="V20" s="53">
        <v>0.87900238609248948</v>
      </c>
      <c r="W20" s="53">
        <v>0.37905919781842973</v>
      </c>
      <c r="X20" s="53">
        <v>0.32224747187819563</v>
      </c>
      <c r="Y20" s="53">
        <v>0.21998636518577433</v>
      </c>
    </row>
    <row r="21" spans="1:25" ht="15" thickBot="1" x14ac:dyDescent="0.35">
      <c r="A21" s="18" t="s">
        <v>15</v>
      </c>
      <c r="B21" s="24">
        <f>(D21*C21)/$F$3</f>
        <v>0.19989597420160199</v>
      </c>
      <c r="C21" s="19">
        <v>100</v>
      </c>
      <c r="D21" s="20">
        <v>2</v>
      </c>
      <c r="J21" s="72">
        <v>5.6066068254830865E-3</v>
      </c>
      <c r="K21" s="72">
        <v>0.13531723434125881</v>
      </c>
      <c r="L21" s="72">
        <v>0.18042297912167846</v>
      </c>
      <c r="M21" s="72">
        <v>0.47361032019440585</v>
      </c>
      <c r="N21" s="72">
        <v>0.81754162414510523</v>
      </c>
      <c r="O21" s="72">
        <v>0.87392380512062962</v>
      </c>
      <c r="P21" s="72">
        <v>0.90775311370594436</v>
      </c>
    </row>
    <row r="22" spans="1:25" ht="15" thickBot="1" x14ac:dyDescent="0.35">
      <c r="A22" s="18" t="s">
        <v>16</v>
      </c>
      <c r="B22" s="24">
        <f>(D22*C22)/$F$3</f>
        <v>0.49973993550400497</v>
      </c>
      <c r="C22" s="19">
        <v>250</v>
      </c>
      <c r="D22" s="20">
        <v>2</v>
      </c>
      <c r="J22" s="72">
        <v>5.6066068254830865E-3</v>
      </c>
      <c r="K22" s="72">
        <v>0.1409554524388113</v>
      </c>
      <c r="L22" s="72">
        <v>0.18042297912167846</v>
      </c>
      <c r="M22" s="72">
        <v>0.46797210209685336</v>
      </c>
      <c r="N22" s="72">
        <v>0.82317984224265761</v>
      </c>
      <c r="O22" s="72">
        <v>0.87392380512062962</v>
      </c>
      <c r="P22" s="72">
        <v>0.90775311370594436</v>
      </c>
      <c r="S22" s="52" t="s">
        <v>23</v>
      </c>
      <c r="T22" s="66" t="s">
        <v>21</v>
      </c>
      <c r="U22" s="52">
        <v>1</v>
      </c>
      <c r="V22" s="52">
        <v>6</v>
      </c>
      <c r="W22" s="52">
        <v>24</v>
      </c>
      <c r="X22" s="52">
        <v>48</v>
      </c>
      <c r="Y22" s="52">
        <v>72</v>
      </c>
    </row>
    <row r="23" spans="1:25" x14ac:dyDescent="0.3">
      <c r="F23" t="s">
        <v>43</v>
      </c>
      <c r="S23" s="72">
        <v>3.5219328367408098E-2</v>
      </c>
      <c r="T23" s="72">
        <v>0.13993587286521728</v>
      </c>
      <c r="U23" s="72">
        <v>0.16427254640699432</v>
      </c>
      <c r="V23" s="72">
        <v>0.53540681791909273</v>
      </c>
      <c r="W23" s="72">
        <v>0.79702605849319486</v>
      </c>
      <c r="X23" s="72">
        <v>0.84569940557674883</v>
      </c>
      <c r="Y23" s="72">
        <v>0.88220441588941412</v>
      </c>
    </row>
    <row r="24" spans="1:25" x14ac:dyDescent="0.3">
      <c r="S24" s="72">
        <v>4.133182964200742E-2</v>
      </c>
      <c r="T24" s="72">
        <v>0.10470494761673065</v>
      </c>
      <c r="U24" s="72">
        <v>0.16013697870794083</v>
      </c>
      <c r="V24" s="72">
        <v>0.517365623517963</v>
      </c>
      <c r="W24" s="72">
        <v>0.80068489353970473</v>
      </c>
      <c r="X24" s="72">
        <v>0.8437986954995349</v>
      </c>
      <c r="Y24" s="72">
        <v>0.88075338289367522</v>
      </c>
    </row>
    <row r="25" spans="1:25" ht="15" thickBot="1" x14ac:dyDescent="0.35">
      <c r="S25" s="72">
        <v>4.133182964200742E-2</v>
      </c>
      <c r="T25" s="72">
        <v>9.8545833051040685E-2</v>
      </c>
      <c r="U25" s="72">
        <v>0.16013697870794083</v>
      </c>
      <c r="V25" s="72">
        <v>0.52352473808365307</v>
      </c>
      <c r="W25" s="72">
        <v>0.79452577897401466</v>
      </c>
      <c r="X25" s="72">
        <v>0.82532135180246491</v>
      </c>
      <c r="Y25" s="72">
        <v>0.88075338289367522</v>
      </c>
    </row>
    <row r="26" spans="1:25" ht="15" thickBot="1" x14ac:dyDescent="0.35">
      <c r="J26" t="s">
        <v>38</v>
      </c>
      <c r="M26" s="21" t="s">
        <v>19</v>
      </c>
      <c r="N26" s="78"/>
      <c r="O26" s="79"/>
      <c r="P26" s="80"/>
    </row>
    <row r="27" spans="1:25" x14ac:dyDescent="0.3">
      <c r="K27" s="54" t="s">
        <v>42</v>
      </c>
      <c r="M27" s="15">
        <v>1</v>
      </c>
      <c r="N27" s="49">
        <v>0.151</v>
      </c>
      <c r="O27" s="46">
        <v>0.151</v>
      </c>
      <c r="P27" s="33">
        <v>0.151</v>
      </c>
    </row>
    <row r="28" spans="1:25" x14ac:dyDescent="0.3">
      <c r="J28" s="54" t="s">
        <v>33</v>
      </c>
      <c r="K28" s="51">
        <v>0.82</v>
      </c>
      <c r="M28" s="15">
        <v>6</v>
      </c>
      <c r="N28" s="49">
        <v>8.2000000000000003E-2</v>
      </c>
      <c r="O28" s="46">
        <v>0.105</v>
      </c>
      <c r="P28" s="33">
        <v>0.10299999999999999</v>
      </c>
    </row>
    <row r="29" spans="1:25" x14ac:dyDescent="0.3">
      <c r="J29" s="54">
        <v>72</v>
      </c>
      <c r="K29" s="51">
        <v>0.98799999999999999</v>
      </c>
      <c r="M29" s="15">
        <v>24</v>
      </c>
      <c r="N29" s="49">
        <v>3.5000000000000003E-2</v>
      </c>
      <c r="O29" s="46">
        <v>3.5000000000000003E-2</v>
      </c>
      <c r="P29" s="33">
        <v>2.7E-2</v>
      </c>
    </row>
    <row r="30" spans="1:25" x14ac:dyDescent="0.3">
      <c r="G30" s="47" t="s">
        <v>31</v>
      </c>
      <c r="H30" s="56">
        <v>8.8010000000000005E-2</v>
      </c>
      <c r="J30" s="54">
        <v>48</v>
      </c>
      <c r="K30" s="51">
        <v>0.92900000000000005</v>
      </c>
      <c r="M30" s="15">
        <v>48</v>
      </c>
      <c r="N30" s="49">
        <v>2.1999999999999999E-2</v>
      </c>
      <c r="O30" s="46">
        <v>1.6E-2</v>
      </c>
      <c r="P30" s="33">
        <v>2.3E-2</v>
      </c>
    </row>
    <row r="31" spans="1:25" ht="15" thickBot="1" x14ac:dyDescent="0.35">
      <c r="G31" s="47" t="s">
        <v>32</v>
      </c>
      <c r="H31" s="56">
        <v>-2.3609999999999998E-3</v>
      </c>
      <c r="J31" s="54">
        <v>24</v>
      </c>
      <c r="K31" s="51">
        <v>0.84299999999999997</v>
      </c>
      <c r="M31" s="18">
        <v>72</v>
      </c>
      <c r="N31" s="57">
        <v>1.4E-2</v>
      </c>
      <c r="O31" s="24">
        <v>1.4999999999999999E-2</v>
      </c>
      <c r="P31" s="34">
        <v>1.6E-2</v>
      </c>
    </row>
    <row r="32" spans="1:25" x14ac:dyDescent="0.3">
      <c r="J32" s="54">
        <v>6</v>
      </c>
      <c r="K32" s="51">
        <v>0.78400000000000003</v>
      </c>
      <c r="M32" s="25" t="s">
        <v>20</v>
      </c>
      <c r="N32" s="58">
        <v>-2E-3</v>
      </c>
      <c r="O32" s="58">
        <v>-2E-3</v>
      </c>
      <c r="P32" s="59">
        <v>-3.0000000000000001E-3</v>
      </c>
    </row>
    <row r="33" spans="1:16" x14ac:dyDescent="0.3">
      <c r="J33" s="54">
        <v>1</v>
      </c>
      <c r="K33" s="51">
        <v>0.85399999999999998</v>
      </c>
      <c r="M33" s="26" t="s">
        <v>21</v>
      </c>
      <c r="N33" s="60">
        <v>0.14699999999999999</v>
      </c>
      <c r="O33" s="60">
        <v>0.153</v>
      </c>
      <c r="P33" s="33">
        <v>0.14899999999999999</v>
      </c>
    </row>
    <row r="34" spans="1:16" x14ac:dyDescent="0.3">
      <c r="J34" s="54" t="s">
        <v>21</v>
      </c>
      <c r="K34" s="51">
        <v>0.109</v>
      </c>
      <c r="M34" s="26" t="s">
        <v>33</v>
      </c>
      <c r="N34" s="60">
        <v>6.0000000000000001E-3</v>
      </c>
      <c r="O34" s="60">
        <v>4.0000000000000001E-3</v>
      </c>
      <c r="P34" s="61">
        <v>4.0000000000000001E-3</v>
      </c>
    </row>
    <row r="35" spans="1:16" x14ac:dyDescent="0.3">
      <c r="M35" s="26" t="s">
        <v>22</v>
      </c>
      <c r="N35" s="46">
        <v>0.16400000000000001</v>
      </c>
      <c r="O35" s="46">
        <v>0.17199999999999999</v>
      </c>
      <c r="P35" s="33">
        <v>0.17599999999999999</v>
      </c>
    </row>
    <row r="36" spans="1:16" ht="15" thickBot="1" x14ac:dyDescent="0.35">
      <c r="M36" s="27" t="s">
        <v>23</v>
      </c>
      <c r="N36" s="24">
        <v>0.16600000000000001</v>
      </c>
      <c r="O36" s="24">
        <v>0.17199999999999999</v>
      </c>
      <c r="P36" s="34">
        <v>0.16400000000000001</v>
      </c>
    </row>
    <row r="38" spans="1:16" x14ac:dyDescent="0.3">
      <c r="J38" s="52" t="s">
        <v>23</v>
      </c>
      <c r="K38" s="66" t="s">
        <v>21</v>
      </c>
      <c r="L38" s="52">
        <v>1</v>
      </c>
      <c r="M38" s="52">
        <v>6</v>
      </c>
      <c r="N38" s="52">
        <v>24</v>
      </c>
      <c r="O38" s="52">
        <v>48</v>
      </c>
      <c r="P38" s="52">
        <v>72</v>
      </c>
    </row>
    <row r="39" spans="1:16" x14ac:dyDescent="0.3">
      <c r="J39" s="53">
        <v>1.9129757982047495</v>
      </c>
      <c r="K39" s="53">
        <v>1.6970912396318598</v>
      </c>
      <c r="L39" s="53">
        <v>1.7425406203840472</v>
      </c>
      <c r="M39" s="53">
        <v>0.95853880240881717</v>
      </c>
      <c r="N39" s="53">
        <v>0.42450857857061702</v>
      </c>
      <c r="O39" s="53">
        <v>0.27679809112600834</v>
      </c>
      <c r="P39" s="53">
        <v>0.18589932962163391</v>
      </c>
    </row>
    <row r="40" spans="1:16" x14ac:dyDescent="0.3">
      <c r="J40" s="53">
        <v>1.9811498693330301</v>
      </c>
      <c r="K40" s="53">
        <v>1.7652653107601408</v>
      </c>
      <c r="L40" s="53">
        <v>1.7425406203840472</v>
      </c>
      <c r="M40" s="53">
        <v>1.2198727417338937</v>
      </c>
      <c r="N40" s="53">
        <v>0.42450857857061702</v>
      </c>
      <c r="O40" s="53">
        <v>0.20862401999772751</v>
      </c>
      <c r="P40" s="53">
        <v>0.19726167480968068</v>
      </c>
    </row>
    <row r="41" spans="1:16" x14ac:dyDescent="0.3">
      <c r="A41" t="s">
        <v>38</v>
      </c>
      <c r="J41" s="53">
        <v>1.8902511078286559</v>
      </c>
      <c r="K41" s="53">
        <v>1.7198159300079534</v>
      </c>
      <c r="L41" s="53">
        <v>1.7425406203840472</v>
      </c>
      <c r="M41" s="53">
        <v>1.1971480513578001</v>
      </c>
      <c r="N41" s="53">
        <v>0.33360981706624243</v>
      </c>
      <c r="O41" s="53">
        <v>0.28816043631405519</v>
      </c>
      <c r="P41" s="53">
        <v>0.20862401999772751</v>
      </c>
    </row>
    <row r="42" spans="1:16" x14ac:dyDescent="0.3">
      <c r="B42" s="54" t="s">
        <v>42</v>
      </c>
    </row>
    <row r="43" spans="1:16" x14ac:dyDescent="0.3">
      <c r="A43" s="54" t="s">
        <v>33</v>
      </c>
      <c r="B43" s="51">
        <v>1.04</v>
      </c>
    </row>
    <row r="44" spans="1:16" x14ac:dyDescent="0.3">
      <c r="A44" s="54">
        <v>72</v>
      </c>
      <c r="B44" s="51">
        <v>1.008</v>
      </c>
      <c r="J44" s="52" t="s">
        <v>23</v>
      </c>
      <c r="K44" s="66" t="s">
        <v>21</v>
      </c>
      <c r="L44" s="52">
        <v>1</v>
      </c>
      <c r="M44" s="52">
        <v>6</v>
      </c>
      <c r="N44" s="52">
        <v>24</v>
      </c>
      <c r="O44" s="52">
        <v>48</v>
      </c>
      <c r="P44" s="52">
        <v>72</v>
      </c>
    </row>
    <row r="45" spans="1:16" x14ac:dyDescent="0.3">
      <c r="A45" s="54">
        <v>48</v>
      </c>
      <c r="B45" s="51">
        <v>1.012</v>
      </c>
      <c r="J45" s="72">
        <v>-1.2022048436833134E-2</v>
      </c>
      <c r="K45" s="72">
        <v>0.11285273905476934</v>
      </c>
      <c r="L45" s="72">
        <v>8.9094267674817845E-2</v>
      </c>
      <c r="M45" s="72">
        <v>0.49892789897897971</v>
      </c>
      <c r="N45" s="72">
        <v>0.77808993769340873</v>
      </c>
      <c r="O45" s="72">
        <v>0.85530496967825087</v>
      </c>
      <c r="P45" s="72">
        <v>0.9028219124381538</v>
      </c>
    </row>
    <row r="46" spans="1:16" x14ac:dyDescent="0.3">
      <c r="A46" s="54">
        <v>24</v>
      </c>
      <c r="B46" s="51">
        <v>1.0980000000000001</v>
      </c>
      <c r="J46" s="72">
        <v>0</v>
      </c>
      <c r="K46" s="72">
        <v>0.10896932226816768</v>
      </c>
      <c r="L46" s="72">
        <v>0.12043977724376427</v>
      </c>
      <c r="M46" s="72">
        <v>0.38426024168248635</v>
      </c>
      <c r="N46" s="72">
        <v>0.78572616582836752</v>
      </c>
      <c r="O46" s="72">
        <v>0.89469548809653532</v>
      </c>
      <c r="P46" s="72">
        <v>0.90043071558433363</v>
      </c>
    </row>
    <row r="47" spans="1:16" x14ac:dyDescent="0.3">
      <c r="A47" s="54">
        <v>6</v>
      </c>
      <c r="B47" s="51">
        <v>1.0409999999999999</v>
      </c>
      <c r="J47" s="72">
        <v>6.7279281905797697E-2</v>
      </c>
      <c r="K47" s="72">
        <v>9.01653632762488E-2</v>
      </c>
      <c r="L47" s="72">
        <v>7.8143314839415542E-2</v>
      </c>
      <c r="M47" s="72">
        <v>0.36667247732341124</v>
      </c>
      <c r="N47" s="72">
        <v>0.82351031792307094</v>
      </c>
      <c r="O47" s="72">
        <v>0.84755441479673732</v>
      </c>
      <c r="P47" s="72">
        <v>0.88963158432565337</v>
      </c>
    </row>
    <row r="48" spans="1:16" x14ac:dyDescent="0.3">
      <c r="A48" s="54">
        <v>1</v>
      </c>
      <c r="B48" s="51">
        <v>1.0609999999999999</v>
      </c>
    </row>
    <row r="49" spans="1:2" x14ac:dyDescent="0.3">
      <c r="A49" s="54" t="s">
        <v>21</v>
      </c>
      <c r="B49" s="51">
        <v>0.124</v>
      </c>
    </row>
  </sheetData>
  <mergeCells count="2">
    <mergeCell ref="K1:M1"/>
    <mergeCell ref="W1:Y1"/>
  </mergeCells>
  <conditionalFormatting sqref="K2:M11">
    <cfRule type="cellIs" dxfId="2" priority="3" operator="lessThan">
      <formula>$G$12</formula>
    </cfRule>
  </conditionalFormatting>
  <conditionalFormatting sqref="N27:P36">
    <cfRule type="cellIs" dxfId="1" priority="2" operator="lessThan">
      <formula>$G$12</formula>
    </cfRule>
  </conditionalFormatting>
  <conditionalFormatting sqref="W2:Y11">
    <cfRule type="cellIs" dxfId="0" priority="1" operator="lessThan">
      <formula>$G$12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n1 (12-4)</vt:lpstr>
      <vt:lpstr>n2 (12-8)</vt:lpstr>
      <vt:lpstr>n3 (12-9)</vt:lpstr>
      <vt:lpstr>summary</vt:lpstr>
      <vt:lpstr>data print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Nayla Rhein</dc:creator>
  <cp:lastModifiedBy>Nayla Rhein</cp:lastModifiedBy>
  <cp:lastPrinted>2021-01-21T20:35:54Z</cp:lastPrinted>
  <dcterms:created xsi:type="dcterms:W3CDTF">2020-10-26T04:13:30Z</dcterms:created>
  <dcterms:modified xsi:type="dcterms:W3CDTF">2021-01-21T20:36:00Z</dcterms:modified>
</cp:coreProperties>
</file>