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tagouni-my.sharepoint.com/personal/rhena034_student_otago_ac_nz/Documents/Desktop/PhD/Dye experiments/"/>
    </mc:Choice>
  </mc:AlternateContent>
  <xr:revisionPtr revIDLastSave="0" documentId="13_ncr:1_{5FE3A8D7-7D88-4B05-88A5-DCA330CF3B2B}" xr6:coauthVersionLast="47" xr6:coauthVersionMax="47" xr10:uidLastSave="{00000000-0000-0000-0000-000000000000}"/>
  <bookViews>
    <workbookView xWindow="28680" yWindow="255" windowWidth="25440" windowHeight="15390" activeTab="4" xr2:uid="{9CD4A106-ACDD-4DC7-BF00-571D41BEB3B4}"/>
  </bookViews>
  <sheets>
    <sheet name="10-27" sheetId="2" r:id="rId1"/>
    <sheet name="10-28" sheetId="3" r:id="rId2"/>
    <sheet name="10-29" sheetId="4" r:id="rId3"/>
    <sheet name="Kiki int. n=3" sheetId="5" r:id="rId4"/>
    <sheet name="Sheet1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8" i="4" l="1"/>
  <c r="Q12" i="5" s="1"/>
  <c r="G30" i="5" s="1"/>
  <c r="G23" i="5"/>
  <c r="N24" i="4"/>
  <c r="O24" i="4"/>
  <c r="M24" i="4"/>
  <c r="M35" i="4" s="1"/>
  <c r="M34" i="4"/>
  <c r="N23" i="4"/>
  <c r="O23" i="4"/>
  <c r="M23" i="4"/>
  <c r="M32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M17" i="4"/>
  <c r="M18" i="4"/>
  <c r="M19" i="4"/>
  <c r="M20" i="4"/>
  <c r="M21" i="4"/>
  <c r="M22" i="4"/>
  <c r="M16" i="4"/>
  <c r="M27" i="4" s="1"/>
  <c r="Q3" i="4"/>
  <c r="L27" i="6" l="1"/>
  <c r="G17" i="6"/>
  <c r="C17" i="6"/>
  <c r="G16" i="6"/>
  <c r="C16" i="6"/>
  <c r="G15" i="6"/>
  <c r="C15" i="6"/>
  <c r="G14" i="6"/>
  <c r="C14" i="6"/>
  <c r="G13" i="6"/>
  <c r="C13" i="6"/>
  <c r="G12" i="6"/>
  <c r="C12" i="6"/>
  <c r="E3" i="6"/>
  <c r="F3" i="6" s="1"/>
  <c r="E2" i="6"/>
  <c r="F2" i="6" s="1"/>
  <c r="D16" i="6" l="1"/>
  <c r="D12" i="6"/>
  <c r="D15" i="6"/>
  <c r="D17" i="6"/>
  <c r="D13" i="6"/>
  <c r="D14" i="6"/>
  <c r="T30" i="2"/>
  <c r="T29" i="2"/>
  <c r="T28" i="2"/>
  <c r="T30" i="3"/>
  <c r="T29" i="3"/>
  <c r="T28" i="3"/>
  <c r="J13" i="4"/>
  <c r="J14" i="4"/>
  <c r="J15" i="4"/>
  <c r="J16" i="4"/>
  <c r="J17" i="4"/>
  <c r="J12" i="4"/>
  <c r="N6" i="4"/>
  <c r="I28" i="5" l="1"/>
  <c r="L28" i="5"/>
  <c r="K28" i="5"/>
  <c r="J28" i="5"/>
  <c r="H28" i="5"/>
  <c r="J22" i="5" l="1"/>
  <c r="J21" i="5"/>
  <c r="H21" i="5"/>
  <c r="I21" i="5"/>
  <c r="K21" i="5"/>
  <c r="L21" i="5"/>
  <c r="G21" i="5"/>
  <c r="J5" i="5"/>
  <c r="H22" i="5" s="1"/>
  <c r="K5" i="5"/>
  <c r="I22" i="5" s="1"/>
  <c r="L5" i="5"/>
  <c r="J6" i="5"/>
  <c r="K6" i="5"/>
  <c r="L6" i="5"/>
  <c r="J7" i="5"/>
  <c r="K7" i="5"/>
  <c r="L7" i="5"/>
  <c r="W26" i="3"/>
  <c r="V26" i="3"/>
  <c r="U26" i="3"/>
  <c r="W25" i="3"/>
  <c r="V25" i="3"/>
  <c r="U25" i="3"/>
  <c r="W24" i="3"/>
  <c r="V24" i="3"/>
  <c r="U24" i="3"/>
  <c r="B5" i="5"/>
  <c r="C5" i="5"/>
  <c r="D5" i="5"/>
  <c r="E5" i="5"/>
  <c r="F5" i="5"/>
  <c r="B6" i="5"/>
  <c r="C6" i="5"/>
  <c r="D6" i="5"/>
  <c r="E6" i="5"/>
  <c r="F6" i="5"/>
  <c r="B7" i="5"/>
  <c r="C7" i="5"/>
  <c r="D7" i="5"/>
  <c r="E7" i="5"/>
  <c r="F7" i="5"/>
  <c r="A6" i="5"/>
  <c r="A7" i="5"/>
  <c r="A5" i="5"/>
  <c r="Y26" i="2"/>
  <c r="Y25" i="2"/>
  <c r="Y24" i="2"/>
  <c r="X26" i="2"/>
  <c r="X25" i="2"/>
  <c r="X24" i="2"/>
  <c r="W26" i="2"/>
  <c r="W25" i="2"/>
  <c r="W24" i="2"/>
  <c r="V26" i="2"/>
  <c r="V25" i="2"/>
  <c r="V24" i="2"/>
  <c r="U26" i="2"/>
  <c r="U25" i="2"/>
  <c r="U24" i="2"/>
  <c r="T26" i="2"/>
  <c r="T25" i="2"/>
  <c r="T24" i="2"/>
  <c r="Q3" i="2"/>
  <c r="R11" i="5" l="1"/>
  <c r="S11" i="5"/>
  <c r="T11" i="5"/>
  <c r="U11" i="5"/>
  <c r="V11" i="5"/>
  <c r="Q11" i="5"/>
  <c r="R4" i="5"/>
  <c r="S4" i="5"/>
  <c r="T4" i="5"/>
  <c r="U4" i="5"/>
  <c r="V4" i="5"/>
  <c r="Q4" i="5"/>
  <c r="J11" i="5"/>
  <c r="K11" i="5"/>
  <c r="L11" i="5"/>
  <c r="M11" i="5"/>
  <c r="N11" i="5"/>
  <c r="I11" i="5"/>
  <c r="J4" i="5"/>
  <c r="K4" i="5"/>
  <c r="L4" i="5"/>
  <c r="M4" i="5"/>
  <c r="N4" i="5"/>
  <c r="I4" i="5"/>
  <c r="B11" i="5"/>
  <c r="C11" i="5"/>
  <c r="D11" i="5"/>
  <c r="E11" i="5"/>
  <c r="F11" i="5"/>
  <c r="A11" i="5"/>
  <c r="B4" i="5"/>
  <c r="C4" i="5"/>
  <c r="D4" i="5"/>
  <c r="E4" i="5"/>
  <c r="F4" i="5"/>
  <c r="A4" i="5"/>
  <c r="O45" i="2" l="1"/>
  <c r="O43" i="2"/>
  <c r="O42" i="2"/>
  <c r="O41" i="2"/>
  <c r="O40" i="2"/>
  <c r="O42" i="3"/>
  <c r="O45" i="3"/>
  <c r="O41" i="3"/>
  <c r="O40" i="3"/>
  <c r="Q4" i="2"/>
  <c r="V5" i="2"/>
  <c r="R3" i="2"/>
  <c r="U5" i="2"/>
  <c r="T5" i="2"/>
  <c r="S5" i="2"/>
  <c r="R5" i="2"/>
  <c r="Q5" i="2"/>
  <c r="V4" i="2"/>
  <c r="U4" i="2"/>
  <c r="T4" i="2"/>
  <c r="S4" i="2"/>
  <c r="R4" i="2"/>
  <c r="V3" i="2"/>
  <c r="U3" i="2"/>
  <c r="T3" i="2"/>
  <c r="S3" i="2"/>
  <c r="R3" i="3"/>
  <c r="V5" i="3"/>
  <c r="U5" i="3"/>
  <c r="T5" i="3"/>
  <c r="S5" i="3"/>
  <c r="R5" i="3"/>
  <c r="Q5" i="3"/>
  <c r="V4" i="3"/>
  <c r="U4" i="3"/>
  <c r="T4" i="3"/>
  <c r="S4" i="3"/>
  <c r="R4" i="3"/>
  <c r="Q4" i="3"/>
  <c r="V3" i="3"/>
  <c r="U3" i="3"/>
  <c r="T3" i="3"/>
  <c r="S3" i="3"/>
  <c r="Q3" i="3"/>
  <c r="V5" i="4"/>
  <c r="V4" i="4"/>
  <c r="V3" i="4"/>
  <c r="U5" i="4"/>
  <c r="U4" i="4"/>
  <c r="U3" i="4"/>
  <c r="T5" i="4"/>
  <c r="T4" i="4"/>
  <c r="T3" i="4"/>
  <c r="S5" i="4"/>
  <c r="S4" i="4"/>
  <c r="S3" i="4"/>
  <c r="R5" i="4"/>
  <c r="R4" i="4"/>
  <c r="R3" i="4"/>
  <c r="Q5" i="4"/>
  <c r="Q4" i="4"/>
  <c r="O35" i="4" l="1"/>
  <c r="T26" i="4" s="1"/>
  <c r="Q7" i="5" s="1"/>
  <c r="N35" i="4"/>
  <c r="T25" i="4" s="1"/>
  <c r="Q6" i="5" s="1"/>
  <c r="O34" i="4"/>
  <c r="N34" i="4"/>
  <c r="O33" i="4"/>
  <c r="N33" i="4"/>
  <c r="M33" i="4"/>
  <c r="O32" i="4"/>
  <c r="N32" i="4"/>
  <c r="O31" i="4"/>
  <c r="Y26" i="4" s="1"/>
  <c r="V7" i="5" s="1"/>
  <c r="N31" i="4"/>
  <c r="Y25" i="4" s="1"/>
  <c r="V6" i="5" s="1"/>
  <c r="M31" i="4"/>
  <c r="Y24" i="4" s="1"/>
  <c r="V5" i="5" s="1"/>
  <c r="O30" i="4"/>
  <c r="X26" i="4" s="1"/>
  <c r="U7" i="5" s="1"/>
  <c r="N30" i="4"/>
  <c r="X25" i="4" s="1"/>
  <c r="U6" i="5" s="1"/>
  <c r="M30" i="4"/>
  <c r="X24" i="4" s="1"/>
  <c r="U5" i="5" s="1"/>
  <c r="O29" i="4"/>
  <c r="W26" i="4" s="1"/>
  <c r="T7" i="5" s="1"/>
  <c r="N29" i="4"/>
  <c r="W25" i="4" s="1"/>
  <c r="T6" i="5" s="1"/>
  <c r="M29" i="4"/>
  <c r="W24" i="4" s="1"/>
  <c r="T5" i="5" s="1"/>
  <c r="O28" i="4"/>
  <c r="V26" i="4" s="1"/>
  <c r="S7" i="5" s="1"/>
  <c r="N28" i="4"/>
  <c r="V25" i="4" s="1"/>
  <c r="S6" i="5" s="1"/>
  <c r="M28" i="4"/>
  <c r="V24" i="4" s="1"/>
  <c r="S5" i="5" s="1"/>
  <c r="G17" i="4"/>
  <c r="C17" i="4"/>
  <c r="O27" i="4"/>
  <c r="U26" i="4" s="1"/>
  <c r="R7" i="5" s="1"/>
  <c r="N27" i="4"/>
  <c r="U25" i="4" s="1"/>
  <c r="R6" i="5" s="1"/>
  <c r="U24" i="4"/>
  <c r="R5" i="5" s="1"/>
  <c r="G16" i="4"/>
  <c r="C16" i="4"/>
  <c r="G15" i="4"/>
  <c r="C15" i="4"/>
  <c r="G14" i="4"/>
  <c r="C14" i="4"/>
  <c r="G13" i="4"/>
  <c r="C13" i="4"/>
  <c r="G12" i="4"/>
  <c r="C12" i="4"/>
  <c r="E3" i="4"/>
  <c r="F3" i="4" s="1"/>
  <c r="F2" i="4"/>
  <c r="D17" i="4" s="1"/>
  <c r="E2" i="4"/>
  <c r="P35" i="4" l="1"/>
  <c r="H23" i="5"/>
  <c r="Q27" i="4"/>
  <c r="R35" i="4"/>
  <c r="Q35" i="4"/>
  <c r="P27" i="4"/>
  <c r="T24" i="4"/>
  <c r="Q5" i="5" s="1"/>
  <c r="O39" i="4"/>
  <c r="R27" i="4"/>
  <c r="R31" i="4"/>
  <c r="Q31" i="4"/>
  <c r="L23" i="5"/>
  <c r="P31" i="4"/>
  <c r="R30" i="4"/>
  <c r="Q30" i="4"/>
  <c r="K23" i="5"/>
  <c r="P30" i="4"/>
  <c r="R29" i="4"/>
  <c r="Q29" i="4"/>
  <c r="J23" i="5"/>
  <c r="P29" i="4"/>
  <c r="R28" i="4"/>
  <c r="Q28" i="4"/>
  <c r="I23" i="5"/>
  <c r="P28" i="4"/>
  <c r="O43" i="4"/>
  <c r="O46" i="4"/>
  <c r="O40" i="4"/>
  <c r="O45" i="4"/>
  <c r="B22" i="4"/>
  <c r="B21" i="4"/>
  <c r="B20" i="4"/>
  <c r="O41" i="4"/>
  <c r="O44" i="4"/>
  <c r="O42" i="4"/>
  <c r="D13" i="4"/>
  <c r="D12" i="4"/>
  <c r="D16" i="4"/>
  <c r="D15" i="4"/>
  <c r="D14" i="4"/>
  <c r="O24" i="3"/>
  <c r="O35" i="3" s="1"/>
  <c r="N24" i="3"/>
  <c r="N35" i="3" s="1"/>
  <c r="M24" i="3"/>
  <c r="O23" i="3"/>
  <c r="O34" i="3" s="1"/>
  <c r="N23" i="3"/>
  <c r="N34" i="3" s="1"/>
  <c r="M23" i="3"/>
  <c r="M34" i="3" s="1"/>
  <c r="O22" i="3"/>
  <c r="O33" i="3" s="1"/>
  <c r="N22" i="3"/>
  <c r="N33" i="3" s="1"/>
  <c r="M22" i="3"/>
  <c r="M33" i="3" s="1"/>
  <c r="O21" i="3"/>
  <c r="O32" i="3" s="1"/>
  <c r="N21" i="3"/>
  <c r="N32" i="3" s="1"/>
  <c r="M21" i="3"/>
  <c r="M32" i="3" s="1"/>
  <c r="O20" i="3"/>
  <c r="O31" i="3" s="1"/>
  <c r="N20" i="3"/>
  <c r="N31" i="3" s="1"/>
  <c r="M20" i="3"/>
  <c r="M31" i="3" s="1"/>
  <c r="O19" i="3"/>
  <c r="O30" i="3" s="1"/>
  <c r="N19" i="3"/>
  <c r="N30" i="3" s="1"/>
  <c r="M19" i="3"/>
  <c r="M30" i="3" s="1"/>
  <c r="O18" i="3"/>
  <c r="O29" i="3" s="1"/>
  <c r="N18" i="3"/>
  <c r="N29" i="3" s="1"/>
  <c r="M18" i="3"/>
  <c r="M29" i="3" s="1"/>
  <c r="O17" i="3"/>
  <c r="O28" i="3" s="1"/>
  <c r="N17" i="3"/>
  <c r="N28" i="3" s="1"/>
  <c r="M17" i="3"/>
  <c r="M28" i="3" s="1"/>
  <c r="G17" i="3"/>
  <c r="C17" i="3"/>
  <c r="O16" i="3"/>
  <c r="O27" i="3" s="1"/>
  <c r="N16" i="3"/>
  <c r="N27" i="3" s="1"/>
  <c r="M16" i="3"/>
  <c r="M27" i="3" s="1"/>
  <c r="G16" i="3"/>
  <c r="C16" i="3"/>
  <c r="G15" i="3"/>
  <c r="C15" i="3"/>
  <c r="G14" i="3"/>
  <c r="C14" i="3"/>
  <c r="G13" i="3"/>
  <c r="C13" i="3"/>
  <c r="G12" i="3"/>
  <c r="C12" i="3"/>
  <c r="E3" i="3"/>
  <c r="F3" i="3" s="1"/>
  <c r="E2" i="3"/>
  <c r="F2" i="3" s="1"/>
  <c r="O24" i="2"/>
  <c r="O35" i="2" s="1"/>
  <c r="R35" i="2" s="1"/>
  <c r="A14" i="5" s="1"/>
  <c r="N24" i="2"/>
  <c r="N35" i="2" s="1"/>
  <c r="Q35" i="2" s="1"/>
  <c r="A13" i="5" s="1"/>
  <c r="M24" i="2"/>
  <c r="O23" i="2"/>
  <c r="O34" i="2" s="1"/>
  <c r="N23" i="2"/>
  <c r="N34" i="2" s="1"/>
  <c r="M23" i="2"/>
  <c r="M34" i="2" s="1"/>
  <c r="O22" i="2"/>
  <c r="O33" i="2" s="1"/>
  <c r="N22" i="2"/>
  <c r="N33" i="2" s="1"/>
  <c r="M22" i="2"/>
  <c r="M33" i="2" s="1"/>
  <c r="O21" i="2"/>
  <c r="O32" i="2" s="1"/>
  <c r="N21" i="2"/>
  <c r="N32" i="2" s="1"/>
  <c r="M21" i="2"/>
  <c r="M32" i="2" s="1"/>
  <c r="O20" i="2"/>
  <c r="O31" i="2" s="1"/>
  <c r="R31" i="2" s="1"/>
  <c r="Y30" i="2" s="1"/>
  <c r="F14" i="5" s="1"/>
  <c r="N20" i="2"/>
  <c r="N31" i="2" s="1"/>
  <c r="M20" i="2"/>
  <c r="M31" i="2" s="1"/>
  <c r="O19" i="2"/>
  <c r="O30" i="2" s="1"/>
  <c r="N19" i="2"/>
  <c r="N30" i="2" s="1"/>
  <c r="M19" i="2"/>
  <c r="M30" i="2" s="1"/>
  <c r="O18" i="2"/>
  <c r="O29" i="2" s="1"/>
  <c r="N18" i="2"/>
  <c r="N29" i="2" s="1"/>
  <c r="M18" i="2"/>
  <c r="M29" i="2" s="1"/>
  <c r="O17" i="2"/>
  <c r="O28" i="2" s="1"/>
  <c r="N17" i="2"/>
  <c r="N28" i="2" s="1"/>
  <c r="M17" i="2"/>
  <c r="M28" i="2" s="1"/>
  <c r="O16" i="2"/>
  <c r="O27" i="2" s="1"/>
  <c r="N16" i="2"/>
  <c r="N27" i="2" s="1"/>
  <c r="M16" i="2"/>
  <c r="M27" i="2" s="1"/>
  <c r="G17" i="2"/>
  <c r="C17" i="2"/>
  <c r="G16" i="2"/>
  <c r="C16" i="2"/>
  <c r="G15" i="2"/>
  <c r="C15" i="2"/>
  <c r="G14" i="2"/>
  <c r="C14" i="2"/>
  <c r="G13" i="2"/>
  <c r="C13" i="2"/>
  <c r="G12" i="2"/>
  <c r="C12" i="2"/>
  <c r="E3" i="2"/>
  <c r="F3" i="2" s="1"/>
  <c r="B22" i="2" s="1"/>
  <c r="E2" i="2"/>
  <c r="F2" i="2" s="1"/>
  <c r="P46" i="4" l="1"/>
  <c r="P42" i="4"/>
  <c r="P41" i="4"/>
  <c r="W29" i="4"/>
  <c r="T13" i="5" s="1"/>
  <c r="Y29" i="4"/>
  <c r="V13" i="5" s="1"/>
  <c r="W30" i="4"/>
  <c r="T14" i="5" s="1"/>
  <c r="X30" i="4"/>
  <c r="U14" i="5" s="1"/>
  <c r="Y30" i="4"/>
  <c r="V14" i="5" s="1"/>
  <c r="U28" i="4"/>
  <c r="R12" i="5" s="1"/>
  <c r="V29" i="4"/>
  <c r="S13" i="5" s="1"/>
  <c r="X29" i="4"/>
  <c r="U13" i="5" s="1"/>
  <c r="U29" i="4"/>
  <c r="R13" i="5" s="1"/>
  <c r="V30" i="4"/>
  <c r="S14" i="5" s="1"/>
  <c r="V28" i="4"/>
  <c r="S12" i="5" s="1"/>
  <c r="W28" i="4"/>
  <c r="T12" i="5" s="1"/>
  <c r="X28" i="4"/>
  <c r="U12" i="5" s="1"/>
  <c r="Y28" i="4"/>
  <c r="V12" i="5" s="1"/>
  <c r="U30" i="4"/>
  <c r="R14" i="5" s="1"/>
  <c r="T29" i="4"/>
  <c r="Q13" i="5" s="1"/>
  <c r="P40" i="4"/>
  <c r="T30" i="4"/>
  <c r="Q14" i="5" s="1"/>
  <c r="P44" i="4"/>
  <c r="P43" i="4"/>
  <c r="T26" i="3"/>
  <c r="I7" i="5" s="1"/>
  <c r="R35" i="3"/>
  <c r="I14" i="5" s="1"/>
  <c r="T25" i="3"/>
  <c r="I6" i="5" s="1"/>
  <c r="Q35" i="3"/>
  <c r="I13" i="5" s="1"/>
  <c r="P29" i="3"/>
  <c r="W28" i="3" s="1"/>
  <c r="L12" i="5" s="1"/>
  <c r="R27" i="3"/>
  <c r="U30" i="3" s="1"/>
  <c r="J14" i="5" s="1"/>
  <c r="R28" i="3"/>
  <c r="V30" i="3" s="1"/>
  <c r="K14" i="5" s="1"/>
  <c r="Q27" i="3"/>
  <c r="U29" i="3" s="1"/>
  <c r="J13" i="5" s="1"/>
  <c r="P27" i="3"/>
  <c r="U28" i="3" s="1"/>
  <c r="J12" i="5" s="1"/>
  <c r="Q28" i="3"/>
  <c r="V29" i="3" s="1"/>
  <c r="K13" i="5" s="1"/>
  <c r="P28" i="3"/>
  <c r="V28" i="3" s="1"/>
  <c r="K12" i="5" s="1"/>
  <c r="I29" i="5" s="1"/>
  <c r="R29" i="3"/>
  <c r="W30" i="3" s="1"/>
  <c r="L14" i="5" s="1"/>
  <c r="Q29" i="3"/>
  <c r="W29" i="3" s="1"/>
  <c r="L13" i="5" s="1"/>
  <c r="M35" i="3"/>
  <c r="Y26" i="3"/>
  <c r="N7" i="5" s="1"/>
  <c r="R31" i="3"/>
  <c r="Y30" i="3" s="1"/>
  <c r="N14" i="5" s="1"/>
  <c r="Y25" i="3"/>
  <c r="N6" i="5" s="1"/>
  <c r="Q31" i="3"/>
  <c r="Y29" i="3" s="1"/>
  <c r="N13" i="5" s="1"/>
  <c r="Y24" i="3"/>
  <c r="N5" i="5" s="1"/>
  <c r="P31" i="3"/>
  <c r="Y28" i="3" s="1"/>
  <c r="N12" i="5" s="1"/>
  <c r="L29" i="5" s="1"/>
  <c r="O44" i="3"/>
  <c r="X26" i="3"/>
  <c r="M7" i="5" s="1"/>
  <c r="R30" i="3"/>
  <c r="X30" i="3" s="1"/>
  <c r="M14" i="5" s="1"/>
  <c r="X25" i="3"/>
  <c r="M6" i="5" s="1"/>
  <c r="Q30" i="3"/>
  <c r="X29" i="3" s="1"/>
  <c r="M13" i="5" s="1"/>
  <c r="X24" i="3"/>
  <c r="M5" i="5" s="1"/>
  <c r="P30" i="3"/>
  <c r="X28" i="3" s="1"/>
  <c r="M12" i="5" s="1"/>
  <c r="O43" i="3"/>
  <c r="M35" i="2"/>
  <c r="P30" i="2"/>
  <c r="X28" i="2" s="1"/>
  <c r="E12" i="5" s="1"/>
  <c r="R28" i="2"/>
  <c r="V30" i="2" s="1"/>
  <c r="C14" i="5" s="1"/>
  <c r="Q27" i="2"/>
  <c r="U29" i="2" s="1"/>
  <c r="B13" i="5" s="1"/>
  <c r="Q29" i="2"/>
  <c r="W29" i="2" s="1"/>
  <c r="D13" i="5" s="1"/>
  <c r="P29" i="2"/>
  <c r="W28" i="2" s="1"/>
  <c r="D12" i="5" s="1"/>
  <c r="R29" i="2"/>
  <c r="W30" i="2" s="1"/>
  <c r="D14" i="5" s="1"/>
  <c r="Q28" i="2"/>
  <c r="V29" i="2" s="1"/>
  <c r="C13" i="5" s="1"/>
  <c r="P27" i="2"/>
  <c r="U28" i="2" s="1"/>
  <c r="B12" i="5" s="1"/>
  <c r="R30" i="2"/>
  <c r="X30" i="2" s="1"/>
  <c r="E14" i="5" s="1"/>
  <c r="P28" i="2"/>
  <c r="V28" i="2" s="1"/>
  <c r="C12" i="5" s="1"/>
  <c r="Q30" i="2"/>
  <c r="X29" i="2" s="1"/>
  <c r="E13" i="5" s="1"/>
  <c r="R27" i="2"/>
  <c r="U30" i="2" s="1"/>
  <c r="B14" i="5" s="1"/>
  <c r="Q31" i="2"/>
  <c r="Y29" i="2" s="1"/>
  <c r="F13" i="5" s="1"/>
  <c r="P31" i="2"/>
  <c r="Y28" i="2" s="1"/>
  <c r="F12" i="5" s="1"/>
  <c r="O44" i="2"/>
  <c r="D17" i="3"/>
  <c r="D14" i="3"/>
  <c r="D15" i="3"/>
  <c r="D16" i="3"/>
  <c r="D12" i="3"/>
  <c r="D13" i="3"/>
  <c r="B22" i="3"/>
  <c r="B21" i="3"/>
  <c r="B20" i="3"/>
  <c r="D14" i="2"/>
  <c r="D15" i="2"/>
  <c r="D12" i="2"/>
  <c r="D13" i="2"/>
  <c r="D16" i="2"/>
  <c r="D17" i="2"/>
  <c r="B20" i="2"/>
  <c r="B21" i="2"/>
  <c r="L30" i="5" l="1"/>
  <c r="L31" i="5" s="1"/>
  <c r="G31" i="5"/>
  <c r="J30" i="5"/>
  <c r="J31" i="5" s="1"/>
  <c r="I30" i="5"/>
  <c r="I31" i="5" s="1"/>
  <c r="H30" i="5"/>
  <c r="H31" i="5" s="1"/>
  <c r="K30" i="5"/>
  <c r="K31" i="5" s="1"/>
  <c r="T24" i="3"/>
  <c r="I5" i="5" s="1"/>
  <c r="G22" i="5" s="1"/>
  <c r="P35" i="3"/>
  <c r="I12" i="5" s="1"/>
  <c r="G29" i="5" s="1"/>
  <c r="O46" i="3"/>
  <c r="P46" i="3" s="1"/>
  <c r="O39" i="3"/>
  <c r="P44" i="3" s="1"/>
  <c r="H29" i="5"/>
  <c r="J29" i="5"/>
  <c r="L22" i="5"/>
  <c r="K29" i="5"/>
  <c r="K22" i="5"/>
  <c r="O46" i="2"/>
  <c r="P46" i="2" s="1"/>
  <c r="O39" i="2"/>
  <c r="P35" i="2"/>
  <c r="A12" i="5" s="1"/>
  <c r="G28" i="5" s="1"/>
  <c r="P40" i="3" l="1"/>
  <c r="P42" i="3"/>
  <c r="P41" i="3"/>
  <c r="P43" i="3"/>
  <c r="P43" i="2"/>
  <c r="P42" i="2"/>
  <c r="P40" i="2"/>
  <c r="P41" i="2"/>
  <c r="P44" i="2"/>
</calcChain>
</file>

<file path=xl/sharedStrings.xml><?xml version="1.0" encoding="utf-8"?>
<sst xmlns="http://schemas.openxmlformats.org/spreadsheetml/2006/main" count="255" uniqueCount="53">
  <si>
    <t>Evans Blue</t>
  </si>
  <si>
    <t>m (g)</t>
  </si>
  <si>
    <t>V (L)</t>
  </si>
  <si>
    <t>M (g/mol)</t>
  </si>
  <si>
    <t>c (g/L)</t>
  </si>
  <si>
    <t>c (µmol/L)</t>
  </si>
  <si>
    <t>λ (nm)</t>
  </si>
  <si>
    <t>Std curve</t>
  </si>
  <si>
    <t>Samples</t>
  </si>
  <si>
    <r>
      <t>EB (</t>
    </r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L)</t>
    </r>
  </si>
  <si>
    <t>dH2O (μL)</t>
  </si>
  <si>
    <t>c (μM)</t>
  </si>
  <si>
    <r>
      <t>EB (m</t>
    </r>
    <r>
      <rPr>
        <sz val="11"/>
        <color theme="1"/>
        <rFont val="Calibri"/>
        <family val="2"/>
      </rPr>
      <t>L)</t>
    </r>
  </si>
  <si>
    <t>Vf</t>
  </si>
  <si>
    <t>S1</t>
  </si>
  <si>
    <t>S2</t>
  </si>
  <si>
    <t>S3</t>
  </si>
  <si>
    <t>AVG</t>
  </si>
  <si>
    <t>Cubes:</t>
  </si>
  <si>
    <t>A (608)</t>
  </si>
  <si>
    <t>Sample</t>
  </si>
  <si>
    <t>Blank</t>
  </si>
  <si>
    <t>SA</t>
  </si>
  <si>
    <t>Initial</t>
  </si>
  <si>
    <t>DC</t>
  </si>
  <si>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M</t>
    </r>
  </si>
  <si>
    <t>EB</t>
  </si>
  <si>
    <t xml:space="preserve">Initial </t>
  </si>
  <si>
    <t>μM</t>
  </si>
  <si>
    <t>% change</t>
  </si>
  <si>
    <t>avg sample</t>
  </si>
  <si>
    <t>Dye control</t>
  </si>
  <si>
    <t>m</t>
  </si>
  <si>
    <t>b</t>
  </si>
  <si>
    <t>CC</t>
  </si>
  <si>
    <t>Kiki - boiled - 240-500µm - (1:20)</t>
  </si>
  <si>
    <t>A ( 10/28)</t>
  </si>
  <si>
    <t>Calibration, 1h and 6h redone to use the test tube holder in the spec</t>
  </si>
  <si>
    <t>(same initial solution used and Ei taken again)</t>
  </si>
  <si>
    <t>Centrifuge for test tube only goes to 4000 RPM; 4 min; RT</t>
  </si>
  <si>
    <t>Test-tube holder in spec</t>
  </si>
  <si>
    <t>Centrifuge</t>
  </si>
  <si>
    <t>4000 RPM, 4 min</t>
  </si>
  <si>
    <t>µM</t>
  </si>
  <si>
    <t>%change</t>
  </si>
  <si>
    <t>Average concentrations (µM)</t>
  </si>
  <si>
    <t>n1</t>
  </si>
  <si>
    <t>n2</t>
  </si>
  <si>
    <t>n3</t>
  </si>
  <si>
    <t>Average change In concentration (%)</t>
  </si>
  <si>
    <t>A (11/1)</t>
  </si>
  <si>
    <t>Cube Weight (g)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</si>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</sst>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8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2" borderId="4" xfId="0" applyFill="1" applyBorder="1"/>
    <xf numFmtId="164" fontId="0" fillId="2" borderId="2" xfId="0" applyNumberFormat="1" applyFill="1" applyBorder="1"/>
    <xf numFmtId="2" fontId="0" fillId="2" borderId="2" xfId="0" applyNumberFormat="1" applyFill="1" applyBorder="1"/>
    <xf numFmtId="0" fontId="0" fillId="2" borderId="3" xfId="0" applyFill="1" applyBorder="1"/>
    <xf numFmtId="0" fontId="0" fillId="2" borderId="5" xfId="0" applyFill="1" applyBorder="1"/>
    <xf numFmtId="164" fontId="0" fillId="2" borderId="6" xfId="0" applyNumberFormat="1" applyFill="1" applyBorder="1"/>
    <xf numFmtId="0" fontId="0" fillId="2" borderId="6" xfId="0" applyFill="1" applyBorder="1"/>
    <xf numFmtId="2" fontId="0" fillId="2" borderId="6" xfId="0" applyNumberFormat="1" applyFill="1" applyBorder="1"/>
    <xf numFmtId="0" fontId="0" fillId="2" borderId="7" xfId="0" applyFill="1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2" fontId="0" fillId="0" borderId="10" xfId="0" applyNumberFormat="1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6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164" fontId="0" fillId="0" borderId="10" xfId="0" applyNumberFormat="1" applyBorder="1"/>
    <xf numFmtId="164" fontId="0" fillId="0" borderId="7" xfId="0" applyNumberFormat="1" applyBorder="1"/>
    <xf numFmtId="0" fontId="4" fillId="0" borderId="0" xfId="0" applyFont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10" fontId="0" fillId="0" borderId="0" xfId="1" applyNumberFormat="1" applyFont="1"/>
    <xf numFmtId="2" fontId="0" fillId="0" borderId="5" xfId="0" applyNumberFormat="1" applyBorder="1"/>
    <xf numFmtId="2" fontId="0" fillId="0" borderId="6" xfId="0" applyNumberFormat="1" applyBorder="1"/>
    <xf numFmtId="10" fontId="0" fillId="0" borderId="10" xfId="1" applyNumberFormat="1" applyFont="1" applyBorder="1"/>
    <xf numFmtId="10" fontId="0" fillId="0" borderId="7" xfId="1" applyNumberFormat="1" applyFont="1" applyBorder="1"/>
    <xf numFmtId="0" fontId="0" fillId="0" borderId="10" xfId="0" applyBorder="1"/>
    <xf numFmtId="0" fontId="0" fillId="0" borderId="7" xfId="0" applyBorder="1"/>
    <xf numFmtId="0" fontId="0" fillId="0" borderId="0" xfId="0" applyAlignment="1">
      <alignment horizontal="right"/>
    </xf>
    <xf numFmtId="0" fontId="1" fillId="0" borderId="15" xfId="0" applyFon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9" fontId="0" fillId="0" borderId="0" xfId="1" applyFont="1"/>
    <xf numFmtId="0" fontId="0" fillId="0" borderId="16" xfId="0" applyBorder="1"/>
    <xf numFmtId="164" fontId="0" fillId="0" borderId="16" xfId="0" applyNumberFormat="1" applyBorder="1"/>
    <xf numFmtId="0" fontId="0" fillId="3" borderId="16" xfId="0" applyFill="1" applyBorder="1"/>
    <xf numFmtId="9" fontId="0" fillId="0" borderId="16" xfId="0" applyNumberFormat="1" applyBorder="1"/>
    <xf numFmtId="9" fontId="0" fillId="0" borderId="16" xfId="1" applyFont="1" applyBorder="1"/>
    <xf numFmtId="14" fontId="0" fillId="0" borderId="0" xfId="0" applyNumberFormat="1"/>
    <xf numFmtId="2" fontId="0" fillId="0" borderId="16" xfId="0" applyNumberFormat="1" applyBorder="1"/>
    <xf numFmtId="0" fontId="0" fillId="3" borderId="17" xfId="0" applyFill="1" applyBorder="1"/>
    <xf numFmtId="0" fontId="0" fillId="4" borderId="16" xfId="0" applyFill="1" applyBorder="1"/>
    <xf numFmtId="0" fontId="0" fillId="4" borderId="0" xfId="0" applyFill="1"/>
    <xf numFmtId="165" fontId="0" fillId="0" borderId="0" xfId="0" applyNumberFormat="1"/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Percent" xfId="1" builtinId="5"/>
  </cellStyles>
  <dxfs count="6">
    <dxf>
      <font>
        <strike val="0"/>
        <color auto="1"/>
      </font>
      <fill>
        <patternFill>
          <bgColor theme="8" tint="0.59996337778862885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59996337778862885"/>
        </patternFill>
      </fill>
    </dxf>
    <dxf>
      <font>
        <strike val="0"/>
        <color auto="1"/>
      </font>
      <fill>
        <patternFill>
          <bgColor theme="8" tint="0.59996337778862885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strike val="0"/>
        <color auto="1"/>
      </font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'10-27'!$G$11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'10-27'!$D$12:$D$17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'10-27'!$G$12:$G$17</c:f>
              <c:numCache>
                <c:formatCode>0.000</c:formatCode>
                <c:ptCount val="6"/>
                <c:pt idx="0">
                  <c:v>8.5000000000000006E-3</c:v>
                </c:pt>
                <c:pt idx="1">
                  <c:v>2.5500000000000002E-2</c:v>
                </c:pt>
                <c:pt idx="2">
                  <c:v>4.5499999999999999E-2</c:v>
                </c:pt>
                <c:pt idx="3">
                  <c:v>8.6499999999999994E-2</c:v>
                </c:pt>
                <c:pt idx="4">
                  <c:v>0.17599999999999999</c:v>
                </c:pt>
                <c:pt idx="5">
                  <c:v>0.217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A2-444E-A6DB-9FA211661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'10-28'!$G$11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'10-28'!$D$12:$D$17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'10-28'!$G$12:$G$17</c:f>
              <c:numCache>
                <c:formatCode>0.000</c:formatCode>
                <c:ptCount val="6"/>
                <c:pt idx="0">
                  <c:v>8.5000000000000006E-3</c:v>
                </c:pt>
                <c:pt idx="1">
                  <c:v>2.5500000000000002E-2</c:v>
                </c:pt>
                <c:pt idx="2">
                  <c:v>4.5499999999999999E-2</c:v>
                </c:pt>
                <c:pt idx="3">
                  <c:v>8.6499999999999994E-2</c:v>
                </c:pt>
                <c:pt idx="4">
                  <c:v>0.17599999999999999</c:v>
                </c:pt>
                <c:pt idx="5">
                  <c:v>0.217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B3-4D50-B235-65D285403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'10-29'!$G$11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'10-29'!$D$12:$D$17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'10-29'!$G$12:$G$17</c:f>
              <c:numCache>
                <c:formatCode>0.000</c:formatCode>
                <c:ptCount val="6"/>
                <c:pt idx="0">
                  <c:v>8.9999999999999993E-3</c:v>
                </c:pt>
                <c:pt idx="1">
                  <c:v>2.5000000000000001E-2</c:v>
                </c:pt>
                <c:pt idx="2">
                  <c:v>4.5499999999999999E-2</c:v>
                </c:pt>
                <c:pt idx="3">
                  <c:v>8.9499999999999996E-2</c:v>
                </c:pt>
                <c:pt idx="4">
                  <c:v>0.17749999999999999</c:v>
                </c:pt>
                <c:pt idx="5">
                  <c:v>0.2195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81-44C2-A4F5-5409E12BE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'10-29'!$J$11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06185476815398"/>
                  <c:y val="-5.04629629629629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'10-29'!$D$12:$D$17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'10-29'!$J$12:$J$17</c:f>
              <c:numCache>
                <c:formatCode>General</c:formatCode>
                <c:ptCount val="6"/>
                <c:pt idx="0">
                  <c:v>8.9999999999999993E-3</c:v>
                </c:pt>
                <c:pt idx="1">
                  <c:v>2.5500000000000002E-2</c:v>
                </c:pt>
                <c:pt idx="2">
                  <c:v>4.4999999999999998E-2</c:v>
                </c:pt>
                <c:pt idx="3">
                  <c:v>0.09</c:v>
                </c:pt>
                <c:pt idx="4">
                  <c:v>0.17899999999999999</c:v>
                </c:pt>
                <c:pt idx="5">
                  <c:v>0.2235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9B-4790-9B81-08FF9AF29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810528"/>
        <c:axId val="398756176"/>
      </c:scatterChart>
      <c:valAx>
        <c:axId val="397810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56176"/>
        <c:crosses val="autoZero"/>
        <c:crossBetween val="midCat"/>
      </c:valAx>
      <c:valAx>
        <c:axId val="39875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81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86698243862561"/>
          <c:y val="0.17300527839142643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'10-28'!$G$11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6434354934433"/>
                  <c:y val="-3.18835127011897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'10-28'!$D$12:$D$17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'10-28'!$G$12:$G$17</c:f>
              <c:numCache>
                <c:formatCode>0.000</c:formatCode>
                <c:ptCount val="6"/>
                <c:pt idx="0">
                  <c:v>8.5000000000000006E-3</c:v>
                </c:pt>
                <c:pt idx="1">
                  <c:v>2.5500000000000002E-2</c:v>
                </c:pt>
                <c:pt idx="2">
                  <c:v>4.5499999999999999E-2</c:v>
                </c:pt>
                <c:pt idx="3">
                  <c:v>8.6499999999999994E-2</c:v>
                </c:pt>
                <c:pt idx="4">
                  <c:v>0.17599999999999999</c:v>
                </c:pt>
                <c:pt idx="5">
                  <c:v>0.217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CF-49E7-826A-10291F6BC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547753808267625E-2"/>
          <c:y val="0.19117333072972267"/>
          <c:w val="0.85004388659417207"/>
          <c:h val="0.72616989918519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'10-29'!$G$11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382945404338777"/>
                  <c:y val="-2.939465900095821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'10-29'!$D$12:$D$17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'10-29'!$G$12:$G$17</c:f>
              <c:numCache>
                <c:formatCode>0.000</c:formatCode>
                <c:ptCount val="6"/>
                <c:pt idx="0">
                  <c:v>8.9999999999999993E-3</c:v>
                </c:pt>
                <c:pt idx="1">
                  <c:v>2.5000000000000001E-2</c:v>
                </c:pt>
                <c:pt idx="2">
                  <c:v>4.5499999999999999E-2</c:v>
                </c:pt>
                <c:pt idx="3">
                  <c:v>8.9499999999999996E-2</c:v>
                </c:pt>
                <c:pt idx="4">
                  <c:v>0.17749999999999999</c:v>
                </c:pt>
                <c:pt idx="5">
                  <c:v>0.2195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9E-45D6-B312-B27B9C872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94384"/>
        <c:axId val="267405912"/>
      </c:scatterChart>
      <c:valAx>
        <c:axId val="3702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05912"/>
        <c:crosses val="autoZero"/>
        <c:crossBetween val="midCat"/>
      </c:valAx>
      <c:valAx>
        <c:axId val="2674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2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'10-29'!$J$11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06185476815398"/>
                  <c:y val="-5.04629629629629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'10-29'!$D$12:$D$17</c:f>
              <c:numCache>
                <c:formatCode>0.00</c:formatCode>
                <c:ptCount val="6"/>
                <c:pt idx="0">
                  <c:v>0.10022897585345547</c:v>
                </c:pt>
                <c:pt idx="1">
                  <c:v>0.30068692756036641</c:v>
                </c:pt>
                <c:pt idx="2">
                  <c:v>0.50114487926727735</c:v>
                </c:pt>
                <c:pt idx="3">
                  <c:v>1.0022897585345547</c:v>
                </c:pt>
                <c:pt idx="4">
                  <c:v>2.0045795170691094</c:v>
                </c:pt>
                <c:pt idx="5">
                  <c:v>2.5057243963363867</c:v>
                </c:pt>
              </c:numCache>
            </c:numRef>
          </c:xVal>
          <c:yVal>
            <c:numRef>
              <c:f>'10-29'!$J$12:$J$17</c:f>
              <c:numCache>
                <c:formatCode>General</c:formatCode>
                <c:ptCount val="6"/>
                <c:pt idx="0">
                  <c:v>8.9999999999999993E-3</c:v>
                </c:pt>
                <c:pt idx="1">
                  <c:v>2.5500000000000002E-2</c:v>
                </c:pt>
                <c:pt idx="2">
                  <c:v>4.4999999999999998E-2</c:v>
                </c:pt>
                <c:pt idx="3">
                  <c:v>0.09</c:v>
                </c:pt>
                <c:pt idx="4">
                  <c:v>0.17899999999999999</c:v>
                </c:pt>
                <c:pt idx="5">
                  <c:v>0.2235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BE-45F5-8961-16DC0ED7E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810528"/>
        <c:axId val="398756176"/>
      </c:scatterChart>
      <c:valAx>
        <c:axId val="397810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56176"/>
        <c:crosses val="autoZero"/>
        <c:crossBetween val="midCat"/>
      </c:valAx>
      <c:valAx>
        <c:axId val="39875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81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D18086-307C-42ED-9A7A-1443446D46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1B6213-79C2-4CD9-91F4-313E63048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112183</xdr:rowOff>
    </xdr:from>
    <xdr:to>
      <xdr:col>7</xdr:col>
      <xdr:colOff>304800</xdr:colOff>
      <xdr:row>37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522FBD-091D-4CE0-91C4-0644C6B140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116417</xdr:colOff>
      <xdr:row>40</xdr:row>
      <xdr:rowOff>25400</xdr:rowOff>
    </xdr:from>
    <xdr:to>
      <xdr:col>7</xdr:col>
      <xdr:colOff>391584</xdr:colOff>
      <xdr:row>54</xdr:row>
      <xdr:rowOff>80433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CAB76F-D88E-4A5A-9B22-46A347064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30</xdr:row>
      <xdr:rowOff>38100</xdr:rowOff>
    </xdr:from>
    <xdr:to>
      <xdr:col>8</xdr:col>
      <xdr:colOff>96308</xdr:colOff>
      <xdr:row>44</xdr:row>
      <xdr:rowOff>167217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230CE6-FBC0-4518-A62B-68A1797460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</xdr:colOff>
      <xdr:row>32</xdr:row>
      <xdr:rowOff>161924</xdr:rowOff>
    </xdr:from>
    <xdr:to>
      <xdr:col>13</xdr:col>
      <xdr:colOff>409574</xdr:colOff>
      <xdr:row>45</xdr:row>
      <xdr:rowOff>38099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48E33C-FFCF-4D97-B9E9-821363CFD9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238125</xdr:colOff>
      <xdr:row>32</xdr:row>
      <xdr:rowOff>159959</xdr:rowOff>
    </xdr:from>
    <xdr:to>
      <xdr:col>17</xdr:col>
      <xdr:colOff>593437</xdr:colOff>
      <xdr:row>45</xdr:row>
      <xdr:rowOff>47624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A9E532-44D9-47A0-B318-B91AC445D6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E79E4-9F67-45AE-BB92-BA515C4415F4}">
  <dimension ref="A1:Y52"/>
  <sheetViews>
    <sheetView topLeftCell="A6" zoomScale="90" zoomScaleNormal="90" workbookViewId="0">
      <selection activeCell="I30" sqref="I30:I31"/>
    </sheetView>
  </sheetViews>
  <sheetFormatPr defaultRowHeight="14.5" x14ac:dyDescent="0.35"/>
  <sheetData>
    <row r="1" spans="1:22" ht="1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0" t="s">
        <v>19</v>
      </c>
      <c r="M1" s="63" t="s">
        <v>20</v>
      </c>
      <c r="N1" s="64"/>
      <c r="O1" s="65"/>
    </row>
    <row r="2" spans="1:22" x14ac:dyDescent="0.35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47">
        <v>0.13900000000000001</v>
      </c>
      <c r="N2" s="29">
        <v>0.14000000000000001</v>
      </c>
      <c r="O2" s="31">
        <v>0.13900000000000001</v>
      </c>
      <c r="Q2" s="54" t="s">
        <v>24</v>
      </c>
      <c r="R2" s="54">
        <v>1</v>
      </c>
      <c r="S2" s="54">
        <v>6</v>
      </c>
      <c r="T2" s="54">
        <v>24</v>
      </c>
      <c r="U2" s="54">
        <v>48</v>
      </c>
      <c r="V2" s="54">
        <v>72</v>
      </c>
    </row>
    <row r="3" spans="1:22" ht="15" thickBot="1" x14ac:dyDescent="0.4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47">
        <v>9.4E-2</v>
      </c>
      <c r="N3" s="29">
        <v>9.7000000000000003E-2</v>
      </c>
      <c r="O3" s="31">
        <v>8.6999999999999994E-2</v>
      </c>
      <c r="Q3" s="53">
        <f>M11</f>
        <v>0.17799999999999999</v>
      </c>
      <c r="R3" s="53">
        <f>M2</f>
        <v>0.13900000000000001</v>
      </c>
      <c r="S3" s="52">
        <f>M3</f>
        <v>9.4E-2</v>
      </c>
      <c r="T3" s="52">
        <f>M4</f>
        <v>5.3999999999999999E-2</v>
      </c>
      <c r="U3" s="52">
        <f>M5</f>
        <v>3.2000000000000001E-2</v>
      </c>
      <c r="V3" s="52">
        <f>M6</f>
        <v>2.1000000000000001E-2</v>
      </c>
    </row>
    <row r="4" spans="1:22" x14ac:dyDescent="0.35">
      <c r="L4" s="15">
        <v>24</v>
      </c>
      <c r="M4" s="47">
        <v>5.3999999999999999E-2</v>
      </c>
      <c r="N4" s="29">
        <v>5.2999999999999999E-2</v>
      </c>
      <c r="O4" s="31">
        <v>5.5E-2</v>
      </c>
      <c r="Q4" s="53">
        <f>N11</f>
        <v>0.17799999999999999</v>
      </c>
      <c r="R4" s="52">
        <f>N2</f>
        <v>0.14000000000000001</v>
      </c>
      <c r="S4" s="52">
        <f>N3</f>
        <v>9.7000000000000003E-2</v>
      </c>
      <c r="T4" s="52">
        <f>N4</f>
        <v>5.2999999999999999E-2</v>
      </c>
      <c r="U4" s="52">
        <f>N5</f>
        <v>3.2000000000000001E-2</v>
      </c>
      <c r="V4" s="52">
        <f>N6</f>
        <v>2.1000000000000001E-2</v>
      </c>
    </row>
    <row r="5" spans="1:22" x14ac:dyDescent="0.35">
      <c r="A5" s="30" t="s">
        <v>18</v>
      </c>
      <c r="B5" t="s">
        <v>35</v>
      </c>
      <c r="L5" s="15">
        <v>48</v>
      </c>
      <c r="M5" s="47">
        <v>3.2000000000000001E-2</v>
      </c>
      <c r="N5" s="29">
        <v>3.2000000000000001E-2</v>
      </c>
      <c r="O5" s="31">
        <v>3.2000000000000001E-2</v>
      </c>
      <c r="Q5" s="53">
        <f>O11</f>
        <v>0.17399999999999999</v>
      </c>
      <c r="R5" s="52">
        <f>O2</f>
        <v>0.13900000000000001</v>
      </c>
      <c r="S5" s="52">
        <f>O3</f>
        <v>8.6999999999999994E-2</v>
      </c>
      <c r="T5" s="52">
        <f>O4</f>
        <v>5.5E-2</v>
      </c>
      <c r="U5" s="52">
        <f>O5</f>
        <v>3.2000000000000001E-2</v>
      </c>
      <c r="V5" s="53">
        <f>O6</f>
        <v>1.9E-2</v>
      </c>
    </row>
    <row r="6" spans="1:22" ht="15" thickBot="1" x14ac:dyDescent="0.4">
      <c r="L6" s="17">
        <v>72</v>
      </c>
      <c r="M6" s="48">
        <v>2.1000000000000001E-2</v>
      </c>
      <c r="N6" s="23">
        <v>2.1000000000000001E-2</v>
      </c>
      <c r="O6" s="32">
        <v>1.9E-2</v>
      </c>
    </row>
    <row r="7" spans="1:22" x14ac:dyDescent="0.35">
      <c r="A7" t="s">
        <v>37</v>
      </c>
      <c r="L7" s="24" t="s">
        <v>21</v>
      </c>
      <c r="M7" s="49">
        <v>-2E-3</v>
      </c>
      <c r="N7" s="49">
        <v>-3.0000000000000001E-3</v>
      </c>
      <c r="O7" s="50">
        <v>-2E-3</v>
      </c>
    </row>
    <row r="8" spans="1:22" x14ac:dyDescent="0.35">
      <c r="A8" t="s">
        <v>38</v>
      </c>
      <c r="L8" s="25" t="s">
        <v>22</v>
      </c>
      <c r="M8" s="29">
        <v>-3.0000000000000001E-3</v>
      </c>
      <c r="N8" s="29">
        <v>-2E-3</v>
      </c>
      <c r="O8" s="31">
        <v>-2E-3</v>
      </c>
    </row>
    <row r="9" spans="1:22" x14ac:dyDescent="0.35">
      <c r="A9" t="s">
        <v>39</v>
      </c>
      <c r="L9" s="25" t="s">
        <v>34</v>
      </c>
      <c r="M9" s="29">
        <v>0</v>
      </c>
      <c r="N9" s="29">
        <v>0</v>
      </c>
      <c r="O9" s="31">
        <v>0</v>
      </c>
      <c r="P9" s="29"/>
      <c r="Q9" s="29"/>
      <c r="R9" s="29"/>
    </row>
    <row r="10" spans="1:22" ht="15" thickBot="1" x14ac:dyDescent="0.4">
      <c r="L10" s="25" t="s">
        <v>23</v>
      </c>
      <c r="M10" s="29">
        <v>0.17899999999999999</v>
      </c>
      <c r="N10" s="29">
        <v>0.17799999999999999</v>
      </c>
      <c r="O10" s="31">
        <v>0.17799999999999999</v>
      </c>
      <c r="P10" s="29"/>
      <c r="Q10" s="29"/>
      <c r="R10" s="29"/>
    </row>
    <row r="11" spans="1:22" ht="15" thickBot="1" x14ac:dyDescent="0.4">
      <c r="B11" s="27" t="s">
        <v>9</v>
      </c>
      <c r="C11" s="13" t="s">
        <v>10</v>
      </c>
      <c r="D11" s="14" t="s">
        <v>11</v>
      </c>
      <c r="E11" t="s">
        <v>36</v>
      </c>
      <c r="F11" t="s">
        <v>36</v>
      </c>
      <c r="G11" t="s">
        <v>17</v>
      </c>
      <c r="L11" s="26" t="s">
        <v>24</v>
      </c>
      <c r="M11" s="23">
        <v>0.17799999999999999</v>
      </c>
      <c r="N11" s="23">
        <v>0.17799999999999999</v>
      </c>
      <c r="O11" s="32">
        <v>0.17399999999999999</v>
      </c>
    </row>
    <row r="12" spans="1:22" x14ac:dyDescent="0.35">
      <c r="A12" s="25">
        <v>1</v>
      </c>
      <c r="B12" s="15">
        <v>5</v>
      </c>
      <c r="C12">
        <f t="shared" ref="C12:C17" si="0">5000-B12</f>
        <v>4995</v>
      </c>
      <c r="D12" s="16">
        <f t="shared" ref="D12:D17" si="1">($F$2*B12)/5000</f>
        <v>0.10022897585345547</v>
      </c>
      <c r="E12" s="29">
        <v>8.9999999999999993E-3</v>
      </c>
      <c r="F12" s="29">
        <v>8.0000000000000002E-3</v>
      </c>
      <c r="G12" s="29">
        <f t="shared" ref="G12:G17" si="2">AVERAGE(E12:F12)</f>
        <v>8.5000000000000006E-3</v>
      </c>
    </row>
    <row r="13" spans="1:22" x14ac:dyDescent="0.35">
      <c r="A13" s="25">
        <v>2</v>
      </c>
      <c r="B13" s="15">
        <v>15</v>
      </c>
      <c r="C13">
        <f>5000-B13</f>
        <v>4985</v>
      </c>
      <c r="D13" s="16">
        <f t="shared" si="1"/>
        <v>0.30068692756036641</v>
      </c>
      <c r="E13" s="29">
        <v>2.5000000000000001E-2</v>
      </c>
      <c r="F13" s="29">
        <v>2.5999999999999999E-2</v>
      </c>
      <c r="G13" s="29">
        <f t="shared" si="2"/>
        <v>2.5500000000000002E-2</v>
      </c>
    </row>
    <row r="14" spans="1:22" x14ac:dyDescent="0.35">
      <c r="A14" s="25">
        <v>3</v>
      </c>
      <c r="B14" s="15">
        <v>25</v>
      </c>
      <c r="C14">
        <f t="shared" si="0"/>
        <v>4975</v>
      </c>
      <c r="D14" s="16">
        <f t="shared" si="1"/>
        <v>0.50114487926727735</v>
      </c>
      <c r="E14" s="29">
        <v>4.5999999999999999E-2</v>
      </c>
      <c r="F14" s="29">
        <v>4.4999999999999998E-2</v>
      </c>
      <c r="G14" s="29">
        <f t="shared" si="2"/>
        <v>4.5499999999999999E-2</v>
      </c>
    </row>
    <row r="15" spans="1:22" x14ac:dyDescent="0.35">
      <c r="A15" s="25">
        <v>4</v>
      </c>
      <c r="B15" s="15">
        <v>50</v>
      </c>
      <c r="C15">
        <f t="shared" si="0"/>
        <v>4950</v>
      </c>
      <c r="D15" s="16">
        <f t="shared" si="1"/>
        <v>1.0022897585345547</v>
      </c>
      <c r="E15" s="29">
        <v>8.5999999999999993E-2</v>
      </c>
      <c r="F15" s="29">
        <v>8.6999999999999994E-2</v>
      </c>
      <c r="G15" s="29">
        <f t="shared" si="2"/>
        <v>8.6499999999999994E-2</v>
      </c>
      <c r="L15" s="33" t="s">
        <v>25</v>
      </c>
      <c r="M15" s="66" t="s">
        <v>26</v>
      </c>
      <c r="N15" s="66"/>
      <c r="O15" s="66"/>
    </row>
    <row r="16" spans="1:22" x14ac:dyDescent="0.35">
      <c r="A16" s="25">
        <v>5</v>
      </c>
      <c r="B16" s="15">
        <v>100</v>
      </c>
      <c r="C16">
        <f t="shared" si="0"/>
        <v>4900</v>
      </c>
      <c r="D16" s="16">
        <f t="shared" si="1"/>
        <v>2.0045795170691094</v>
      </c>
      <c r="E16" s="29">
        <v>0.17499999999999999</v>
      </c>
      <c r="F16" s="29">
        <v>0.17699999999999999</v>
      </c>
      <c r="G16" s="29">
        <f t="shared" si="2"/>
        <v>0.17599999999999999</v>
      </c>
      <c r="L16">
        <v>1</v>
      </c>
      <c r="M16" s="28">
        <f>(M2-$I$31)/$I$30</f>
        <v>1.5972382048331415</v>
      </c>
      <c r="N16" s="28">
        <f t="shared" ref="N16:O16" si="3">(N2-$I$31)/$I$30</f>
        <v>1.6087456846950519</v>
      </c>
      <c r="O16" s="28">
        <f t="shared" si="3"/>
        <v>1.5972382048331415</v>
      </c>
    </row>
    <row r="17" spans="1:25" ht="15" thickBot="1" x14ac:dyDescent="0.4">
      <c r="A17" s="26">
        <v>6</v>
      </c>
      <c r="B17" s="17">
        <v>125</v>
      </c>
      <c r="C17" s="18">
        <f t="shared" si="0"/>
        <v>4875</v>
      </c>
      <c r="D17" s="19">
        <f t="shared" si="1"/>
        <v>2.5057243963363867</v>
      </c>
      <c r="E17" s="29">
        <v>0.218</v>
      </c>
      <c r="F17" s="29">
        <v>0.216</v>
      </c>
      <c r="G17" s="29">
        <f t="shared" si="2"/>
        <v>0.217</v>
      </c>
      <c r="L17">
        <v>6</v>
      </c>
      <c r="M17" s="28">
        <f t="shared" ref="M17:O22" si="4">(M3-$I$31)/$I$30</f>
        <v>1.0794016110471805</v>
      </c>
      <c r="N17" s="28">
        <f t="shared" si="4"/>
        <v>1.1139240506329113</v>
      </c>
      <c r="O17" s="28">
        <f t="shared" si="4"/>
        <v>0.99884925201380881</v>
      </c>
    </row>
    <row r="18" spans="1:25" ht="15" thickBot="1" x14ac:dyDescent="0.4">
      <c r="L18">
        <v>24</v>
      </c>
      <c r="M18" s="28">
        <f t="shared" si="4"/>
        <v>0.61910241657077092</v>
      </c>
      <c r="N18" s="28">
        <f t="shared" si="4"/>
        <v>0.60759493670886067</v>
      </c>
      <c r="O18" s="28">
        <f t="shared" si="4"/>
        <v>0.63060989643268117</v>
      </c>
    </row>
    <row r="19" spans="1:25" x14ac:dyDescent="0.35">
      <c r="A19" s="20"/>
      <c r="B19" s="21" t="s">
        <v>12</v>
      </c>
      <c r="C19" s="21" t="s">
        <v>13</v>
      </c>
      <c r="D19" s="22" t="s">
        <v>11</v>
      </c>
      <c r="L19">
        <v>48</v>
      </c>
      <c r="M19" s="28">
        <f t="shared" si="4"/>
        <v>0.3659378596087457</v>
      </c>
      <c r="N19" s="28">
        <f t="shared" si="4"/>
        <v>0.3659378596087457</v>
      </c>
      <c r="O19" s="28">
        <f t="shared" si="4"/>
        <v>0.3659378596087457</v>
      </c>
    </row>
    <row r="20" spans="1:25" ht="15" thickBot="1" x14ac:dyDescent="0.4">
      <c r="A20" s="17" t="s">
        <v>14</v>
      </c>
      <c r="B20" s="23">
        <f>(D20*C20)/$F$3</f>
        <v>0.99947987100800995</v>
      </c>
      <c r="C20" s="18">
        <v>500</v>
      </c>
      <c r="D20" s="19">
        <v>2</v>
      </c>
      <c r="L20">
        <v>72</v>
      </c>
      <c r="M20" s="28">
        <f t="shared" si="4"/>
        <v>0.23935558112773303</v>
      </c>
      <c r="N20" s="28">
        <f t="shared" si="4"/>
        <v>0.23935558112773303</v>
      </c>
      <c r="O20" s="28">
        <f t="shared" si="4"/>
        <v>0.21634062140391255</v>
      </c>
    </row>
    <row r="21" spans="1:25" ht="15" thickBot="1" x14ac:dyDescent="0.4">
      <c r="A21" s="17" t="s">
        <v>15</v>
      </c>
      <c r="B21" s="23">
        <f>(D21*C21)/$F$3</f>
        <v>0.19989597420160199</v>
      </c>
      <c r="C21" s="18">
        <v>100</v>
      </c>
      <c r="D21" s="19">
        <v>2</v>
      </c>
      <c r="L21" s="20" t="s">
        <v>21</v>
      </c>
      <c r="M21" s="28">
        <f t="shared" si="4"/>
        <v>-2.5316455696202531E-2</v>
      </c>
      <c r="N21" s="28">
        <f t="shared" si="4"/>
        <v>-3.6823935558112773E-2</v>
      </c>
      <c r="O21" s="28">
        <f t="shared" si="4"/>
        <v>-2.5316455696202531E-2</v>
      </c>
      <c r="P21" s="28"/>
      <c r="Q21" s="28"/>
      <c r="R21" s="28"/>
    </row>
    <row r="22" spans="1:25" ht="15" thickBot="1" x14ac:dyDescent="0.4">
      <c r="A22" s="17" t="s">
        <v>16</v>
      </c>
      <c r="B22" s="23">
        <f>(D22*C22)/$F$3</f>
        <v>0.49973993550400497</v>
      </c>
      <c r="C22" s="18">
        <v>250</v>
      </c>
      <c r="D22" s="19">
        <v>2</v>
      </c>
      <c r="L22" s="15" t="s">
        <v>22</v>
      </c>
      <c r="M22" s="28">
        <f t="shared" si="4"/>
        <v>-3.6823935558112773E-2</v>
      </c>
      <c r="N22" s="28">
        <f t="shared" si="4"/>
        <v>-2.5316455696202531E-2</v>
      </c>
      <c r="O22" s="28">
        <f t="shared" si="4"/>
        <v>-2.5316455696202531E-2</v>
      </c>
      <c r="P22" s="28"/>
      <c r="Q22" s="28"/>
      <c r="R22" s="28"/>
    </row>
    <row r="23" spans="1:25" x14ac:dyDescent="0.35">
      <c r="L23" s="15" t="s">
        <v>27</v>
      </c>
      <c r="M23" s="28">
        <f t="shared" ref="M23:O24" si="5">(M10-$I$31)/$I$30</f>
        <v>2.0575373993095512</v>
      </c>
      <c r="N23" s="28">
        <f t="shared" si="5"/>
        <v>2.0460299194476406</v>
      </c>
      <c r="O23" s="28">
        <f t="shared" si="5"/>
        <v>2.0460299194476406</v>
      </c>
      <c r="P23" s="28"/>
      <c r="Q23" s="28"/>
      <c r="R23" s="28"/>
      <c r="T23" s="54" t="s">
        <v>24</v>
      </c>
      <c r="U23" s="54">
        <v>1</v>
      </c>
      <c r="V23" s="54">
        <v>6</v>
      </c>
      <c r="W23" s="54">
        <v>24</v>
      </c>
      <c r="X23" s="54">
        <v>48</v>
      </c>
      <c r="Y23" s="54">
        <v>72</v>
      </c>
    </row>
    <row r="24" spans="1:25" ht="15" thickBot="1" x14ac:dyDescent="0.4">
      <c r="L24" s="17" t="s">
        <v>24</v>
      </c>
      <c r="M24" s="28">
        <f t="shared" si="5"/>
        <v>2.0460299194476406</v>
      </c>
      <c r="N24" s="28">
        <f t="shared" si="5"/>
        <v>2.0460299194476406</v>
      </c>
      <c r="O24" s="28">
        <f t="shared" si="5"/>
        <v>1.9999999999999998</v>
      </c>
      <c r="P24" s="28"/>
      <c r="Q24" s="28"/>
      <c r="R24" s="28"/>
      <c r="T24" s="53">
        <f>M35</f>
        <v>2.0460299194476406</v>
      </c>
      <c r="U24" s="53">
        <f>M27</f>
        <v>1.5972382048331415</v>
      </c>
      <c r="V24" s="58">
        <f>M28</f>
        <v>1.0794016110471805</v>
      </c>
      <c r="W24" s="58">
        <f>M29</f>
        <v>0.61910241657077092</v>
      </c>
      <c r="X24" s="58">
        <f>M30</f>
        <v>0.3659378596087457</v>
      </c>
      <c r="Y24" s="58">
        <f>M31</f>
        <v>0.23935558112773303</v>
      </c>
    </row>
    <row r="25" spans="1:25" ht="15" thickBot="1" x14ac:dyDescent="0.4">
      <c r="T25" s="53">
        <f>N35</f>
        <v>2.0460299194476406</v>
      </c>
      <c r="U25" s="58">
        <f>N27</f>
        <v>1.6087456846950519</v>
      </c>
      <c r="V25" s="58">
        <f>N28</f>
        <v>1.1139240506329113</v>
      </c>
      <c r="W25" s="58">
        <f>N29</f>
        <v>0.60759493670886067</v>
      </c>
      <c r="X25" s="58">
        <f>N30</f>
        <v>0.3659378596087457</v>
      </c>
      <c r="Y25" s="58">
        <f>N31</f>
        <v>0.23935558112773303</v>
      </c>
    </row>
    <row r="26" spans="1:25" ht="15" thickBot="1" x14ac:dyDescent="0.4">
      <c r="L26" s="46" t="s">
        <v>28</v>
      </c>
      <c r="M26" s="64" t="s">
        <v>26</v>
      </c>
      <c r="N26" s="64"/>
      <c r="O26" s="65"/>
      <c r="P26" s="67" t="s">
        <v>29</v>
      </c>
      <c r="Q26" s="66"/>
      <c r="R26" s="66"/>
      <c r="T26" s="53">
        <f>O35</f>
        <v>1.9999999999999998</v>
      </c>
      <c r="U26" s="58">
        <f>O27</f>
        <v>1.5972382048331415</v>
      </c>
      <c r="V26" s="58">
        <f>O28</f>
        <v>0.99884925201380881</v>
      </c>
      <c r="W26" s="58">
        <f>O29</f>
        <v>0.63060989643268117</v>
      </c>
      <c r="X26" s="58">
        <f>O30</f>
        <v>0.3659378596087457</v>
      </c>
      <c r="Y26" s="53">
        <f>O31</f>
        <v>0.21634062140391255</v>
      </c>
    </row>
    <row r="27" spans="1:25" x14ac:dyDescent="0.35">
      <c r="L27" s="25">
        <v>1</v>
      </c>
      <c r="M27" s="37">
        <f t="shared" ref="M27:O35" si="6">IF(M16&lt;0,0,M16)</f>
        <v>1.5972382048331415</v>
      </c>
      <c r="N27" s="28">
        <f t="shared" si="6"/>
        <v>1.6087456846950519</v>
      </c>
      <c r="O27" s="16">
        <f t="shared" si="6"/>
        <v>1.5972382048331415</v>
      </c>
      <c r="P27" s="51">
        <f>($M$24-M27)/$M$24</f>
        <v>0.21934758155230583</v>
      </c>
      <c r="Q27" s="51">
        <f t="shared" ref="Q27:R31" si="7">($M$24-N27)/$M$24</f>
        <v>0.21372328458942613</v>
      </c>
      <c r="R27" s="51">
        <f t="shared" si="7"/>
        <v>0.21934758155230583</v>
      </c>
      <c r="T27" s="54" t="s">
        <v>24</v>
      </c>
      <c r="U27" s="54">
        <v>1</v>
      </c>
      <c r="V27" s="54">
        <v>6</v>
      </c>
      <c r="W27" s="54">
        <v>24</v>
      </c>
      <c r="X27" s="54">
        <v>48</v>
      </c>
      <c r="Y27" s="54">
        <v>72</v>
      </c>
    </row>
    <row r="28" spans="1:25" x14ac:dyDescent="0.35">
      <c r="L28" s="25">
        <v>6</v>
      </c>
      <c r="M28" s="37">
        <f t="shared" si="6"/>
        <v>1.0794016110471805</v>
      </c>
      <c r="N28" s="28">
        <f t="shared" si="6"/>
        <v>1.1139240506329113</v>
      </c>
      <c r="O28" s="16">
        <f t="shared" si="6"/>
        <v>0.99884925201380881</v>
      </c>
      <c r="P28" s="51">
        <f t="shared" ref="P28:P31" si="8">($M$24-M28)/$M$24</f>
        <v>0.47244094488188976</v>
      </c>
      <c r="Q28" s="51">
        <f t="shared" si="7"/>
        <v>0.45556805399325079</v>
      </c>
      <c r="R28" s="51">
        <f t="shared" si="7"/>
        <v>0.51181102362204722</v>
      </c>
      <c r="T28" s="55">
        <f>IF(P35&lt;0,0,P35)</f>
        <v>5.5928411633111297E-3</v>
      </c>
      <c r="U28" s="53">
        <f>P27</f>
        <v>0.21934758155230583</v>
      </c>
      <c r="V28" s="55">
        <f>P28</f>
        <v>0.47244094488188976</v>
      </c>
      <c r="W28" s="55">
        <f>P29</f>
        <v>0.69741282339707533</v>
      </c>
      <c r="X28" s="55">
        <f>P30</f>
        <v>0.82114735658042737</v>
      </c>
      <c r="Y28" s="55">
        <f>P31</f>
        <v>0.88301462317210344</v>
      </c>
    </row>
    <row r="29" spans="1:25" x14ac:dyDescent="0.35">
      <c r="L29" s="25">
        <v>24</v>
      </c>
      <c r="M29" s="37">
        <f t="shared" si="6"/>
        <v>0.61910241657077092</v>
      </c>
      <c r="N29" s="28">
        <f t="shared" si="6"/>
        <v>0.60759493670886067</v>
      </c>
      <c r="O29" s="16">
        <f t="shared" si="6"/>
        <v>0.63060989643268117</v>
      </c>
      <c r="P29" s="51">
        <f t="shared" si="8"/>
        <v>0.69741282339707533</v>
      </c>
      <c r="Q29" s="51">
        <f t="shared" si="7"/>
        <v>0.70303712035995503</v>
      </c>
      <c r="R29" s="51">
        <f t="shared" si="7"/>
        <v>0.69178852643419575</v>
      </c>
      <c r="T29" s="55">
        <f>IF(Q35&lt;0,0,Q35)</f>
        <v>0</v>
      </c>
      <c r="U29" s="55">
        <f>Q27</f>
        <v>0.21372328458942613</v>
      </c>
      <c r="V29" s="55">
        <f>Q28</f>
        <v>0.45556805399325079</v>
      </c>
      <c r="W29" s="55">
        <f>Q29</f>
        <v>0.70303712035995503</v>
      </c>
      <c r="X29" s="55">
        <f>Q30</f>
        <v>0.82114735658042737</v>
      </c>
      <c r="Y29" s="55">
        <f>Q31</f>
        <v>0.88301462317210344</v>
      </c>
    </row>
    <row r="30" spans="1:25" x14ac:dyDescent="0.35">
      <c r="H30" s="45" t="s">
        <v>32</v>
      </c>
      <c r="I30">
        <v>8.6900000000000005E-2</v>
      </c>
      <c r="L30" s="25">
        <v>48</v>
      </c>
      <c r="M30" s="37">
        <f t="shared" si="6"/>
        <v>0.3659378596087457</v>
      </c>
      <c r="N30" s="28">
        <f t="shared" si="6"/>
        <v>0.3659378596087457</v>
      </c>
      <c r="O30" s="16">
        <f t="shared" si="6"/>
        <v>0.3659378596087457</v>
      </c>
      <c r="P30" s="51">
        <f t="shared" si="8"/>
        <v>0.82114735658042737</v>
      </c>
      <c r="Q30" s="51">
        <f t="shared" si="7"/>
        <v>0.82114735658042737</v>
      </c>
      <c r="R30" s="51">
        <f t="shared" si="7"/>
        <v>0.82114735658042737</v>
      </c>
      <c r="T30" s="55">
        <f>IF(R35&lt;0,0,R35)</f>
        <v>2.2497187851518476E-2</v>
      </c>
      <c r="U30" s="55">
        <f>R27</f>
        <v>0.21934758155230583</v>
      </c>
      <c r="V30" s="55">
        <f>R28</f>
        <v>0.51181102362204722</v>
      </c>
      <c r="W30" s="55">
        <f>R29</f>
        <v>0.69178852643419575</v>
      </c>
      <c r="X30" s="55">
        <f>R30</f>
        <v>0.82114735658042737</v>
      </c>
      <c r="Y30" s="56">
        <f>R31</f>
        <v>0.89426321709786272</v>
      </c>
    </row>
    <row r="31" spans="1:25" ht="15" thickBot="1" x14ac:dyDescent="0.4">
      <c r="H31" s="45" t="s">
        <v>33</v>
      </c>
      <c r="I31">
        <v>2.0000000000000001E-4</v>
      </c>
      <c r="L31" s="26">
        <v>72</v>
      </c>
      <c r="M31" s="39">
        <f t="shared" si="6"/>
        <v>0.23935558112773303</v>
      </c>
      <c r="N31" s="40">
        <f t="shared" si="6"/>
        <v>0.23935558112773303</v>
      </c>
      <c r="O31" s="19">
        <f t="shared" si="6"/>
        <v>0.21634062140391255</v>
      </c>
      <c r="P31" s="51">
        <f t="shared" si="8"/>
        <v>0.88301462317210344</v>
      </c>
      <c r="Q31" s="51">
        <f t="shared" si="7"/>
        <v>0.88301462317210344</v>
      </c>
      <c r="R31" s="51">
        <f t="shared" si="7"/>
        <v>0.89426321709786272</v>
      </c>
    </row>
    <row r="32" spans="1:25" x14ac:dyDescent="0.35">
      <c r="L32" s="20" t="s">
        <v>21</v>
      </c>
      <c r="M32" s="34">
        <f t="shared" si="6"/>
        <v>0</v>
      </c>
      <c r="N32" s="35">
        <f t="shared" si="6"/>
        <v>0</v>
      </c>
      <c r="O32" s="36">
        <f t="shared" si="6"/>
        <v>0</v>
      </c>
      <c r="P32" s="38"/>
      <c r="Q32" s="38"/>
      <c r="R32" s="38"/>
    </row>
    <row r="33" spans="1:21" x14ac:dyDescent="0.35">
      <c r="L33" s="15" t="s">
        <v>22</v>
      </c>
      <c r="M33" s="37">
        <f t="shared" si="6"/>
        <v>0</v>
      </c>
      <c r="N33" s="28">
        <f t="shared" si="6"/>
        <v>0</v>
      </c>
      <c r="O33" s="16">
        <f t="shared" si="6"/>
        <v>0</v>
      </c>
    </row>
    <row r="34" spans="1:21" x14ac:dyDescent="0.35">
      <c r="L34" s="15" t="s">
        <v>27</v>
      </c>
      <c r="M34" s="37">
        <f t="shared" si="6"/>
        <v>2.0575373993095512</v>
      </c>
      <c r="N34" s="28">
        <f t="shared" si="6"/>
        <v>2.0460299194476406</v>
      </c>
      <c r="O34" s="16">
        <f t="shared" si="6"/>
        <v>2.0460299194476406</v>
      </c>
    </row>
    <row r="35" spans="1:21" ht="15" thickBot="1" x14ac:dyDescent="0.4">
      <c r="L35" s="17" t="s">
        <v>24</v>
      </c>
      <c r="M35" s="39">
        <f t="shared" si="6"/>
        <v>2.0460299194476406</v>
      </c>
      <c r="N35" s="40">
        <f t="shared" si="6"/>
        <v>2.0460299194476406</v>
      </c>
      <c r="O35" s="19">
        <f t="shared" si="6"/>
        <v>1.9999999999999998</v>
      </c>
      <c r="P35" s="51">
        <f>(M34-M35)/M34</f>
        <v>5.5928411633111297E-3</v>
      </c>
      <c r="Q35" s="51">
        <f t="shared" ref="Q35:R35" si="9">(N34-N35)/N34</f>
        <v>0</v>
      </c>
      <c r="R35" s="51">
        <f t="shared" si="9"/>
        <v>2.2497187851518476E-2</v>
      </c>
      <c r="S35" s="38"/>
      <c r="T35" s="38"/>
      <c r="U35" s="38"/>
    </row>
    <row r="37" spans="1:21" ht="15" thickBot="1" x14ac:dyDescent="0.4"/>
    <row r="38" spans="1:21" ht="15" thickBot="1" x14ac:dyDescent="0.4">
      <c r="O38" s="27" t="s">
        <v>30</v>
      </c>
      <c r="P38" s="14" t="s">
        <v>29</v>
      </c>
    </row>
    <row r="39" spans="1:21" ht="15" thickBot="1" x14ac:dyDescent="0.4">
      <c r="M39" s="28"/>
      <c r="N39" t="s">
        <v>24</v>
      </c>
      <c r="O39" s="37">
        <f>AVERAGE(M35:O35)</f>
        <v>2.0306866129650936</v>
      </c>
      <c r="P39" s="43"/>
    </row>
    <row r="40" spans="1:21" x14ac:dyDescent="0.35">
      <c r="M40" s="28"/>
      <c r="N40" s="24">
        <v>1</v>
      </c>
      <c r="O40" s="37">
        <f>AVERAGE(M27:O27)</f>
        <v>1.6010740314537781</v>
      </c>
      <c r="P40" s="41">
        <f>($O$39-O40)/$O$39</f>
        <v>0.21156025689459756</v>
      </c>
    </row>
    <row r="41" spans="1:21" x14ac:dyDescent="0.35">
      <c r="M41" s="28"/>
      <c r="N41" s="25">
        <v>6</v>
      </c>
      <c r="O41" s="37">
        <f>AVERAGE(M28:O28)</f>
        <v>1.0640583045646335</v>
      </c>
      <c r="P41" s="41">
        <f t="shared" ref="P41:P44" si="10">($O$39-O41)/$O$39</f>
        <v>0.47601057801284474</v>
      </c>
    </row>
    <row r="42" spans="1:21" x14ac:dyDescent="0.35">
      <c r="M42" s="28"/>
      <c r="N42" s="25">
        <v>24</v>
      </c>
      <c r="O42" s="37">
        <f>AVERAGE(M29:O29)</f>
        <v>0.61910241657077092</v>
      </c>
      <c r="P42" s="41">
        <f t="shared" si="10"/>
        <v>0.69512655836796367</v>
      </c>
    </row>
    <row r="43" spans="1:21" x14ac:dyDescent="0.35">
      <c r="M43" s="28"/>
      <c r="N43" s="25">
        <v>48</v>
      </c>
      <c r="O43" s="37">
        <f>AVERAGE(M30:O30)</f>
        <v>0.3659378596087457</v>
      </c>
      <c r="P43" s="41">
        <f t="shared" si="10"/>
        <v>0.8197959954665659</v>
      </c>
    </row>
    <row r="44" spans="1:21" ht="15" thickBot="1" x14ac:dyDescent="0.4">
      <c r="M44" s="28"/>
      <c r="N44" s="26">
        <v>72</v>
      </c>
      <c r="O44" s="39">
        <f>AVERAGE(M31:O31)</f>
        <v>0.23168392788645953</v>
      </c>
      <c r="P44" s="41">
        <f t="shared" si="10"/>
        <v>0.88590857574612769</v>
      </c>
    </row>
    <row r="45" spans="1:21" x14ac:dyDescent="0.35">
      <c r="A45" t="s">
        <v>51</v>
      </c>
      <c r="N45" s="20" t="s">
        <v>23</v>
      </c>
      <c r="O45" s="35">
        <f>AVERAGE(M34:O34)</f>
        <v>2.0498657460682774</v>
      </c>
      <c r="P45" s="22"/>
    </row>
    <row r="46" spans="1:21" ht="15" thickBot="1" x14ac:dyDescent="0.4">
      <c r="A46" s="61" t="s">
        <v>22</v>
      </c>
      <c r="B46">
        <v>6.4000000000000001E-2</v>
      </c>
      <c r="N46" s="17" t="s">
        <v>31</v>
      </c>
      <c r="O46" s="40">
        <f>AVERAGE(M35:O35)</f>
        <v>2.0306866129650936</v>
      </c>
      <c r="P46" s="42">
        <f>(O45-O46)/O45</f>
        <v>9.3562874251497657E-3</v>
      </c>
    </row>
    <row r="47" spans="1:21" x14ac:dyDescent="0.35">
      <c r="A47" s="61" t="s">
        <v>34</v>
      </c>
      <c r="B47">
        <v>0.95099999999999996</v>
      </c>
    </row>
    <row r="48" spans="1:21" x14ac:dyDescent="0.35">
      <c r="A48" s="61">
        <v>72</v>
      </c>
      <c r="B48">
        <v>0.95599999999999996</v>
      </c>
    </row>
    <row r="49" spans="1:2" x14ac:dyDescent="0.35">
      <c r="A49" s="61">
        <v>48</v>
      </c>
      <c r="B49">
        <v>0.94799999999999995</v>
      </c>
    </row>
    <row r="50" spans="1:2" x14ac:dyDescent="0.35">
      <c r="A50" s="61">
        <v>24</v>
      </c>
      <c r="B50">
        <v>0.95299999999999996</v>
      </c>
    </row>
    <row r="51" spans="1:2" x14ac:dyDescent="0.35">
      <c r="A51" s="61">
        <v>6</v>
      </c>
      <c r="B51">
        <v>0.96</v>
      </c>
    </row>
    <row r="52" spans="1:2" x14ac:dyDescent="0.35">
      <c r="A52" s="61">
        <v>1</v>
      </c>
      <c r="B52">
        <v>0.95599999999999996</v>
      </c>
    </row>
  </sheetData>
  <mergeCells count="4">
    <mergeCell ref="M1:O1"/>
    <mergeCell ref="M15:O15"/>
    <mergeCell ref="M26:O26"/>
    <mergeCell ref="P26:R26"/>
  </mergeCells>
  <conditionalFormatting sqref="M2:O11">
    <cfRule type="cellIs" dxfId="5" priority="1" operator="lessThan">
      <formula>$G$12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7EC5F-8D78-4347-9EC2-BB2E00AD26BF}">
  <dimension ref="A1:Y51"/>
  <sheetViews>
    <sheetView zoomScale="90" zoomScaleNormal="90" workbookViewId="0">
      <selection activeCell="I30" sqref="I30:I31"/>
    </sheetView>
  </sheetViews>
  <sheetFormatPr defaultRowHeight="14.5" x14ac:dyDescent="0.35"/>
  <sheetData>
    <row r="1" spans="1:22" ht="1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0" t="s">
        <v>19</v>
      </c>
      <c r="M1" s="63" t="s">
        <v>20</v>
      </c>
      <c r="N1" s="64"/>
      <c r="O1" s="65"/>
    </row>
    <row r="2" spans="1:22" x14ac:dyDescent="0.35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47">
        <v>0.13300000000000001</v>
      </c>
      <c r="N2" s="29">
        <v>0.13800000000000001</v>
      </c>
      <c r="O2" s="31">
        <v>0.13300000000000001</v>
      </c>
      <c r="Q2" s="54" t="s">
        <v>24</v>
      </c>
      <c r="R2" s="54">
        <v>1</v>
      </c>
      <c r="S2" s="54">
        <v>6</v>
      </c>
      <c r="T2" s="54">
        <v>24</v>
      </c>
      <c r="U2" s="54">
        <v>48</v>
      </c>
      <c r="V2" s="54">
        <v>72</v>
      </c>
    </row>
    <row r="3" spans="1:22" ht="15" thickBot="1" x14ac:dyDescent="0.4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47">
        <v>9.8000000000000004E-2</v>
      </c>
      <c r="N3" s="29">
        <v>0.1</v>
      </c>
      <c r="O3" s="31">
        <v>9.9000000000000005E-2</v>
      </c>
      <c r="Q3" s="53">
        <f>M11</f>
        <v>0.17899999999999999</v>
      </c>
      <c r="R3" s="53">
        <f>M2</f>
        <v>0.13300000000000001</v>
      </c>
      <c r="S3" s="52">
        <f>M3</f>
        <v>9.8000000000000004E-2</v>
      </c>
      <c r="T3" s="52">
        <f>M4</f>
        <v>3.9E-2</v>
      </c>
      <c r="U3" s="52">
        <f>M5</f>
        <v>3.4000000000000002E-2</v>
      </c>
      <c r="V3" s="52">
        <f>M6</f>
        <v>2.5000000000000001E-2</v>
      </c>
    </row>
    <row r="4" spans="1:22" x14ac:dyDescent="0.35">
      <c r="L4" s="15">
        <v>24</v>
      </c>
      <c r="M4" s="15">
        <v>3.9E-2</v>
      </c>
      <c r="N4">
        <v>3.9E-2</v>
      </c>
      <c r="O4" s="43">
        <v>4.1000000000000002E-2</v>
      </c>
      <c r="Q4" s="53">
        <f>N11</f>
        <v>0.18099999999999999</v>
      </c>
      <c r="R4" s="52">
        <f>N2</f>
        <v>0.13800000000000001</v>
      </c>
      <c r="S4" s="52">
        <f>N3</f>
        <v>0.1</v>
      </c>
      <c r="T4" s="52">
        <f>N4</f>
        <v>3.9E-2</v>
      </c>
      <c r="U4" s="52">
        <f>N5</f>
        <v>3.2000000000000001E-2</v>
      </c>
      <c r="V4" s="52">
        <f>N6</f>
        <v>2.1999999999999999E-2</v>
      </c>
    </row>
    <row r="5" spans="1:22" x14ac:dyDescent="0.35">
      <c r="A5" s="30" t="s">
        <v>18</v>
      </c>
      <c r="B5" t="s">
        <v>35</v>
      </c>
      <c r="L5" s="15">
        <v>48</v>
      </c>
      <c r="M5" s="15">
        <v>3.4000000000000002E-2</v>
      </c>
      <c r="N5">
        <v>3.2000000000000001E-2</v>
      </c>
      <c r="O5" s="43">
        <v>3.3000000000000002E-2</v>
      </c>
      <c r="Q5" s="53">
        <f>O11</f>
        <v>0.17399999999999999</v>
      </c>
      <c r="R5" s="52">
        <f>O2</f>
        <v>0.13300000000000001</v>
      </c>
      <c r="S5" s="52">
        <f>O3</f>
        <v>9.9000000000000005E-2</v>
      </c>
      <c r="T5" s="52">
        <f>O4</f>
        <v>4.1000000000000002E-2</v>
      </c>
      <c r="U5" s="52">
        <f>O5</f>
        <v>3.3000000000000002E-2</v>
      </c>
      <c r="V5" s="52">
        <f>O6</f>
        <v>2.3E-2</v>
      </c>
    </row>
    <row r="6" spans="1:22" ht="15" thickBot="1" x14ac:dyDescent="0.4">
      <c r="L6" s="17">
        <v>72</v>
      </c>
      <c r="M6" s="17">
        <v>2.5000000000000001E-2</v>
      </c>
      <c r="N6" s="18">
        <v>2.1999999999999999E-2</v>
      </c>
      <c r="O6" s="44">
        <v>2.3E-2</v>
      </c>
    </row>
    <row r="7" spans="1:22" x14ac:dyDescent="0.35">
      <c r="A7" t="s">
        <v>40</v>
      </c>
      <c r="L7" s="24" t="s">
        <v>21</v>
      </c>
      <c r="M7" s="21">
        <v>1E-3</v>
      </c>
      <c r="N7" s="21">
        <v>1E-3</v>
      </c>
      <c r="O7" s="22">
        <v>1E-3</v>
      </c>
    </row>
    <row r="8" spans="1:22" x14ac:dyDescent="0.35">
      <c r="A8" t="s">
        <v>41</v>
      </c>
      <c r="B8" t="s">
        <v>42</v>
      </c>
      <c r="L8" s="25" t="s">
        <v>22</v>
      </c>
      <c r="M8">
        <v>2E-3</v>
      </c>
      <c r="N8">
        <v>2E-3</v>
      </c>
      <c r="O8" s="43">
        <v>2E-3</v>
      </c>
    </row>
    <row r="9" spans="1:22" x14ac:dyDescent="0.35">
      <c r="L9" s="25" t="s">
        <v>34</v>
      </c>
      <c r="M9">
        <v>5.0000000000000001E-3</v>
      </c>
      <c r="N9">
        <v>5.0000000000000001E-3</v>
      </c>
      <c r="O9" s="43">
        <v>6.0000000000000001E-3</v>
      </c>
      <c r="P9" s="29"/>
      <c r="Q9" s="29"/>
      <c r="R9" s="29"/>
    </row>
    <row r="10" spans="1:22" ht="15" thickBot="1" x14ac:dyDescent="0.4">
      <c r="L10" s="25" t="s">
        <v>23</v>
      </c>
      <c r="M10" s="29">
        <v>0.17899999999999999</v>
      </c>
      <c r="N10" s="29">
        <v>0.17899999999999999</v>
      </c>
      <c r="O10" s="31">
        <v>0.17899999999999999</v>
      </c>
      <c r="P10" s="29"/>
      <c r="Q10" s="29"/>
      <c r="R10" s="29"/>
    </row>
    <row r="11" spans="1:22" ht="15" thickBot="1" x14ac:dyDescent="0.4">
      <c r="B11" s="27" t="s">
        <v>9</v>
      </c>
      <c r="C11" s="13" t="s">
        <v>10</v>
      </c>
      <c r="D11" s="14" t="s">
        <v>11</v>
      </c>
      <c r="E11" t="s">
        <v>36</v>
      </c>
      <c r="F11" t="s">
        <v>36</v>
      </c>
      <c r="G11" t="s">
        <v>17</v>
      </c>
      <c r="L11" s="26" t="s">
        <v>24</v>
      </c>
      <c r="M11" s="23">
        <v>0.17899999999999999</v>
      </c>
      <c r="N11" s="23">
        <v>0.18099999999999999</v>
      </c>
      <c r="O11" s="32">
        <v>0.17399999999999999</v>
      </c>
    </row>
    <row r="12" spans="1:22" x14ac:dyDescent="0.35">
      <c r="A12" s="25">
        <v>1</v>
      </c>
      <c r="B12" s="15">
        <v>5</v>
      </c>
      <c r="C12">
        <f t="shared" ref="C12:C17" si="0">5000-B12</f>
        <v>4995</v>
      </c>
      <c r="D12" s="16">
        <f t="shared" ref="D12:D17" si="1">($F$2*B12)/5000</f>
        <v>0.10022897585345547</v>
      </c>
      <c r="E12" s="29">
        <v>8.9999999999999993E-3</v>
      </c>
      <c r="F12" s="29">
        <v>8.0000000000000002E-3</v>
      </c>
      <c r="G12" s="29">
        <f t="shared" ref="G12:G17" si="2">AVERAGE(E12:F12)</f>
        <v>8.5000000000000006E-3</v>
      </c>
    </row>
    <row r="13" spans="1:22" x14ac:dyDescent="0.35">
      <c r="A13" s="25">
        <v>2</v>
      </c>
      <c r="B13" s="15">
        <v>15</v>
      </c>
      <c r="C13">
        <f>5000-B13</f>
        <v>4985</v>
      </c>
      <c r="D13" s="16">
        <f t="shared" si="1"/>
        <v>0.30068692756036641</v>
      </c>
      <c r="E13" s="29">
        <v>2.5000000000000001E-2</v>
      </c>
      <c r="F13" s="29">
        <v>2.5999999999999999E-2</v>
      </c>
      <c r="G13" s="29">
        <f t="shared" si="2"/>
        <v>2.5500000000000002E-2</v>
      </c>
    </row>
    <row r="14" spans="1:22" x14ac:dyDescent="0.35">
      <c r="A14" s="25">
        <v>3</v>
      </c>
      <c r="B14" s="15">
        <v>25</v>
      </c>
      <c r="C14">
        <f t="shared" si="0"/>
        <v>4975</v>
      </c>
      <c r="D14" s="16">
        <f t="shared" si="1"/>
        <v>0.50114487926727735</v>
      </c>
      <c r="E14" s="29">
        <v>4.5999999999999999E-2</v>
      </c>
      <c r="F14" s="29">
        <v>4.4999999999999998E-2</v>
      </c>
      <c r="G14" s="29">
        <f t="shared" si="2"/>
        <v>4.5499999999999999E-2</v>
      </c>
    </row>
    <row r="15" spans="1:22" x14ac:dyDescent="0.35">
      <c r="A15" s="25">
        <v>4</v>
      </c>
      <c r="B15" s="15">
        <v>50</v>
      </c>
      <c r="C15">
        <f t="shared" si="0"/>
        <v>4950</v>
      </c>
      <c r="D15" s="16">
        <f t="shared" si="1"/>
        <v>1.0022897585345547</v>
      </c>
      <c r="E15" s="29">
        <v>8.5999999999999993E-2</v>
      </c>
      <c r="F15" s="29">
        <v>8.6999999999999994E-2</v>
      </c>
      <c r="G15" s="29">
        <f t="shared" si="2"/>
        <v>8.6499999999999994E-2</v>
      </c>
      <c r="L15" s="33" t="s">
        <v>25</v>
      </c>
      <c r="M15" s="66" t="s">
        <v>26</v>
      </c>
      <c r="N15" s="66"/>
      <c r="O15" s="66"/>
    </row>
    <row r="16" spans="1:22" x14ac:dyDescent="0.35">
      <c r="A16" s="25">
        <v>5</v>
      </c>
      <c r="B16" s="15">
        <v>100</v>
      </c>
      <c r="C16">
        <f t="shared" si="0"/>
        <v>4900</v>
      </c>
      <c r="D16" s="16">
        <f t="shared" si="1"/>
        <v>2.0045795170691094</v>
      </c>
      <c r="E16" s="29">
        <v>0.17499999999999999</v>
      </c>
      <c r="F16" s="29">
        <v>0.17699999999999999</v>
      </c>
      <c r="G16" s="29">
        <f t="shared" si="2"/>
        <v>0.17599999999999999</v>
      </c>
      <c r="L16">
        <v>1</v>
      </c>
      <c r="M16" s="28">
        <f>(M2-$I$31)/$I$30</f>
        <v>1.52819332566168</v>
      </c>
      <c r="N16" s="28">
        <f t="shared" ref="N16:O16" si="3">(N2-$I$31)/$I$30</f>
        <v>1.5857307249712314</v>
      </c>
      <c r="O16" s="28">
        <f t="shared" si="3"/>
        <v>1.52819332566168</v>
      </c>
    </row>
    <row r="17" spans="1:25" ht="15" thickBot="1" x14ac:dyDescent="0.4">
      <c r="A17" s="26">
        <v>6</v>
      </c>
      <c r="B17" s="17">
        <v>125</v>
      </c>
      <c r="C17" s="18">
        <f t="shared" si="0"/>
        <v>4875</v>
      </c>
      <c r="D17" s="19">
        <f t="shared" si="1"/>
        <v>2.5057243963363867</v>
      </c>
      <c r="E17" s="29">
        <v>0.218</v>
      </c>
      <c r="F17" s="29">
        <v>0.216</v>
      </c>
      <c r="G17" s="29">
        <f t="shared" si="2"/>
        <v>0.217</v>
      </c>
      <c r="L17">
        <v>6</v>
      </c>
      <c r="M17" s="28">
        <f t="shared" ref="M17:O22" si="4">(M3-$I$31)/$I$30</f>
        <v>1.1254315304948215</v>
      </c>
      <c r="N17" s="28">
        <f t="shared" si="4"/>
        <v>1.148446490218642</v>
      </c>
      <c r="O17" s="28">
        <f t="shared" si="4"/>
        <v>1.1369390103567318</v>
      </c>
    </row>
    <row r="18" spans="1:25" ht="15" thickBot="1" x14ac:dyDescent="0.4">
      <c r="L18">
        <v>24</v>
      </c>
      <c r="M18" s="28">
        <f t="shared" si="4"/>
        <v>0.44649021864211735</v>
      </c>
      <c r="N18" s="28">
        <f t="shared" si="4"/>
        <v>0.44649021864211735</v>
      </c>
      <c r="O18" s="28">
        <f t="shared" si="4"/>
        <v>0.46950517836593786</v>
      </c>
    </row>
    <row r="19" spans="1:25" x14ac:dyDescent="0.35">
      <c r="A19" s="20"/>
      <c r="B19" s="21" t="s">
        <v>12</v>
      </c>
      <c r="C19" s="21" t="s">
        <v>13</v>
      </c>
      <c r="D19" s="22" t="s">
        <v>11</v>
      </c>
      <c r="L19">
        <v>48</v>
      </c>
      <c r="M19" s="28">
        <f t="shared" si="4"/>
        <v>0.3889528193325662</v>
      </c>
      <c r="N19" s="28">
        <f t="shared" si="4"/>
        <v>0.3659378596087457</v>
      </c>
      <c r="O19" s="28">
        <f t="shared" si="4"/>
        <v>0.37744533947065595</v>
      </c>
    </row>
    <row r="20" spans="1:25" ht="15" thickBot="1" x14ac:dyDescent="0.4">
      <c r="A20" s="17" t="s">
        <v>14</v>
      </c>
      <c r="B20" s="23">
        <f>(D20*C20)/$F$3</f>
        <v>0.99947987100800995</v>
      </c>
      <c r="C20" s="18">
        <v>500</v>
      </c>
      <c r="D20" s="19">
        <v>2</v>
      </c>
      <c r="L20">
        <v>72</v>
      </c>
      <c r="M20" s="28">
        <f t="shared" si="4"/>
        <v>0.28538550057537398</v>
      </c>
      <c r="N20" s="28">
        <f t="shared" si="4"/>
        <v>0.25086306098964323</v>
      </c>
      <c r="O20" s="28">
        <f t="shared" si="4"/>
        <v>0.26237054085155348</v>
      </c>
    </row>
    <row r="21" spans="1:25" ht="15" thickBot="1" x14ac:dyDescent="0.4">
      <c r="A21" s="17" t="s">
        <v>15</v>
      </c>
      <c r="B21" s="23">
        <f>(D21*C21)/$F$3</f>
        <v>0.19989597420160199</v>
      </c>
      <c r="C21" s="18">
        <v>100</v>
      </c>
      <c r="D21" s="19">
        <v>2</v>
      </c>
      <c r="L21" s="20" t="s">
        <v>21</v>
      </c>
      <c r="M21" s="28">
        <f t="shared" si="4"/>
        <v>9.2059838895281933E-3</v>
      </c>
      <c r="N21" s="28">
        <f t="shared" si="4"/>
        <v>9.2059838895281933E-3</v>
      </c>
      <c r="O21" s="28">
        <f t="shared" si="4"/>
        <v>9.2059838895281933E-3</v>
      </c>
      <c r="P21" s="28"/>
      <c r="Q21" s="28"/>
      <c r="R21" s="28"/>
    </row>
    <row r="22" spans="1:25" ht="15" thickBot="1" x14ac:dyDescent="0.4">
      <c r="A22" s="17" t="s">
        <v>16</v>
      </c>
      <c r="B22" s="23">
        <f>(D22*C22)/$F$3</f>
        <v>0.49973993550400497</v>
      </c>
      <c r="C22" s="18">
        <v>250</v>
      </c>
      <c r="D22" s="19">
        <v>2</v>
      </c>
      <c r="L22" s="15" t="s">
        <v>22</v>
      </c>
      <c r="M22" s="28">
        <f t="shared" si="4"/>
        <v>2.0713463751438434E-2</v>
      </c>
      <c r="N22" s="28">
        <f t="shared" si="4"/>
        <v>2.0713463751438434E-2</v>
      </c>
      <c r="O22" s="28">
        <f t="shared" si="4"/>
        <v>2.0713463751438434E-2</v>
      </c>
      <c r="P22" s="28"/>
      <c r="Q22" s="28"/>
      <c r="R22" s="28"/>
    </row>
    <row r="23" spans="1:25" x14ac:dyDescent="0.35">
      <c r="L23" s="15" t="s">
        <v>27</v>
      </c>
      <c r="M23" s="28">
        <f t="shared" ref="M23:O24" si="5">(M10-$I$31)/$I$30</f>
        <v>2.0575373993095512</v>
      </c>
      <c r="N23" s="28">
        <f t="shared" si="5"/>
        <v>2.0575373993095512</v>
      </c>
      <c r="O23" s="28">
        <f t="shared" si="5"/>
        <v>2.0575373993095512</v>
      </c>
      <c r="P23" s="28"/>
      <c r="Q23" s="28"/>
      <c r="R23" s="28"/>
      <c r="T23" s="54" t="s">
        <v>24</v>
      </c>
      <c r="U23" s="54">
        <v>1</v>
      </c>
      <c r="V23" s="54">
        <v>6</v>
      </c>
      <c r="W23" s="54">
        <v>24</v>
      </c>
      <c r="X23" s="54">
        <v>48</v>
      </c>
      <c r="Y23" s="54">
        <v>72</v>
      </c>
    </row>
    <row r="24" spans="1:25" ht="15" thickBot="1" x14ac:dyDescent="0.4">
      <c r="L24" s="17" t="s">
        <v>24</v>
      </c>
      <c r="M24" s="28">
        <f t="shared" si="5"/>
        <v>2.0575373993095512</v>
      </c>
      <c r="N24" s="28">
        <f t="shared" si="5"/>
        <v>2.0805523590333714</v>
      </c>
      <c r="O24" s="28">
        <f t="shared" si="5"/>
        <v>1.9999999999999998</v>
      </c>
      <c r="P24" s="28"/>
      <c r="Q24" s="28"/>
      <c r="R24" s="28"/>
      <c r="T24" s="53">
        <f>M35</f>
        <v>2.0575373993095512</v>
      </c>
      <c r="U24" s="53">
        <f>M27</f>
        <v>1.52819332566168</v>
      </c>
      <c r="V24" s="58">
        <f>M28</f>
        <v>1.1254315304948215</v>
      </c>
      <c r="W24" s="58">
        <f>M29</f>
        <v>0.44649021864211735</v>
      </c>
      <c r="X24" s="58">
        <f>M30</f>
        <v>0.3889528193325662</v>
      </c>
      <c r="Y24" s="58">
        <f>M31</f>
        <v>0.28538550057537398</v>
      </c>
    </row>
    <row r="25" spans="1:25" ht="15" thickBot="1" x14ac:dyDescent="0.4">
      <c r="T25" s="53">
        <f>N35</f>
        <v>2.0805523590333714</v>
      </c>
      <c r="U25" s="58">
        <f>N27</f>
        <v>1.5857307249712314</v>
      </c>
      <c r="V25" s="58">
        <f>N28</f>
        <v>1.148446490218642</v>
      </c>
      <c r="W25" s="58">
        <f>N29</f>
        <v>0.44649021864211735</v>
      </c>
      <c r="X25" s="58">
        <f>N30</f>
        <v>0.3659378596087457</v>
      </c>
      <c r="Y25" s="58">
        <f>N31</f>
        <v>0.25086306098964323</v>
      </c>
    </row>
    <row r="26" spans="1:25" ht="15" thickBot="1" x14ac:dyDescent="0.4">
      <c r="L26" s="46" t="s">
        <v>28</v>
      </c>
      <c r="M26" s="64" t="s">
        <v>26</v>
      </c>
      <c r="N26" s="64"/>
      <c r="O26" s="65"/>
      <c r="P26" s="67" t="s">
        <v>29</v>
      </c>
      <c r="Q26" s="66"/>
      <c r="R26" s="66"/>
      <c r="T26" s="53">
        <f>O35</f>
        <v>1.9999999999999998</v>
      </c>
      <c r="U26" s="58">
        <f>O27</f>
        <v>1.52819332566168</v>
      </c>
      <c r="V26" s="58">
        <f>O28</f>
        <v>1.1369390103567318</v>
      </c>
      <c r="W26" s="58">
        <f>O29</f>
        <v>0.46950517836593786</v>
      </c>
      <c r="X26" s="58">
        <f>O30</f>
        <v>0.37744533947065595</v>
      </c>
      <c r="Y26" s="53">
        <f>O31</f>
        <v>0.26237054085155348</v>
      </c>
    </row>
    <row r="27" spans="1:25" x14ac:dyDescent="0.35">
      <c r="L27" s="25">
        <v>1</v>
      </c>
      <c r="M27" s="37">
        <f t="shared" ref="M27:O35" si="6">IF(M16&lt;0,0,M16)</f>
        <v>1.52819332566168</v>
      </c>
      <c r="N27" s="28">
        <f t="shared" si="6"/>
        <v>1.5857307249712314</v>
      </c>
      <c r="O27" s="16">
        <f t="shared" si="6"/>
        <v>1.52819332566168</v>
      </c>
      <c r="P27" s="51">
        <f>($M$24-M27)/$M$24</f>
        <v>0.2572706935123043</v>
      </c>
      <c r="Q27" s="51">
        <f t="shared" ref="Q27:R31" si="7">($M$24-N27)/$M$24</f>
        <v>0.22930648769574941</v>
      </c>
      <c r="R27" s="51">
        <f t="shared" si="7"/>
        <v>0.2572706935123043</v>
      </c>
      <c r="T27" s="54" t="s">
        <v>24</v>
      </c>
      <c r="U27" s="54">
        <v>1</v>
      </c>
      <c r="V27" s="54">
        <v>6</v>
      </c>
      <c r="W27" s="54">
        <v>24</v>
      </c>
      <c r="X27" s="54">
        <v>48</v>
      </c>
      <c r="Y27" s="54">
        <v>72</v>
      </c>
    </row>
    <row r="28" spans="1:25" x14ac:dyDescent="0.35">
      <c r="L28" s="25">
        <v>6</v>
      </c>
      <c r="M28" s="37">
        <f t="shared" si="6"/>
        <v>1.1254315304948215</v>
      </c>
      <c r="N28" s="28">
        <f t="shared" si="6"/>
        <v>1.148446490218642</v>
      </c>
      <c r="O28" s="16">
        <f t="shared" si="6"/>
        <v>1.1369390103567318</v>
      </c>
      <c r="P28" s="51">
        <f t="shared" ref="P28:P31" si="8">($M$24-M28)/$M$24</f>
        <v>0.45302013422818799</v>
      </c>
      <c r="Q28" s="51">
        <f t="shared" si="7"/>
        <v>0.44183445190156606</v>
      </c>
      <c r="R28" s="51">
        <f t="shared" si="7"/>
        <v>0.44742729306487694</v>
      </c>
      <c r="T28" s="55">
        <f>IF(P35&lt;0,0,P35)</f>
        <v>0</v>
      </c>
      <c r="U28" s="53">
        <f>P27</f>
        <v>0.2572706935123043</v>
      </c>
      <c r="V28" s="55">
        <f>P28</f>
        <v>0.45302013422818799</v>
      </c>
      <c r="W28" s="55">
        <f>P29</f>
        <v>0.78299776286353473</v>
      </c>
      <c r="X28" s="55">
        <f>P30</f>
        <v>0.81096196868008952</v>
      </c>
      <c r="Y28" s="55">
        <f>P31</f>
        <v>0.86129753914988816</v>
      </c>
    </row>
    <row r="29" spans="1:25" x14ac:dyDescent="0.35">
      <c r="L29" s="25">
        <v>24</v>
      </c>
      <c r="M29" s="37">
        <f t="shared" si="6"/>
        <v>0.44649021864211735</v>
      </c>
      <c r="N29" s="28">
        <f t="shared" si="6"/>
        <v>0.44649021864211735</v>
      </c>
      <c r="O29" s="16">
        <f t="shared" si="6"/>
        <v>0.46950517836593786</v>
      </c>
      <c r="P29" s="51">
        <f t="shared" si="8"/>
        <v>0.78299776286353473</v>
      </c>
      <c r="Q29" s="51">
        <f t="shared" si="7"/>
        <v>0.78299776286353473</v>
      </c>
      <c r="R29" s="51">
        <f t="shared" si="7"/>
        <v>0.77181208053691275</v>
      </c>
      <c r="T29" s="55">
        <f>IF(Q35&lt;0,0,Q35)</f>
        <v>0</v>
      </c>
      <c r="U29" s="55">
        <f>Q27</f>
        <v>0.22930648769574941</v>
      </c>
      <c r="V29" s="55">
        <f>Q28</f>
        <v>0.44183445190156606</v>
      </c>
      <c r="W29" s="55">
        <f>Q29</f>
        <v>0.78299776286353473</v>
      </c>
      <c r="X29" s="55">
        <f>Q30</f>
        <v>0.82214765100671139</v>
      </c>
      <c r="Y29" s="55">
        <f>Q31</f>
        <v>0.87807606263982108</v>
      </c>
    </row>
    <row r="30" spans="1:25" x14ac:dyDescent="0.35">
      <c r="H30" s="45" t="s">
        <v>32</v>
      </c>
      <c r="I30">
        <v>8.6900000000000005E-2</v>
      </c>
      <c r="L30" s="25">
        <v>48</v>
      </c>
      <c r="M30" s="37">
        <f t="shared" si="6"/>
        <v>0.3889528193325662</v>
      </c>
      <c r="N30" s="28">
        <f t="shared" si="6"/>
        <v>0.3659378596087457</v>
      </c>
      <c r="O30" s="16">
        <f t="shared" si="6"/>
        <v>0.37744533947065595</v>
      </c>
      <c r="P30" s="51">
        <f t="shared" si="8"/>
        <v>0.81096196868008952</v>
      </c>
      <c r="Q30" s="51">
        <f t="shared" si="7"/>
        <v>0.82214765100671139</v>
      </c>
      <c r="R30" s="51">
        <f t="shared" si="7"/>
        <v>0.81655480984340045</v>
      </c>
      <c r="T30" s="55">
        <f>IF(R35&lt;0,0,R35)</f>
        <v>2.7964205816554892E-2</v>
      </c>
      <c r="U30" s="55">
        <f>R27</f>
        <v>0.2572706935123043</v>
      </c>
      <c r="V30" s="55">
        <f>R28</f>
        <v>0.44742729306487694</v>
      </c>
      <c r="W30" s="55">
        <f>R29</f>
        <v>0.77181208053691275</v>
      </c>
      <c r="X30" s="55">
        <f>R30</f>
        <v>0.81655480984340045</v>
      </c>
      <c r="Y30" s="56">
        <f>R31</f>
        <v>0.87248322147651003</v>
      </c>
    </row>
    <row r="31" spans="1:25" ht="15" thickBot="1" x14ac:dyDescent="0.4">
      <c r="H31" s="45" t="s">
        <v>33</v>
      </c>
      <c r="I31">
        <v>2.0000000000000001E-4</v>
      </c>
      <c r="L31" s="26">
        <v>72</v>
      </c>
      <c r="M31" s="39">
        <f t="shared" si="6"/>
        <v>0.28538550057537398</v>
      </c>
      <c r="N31" s="40">
        <f t="shared" si="6"/>
        <v>0.25086306098964323</v>
      </c>
      <c r="O31" s="19">
        <f t="shared" si="6"/>
        <v>0.26237054085155348</v>
      </c>
      <c r="P31" s="51">
        <f t="shared" si="8"/>
        <v>0.86129753914988816</v>
      </c>
      <c r="Q31" s="51">
        <f t="shared" si="7"/>
        <v>0.87807606263982108</v>
      </c>
      <c r="R31" s="51">
        <f t="shared" si="7"/>
        <v>0.87248322147651003</v>
      </c>
    </row>
    <row r="32" spans="1:25" x14ac:dyDescent="0.35">
      <c r="L32" s="20" t="s">
        <v>21</v>
      </c>
      <c r="M32" s="34">
        <f t="shared" si="6"/>
        <v>9.2059838895281933E-3</v>
      </c>
      <c r="N32" s="35">
        <f t="shared" si="6"/>
        <v>9.2059838895281933E-3</v>
      </c>
      <c r="O32" s="36">
        <f t="shared" si="6"/>
        <v>9.2059838895281933E-3</v>
      </c>
      <c r="P32" s="38"/>
      <c r="Q32" s="38"/>
      <c r="R32" s="38"/>
    </row>
    <row r="33" spans="1:21" x14ac:dyDescent="0.35">
      <c r="L33" s="15" t="s">
        <v>22</v>
      </c>
      <c r="M33" s="37">
        <f t="shared" si="6"/>
        <v>2.0713463751438434E-2</v>
      </c>
      <c r="N33" s="28">
        <f t="shared" si="6"/>
        <v>2.0713463751438434E-2</v>
      </c>
      <c r="O33" s="16">
        <f t="shared" si="6"/>
        <v>2.0713463751438434E-2</v>
      </c>
    </row>
    <row r="34" spans="1:21" x14ac:dyDescent="0.35">
      <c r="L34" s="15" t="s">
        <v>27</v>
      </c>
      <c r="M34" s="37">
        <f t="shared" si="6"/>
        <v>2.0575373993095512</v>
      </c>
      <c r="N34" s="28">
        <f t="shared" si="6"/>
        <v>2.0575373993095512</v>
      </c>
      <c r="O34" s="16">
        <f t="shared" si="6"/>
        <v>2.0575373993095512</v>
      </c>
    </row>
    <row r="35" spans="1:21" ht="15" thickBot="1" x14ac:dyDescent="0.4">
      <c r="L35" s="17" t="s">
        <v>24</v>
      </c>
      <c r="M35" s="39">
        <f t="shared" si="6"/>
        <v>2.0575373993095512</v>
      </c>
      <c r="N35" s="40">
        <f t="shared" si="6"/>
        <v>2.0805523590333714</v>
      </c>
      <c r="O35" s="19">
        <f t="shared" si="6"/>
        <v>1.9999999999999998</v>
      </c>
      <c r="P35" s="51">
        <f>(M34-M35)/M34</f>
        <v>0</v>
      </c>
      <c r="Q35" s="51">
        <f t="shared" ref="Q35:R35" si="9">(N34-N35)/N34</f>
        <v>-1.1185682326621827E-2</v>
      </c>
      <c r="R35" s="51">
        <f t="shared" si="9"/>
        <v>2.7964205816554892E-2</v>
      </c>
      <c r="S35" s="38"/>
      <c r="T35" s="38"/>
      <c r="U35" s="38"/>
    </row>
    <row r="37" spans="1:21" ht="15" thickBot="1" x14ac:dyDescent="0.4"/>
    <row r="38" spans="1:21" ht="15" thickBot="1" x14ac:dyDescent="0.4">
      <c r="O38" s="27" t="s">
        <v>30</v>
      </c>
      <c r="P38" s="14" t="s">
        <v>29</v>
      </c>
    </row>
    <row r="39" spans="1:21" ht="15" thickBot="1" x14ac:dyDescent="0.4">
      <c r="M39" s="28"/>
      <c r="N39" t="s">
        <v>24</v>
      </c>
      <c r="O39" s="37">
        <f>AVERAGE(M35:O35)</f>
        <v>2.046029919447641</v>
      </c>
      <c r="P39" s="43"/>
    </row>
    <row r="40" spans="1:21" x14ac:dyDescent="0.35">
      <c r="M40" s="28"/>
      <c r="N40" s="24">
        <v>1</v>
      </c>
      <c r="O40" s="37">
        <f>AVERAGE(M27:O27)</f>
        <v>1.5473724587648636</v>
      </c>
      <c r="P40" s="41">
        <f>($O$39-O40)/$O$39</f>
        <v>0.24371953505811786</v>
      </c>
    </row>
    <row r="41" spans="1:21" x14ac:dyDescent="0.35">
      <c r="M41" s="28"/>
      <c r="N41" s="25">
        <v>6</v>
      </c>
      <c r="O41" s="37">
        <f>AVERAGE(M28:O28)</f>
        <v>1.1369390103567318</v>
      </c>
      <c r="P41" s="41">
        <f t="shared" ref="P41:P44" si="10">($O$39-O41)/$O$39</f>
        <v>0.44431946006749157</v>
      </c>
    </row>
    <row r="42" spans="1:21" x14ac:dyDescent="0.35">
      <c r="M42" s="28"/>
      <c r="N42" s="25">
        <v>24</v>
      </c>
      <c r="O42" s="37">
        <f>AVERAGE(M29:O29)</f>
        <v>0.45416187188339086</v>
      </c>
      <c r="P42" s="41">
        <f t="shared" si="10"/>
        <v>0.77802774653168361</v>
      </c>
    </row>
    <row r="43" spans="1:21" x14ac:dyDescent="0.35">
      <c r="M43" s="28"/>
      <c r="N43" s="25">
        <v>48</v>
      </c>
      <c r="O43" s="37">
        <f>AVERAGE(M30:O30)</f>
        <v>0.377445339470656</v>
      </c>
      <c r="P43" s="41">
        <f t="shared" si="10"/>
        <v>0.81552305961754779</v>
      </c>
    </row>
    <row r="44" spans="1:21" ht="15" thickBot="1" x14ac:dyDescent="0.4">
      <c r="A44" t="s">
        <v>51</v>
      </c>
      <c r="M44" s="28"/>
      <c r="N44" s="26">
        <v>72</v>
      </c>
      <c r="O44" s="39">
        <f>AVERAGE(M31:O31)</f>
        <v>0.26620636747219023</v>
      </c>
      <c r="P44" s="41">
        <f t="shared" si="10"/>
        <v>0.86989126359205104</v>
      </c>
    </row>
    <row r="45" spans="1:21" x14ac:dyDescent="0.35">
      <c r="A45" s="61" t="s">
        <v>22</v>
      </c>
      <c r="B45">
        <v>6.5000000000000002E-2</v>
      </c>
      <c r="N45" s="20" t="s">
        <v>23</v>
      </c>
      <c r="O45" s="35">
        <f>AVERAGE(M34:O34)</f>
        <v>2.0575373993095512</v>
      </c>
      <c r="P45" s="22"/>
    </row>
    <row r="46" spans="1:21" ht="15" thickBot="1" x14ac:dyDescent="0.4">
      <c r="A46" s="61" t="s">
        <v>34</v>
      </c>
      <c r="B46">
        <v>0.95199999999999996</v>
      </c>
      <c r="N46" s="17" t="s">
        <v>31</v>
      </c>
      <c r="O46" s="40">
        <f>AVERAGE(M35:O35)</f>
        <v>2.046029919447641</v>
      </c>
      <c r="P46" s="42">
        <f>(O45-O46)/O45</f>
        <v>5.5928411633109137E-3</v>
      </c>
    </row>
    <row r="47" spans="1:21" x14ac:dyDescent="0.35">
      <c r="A47" s="61">
        <v>72</v>
      </c>
      <c r="B47">
        <v>0.93700000000000006</v>
      </c>
    </row>
    <row r="48" spans="1:21" x14ac:dyDescent="0.35">
      <c r="A48" s="61">
        <v>48</v>
      </c>
      <c r="B48">
        <v>0.95199999999999996</v>
      </c>
    </row>
    <row r="49" spans="1:2" x14ac:dyDescent="0.35">
      <c r="A49" s="61">
        <v>24</v>
      </c>
      <c r="B49">
        <v>0.91700000000000004</v>
      </c>
    </row>
    <row r="50" spans="1:2" x14ac:dyDescent="0.35">
      <c r="A50" s="61">
        <v>6</v>
      </c>
      <c r="B50">
        <v>0.93600000000000005</v>
      </c>
    </row>
    <row r="51" spans="1:2" x14ac:dyDescent="0.35">
      <c r="A51" s="61">
        <v>1</v>
      </c>
      <c r="B51">
        <v>0.95899999999999996</v>
      </c>
    </row>
  </sheetData>
  <mergeCells count="4">
    <mergeCell ref="M1:O1"/>
    <mergeCell ref="M15:O15"/>
    <mergeCell ref="M26:O26"/>
    <mergeCell ref="P26:R26"/>
  </mergeCells>
  <conditionalFormatting sqref="M2:O11">
    <cfRule type="cellIs" dxfId="4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4776-5DB6-4D1B-B093-EDA98C8EFE0C}">
  <dimension ref="A1:Y67"/>
  <sheetViews>
    <sheetView zoomScale="90" zoomScaleNormal="90" workbookViewId="0">
      <selection activeCell="T29" sqref="T29"/>
    </sheetView>
  </sheetViews>
  <sheetFormatPr defaultRowHeight="14.5" x14ac:dyDescent="0.35"/>
  <cols>
    <col min="16" max="16" width="10.26953125" bestFit="1" customWidth="1"/>
  </cols>
  <sheetData>
    <row r="1" spans="1:22" ht="1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L1" s="20" t="s">
        <v>19</v>
      </c>
      <c r="M1" s="63" t="s">
        <v>20</v>
      </c>
      <c r="N1" s="64"/>
      <c r="O1" s="65"/>
    </row>
    <row r="2" spans="1:22" x14ac:dyDescent="0.35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L2" s="15">
        <v>1</v>
      </c>
      <c r="M2" s="47">
        <v>0.13800000000000001</v>
      </c>
      <c r="N2" s="29">
        <v>0.13400000000000001</v>
      </c>
      <c r="O2" s="31">
        <v>0.13900000000000001</v>
      </c>
      <c r="Q2" s="54" t="s">
        <v>24</v>
      </c>
      <c r="R2" s="54">
        <v>1</v>
      </c>
      <c r="S2" s="54">
        <v>6</v>
      </c>
      <c r="T2" s="54">
        <v>24</v>
      </c>
      <c r="U2" s="54">
        <v>48</v>
      </c>
      <c r="V2" s="54">
        <v>72</v>
      </c>
    </row>
    <row r="3" spans="1:22" ht="15" thickBot="1" x14ac:dyDescent="0.4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L3" s="15">
        <v>6</v>
      </c>
      <c r="M3" s="47">
        <v>9.2999999999999999E-2</v>
      </c>
      <c r="N3" s="29">
        <v>9.4E-2</v>
      </c>
      <c r="O3" s="31">
        <v>9.0999999999999998E-2</v>
      </c>
      <c r="Q3" s="53">
        <f>M11</f>
        <v>0.18099999999999999</v>
      </c>
      <c r="R3" s="52">
        <f>M2</f>
        <v>0.13800000000000001</v>
      </c>
      <c r="S3" s="52">
        <f>M3</f>
        <v>9.2999999999999999E-2</v>
      </c>
      <c r="T3" s="52">
        <f>M4</f>
        <v>5.0999999999999997E-2</v>
      </c>
      <c r="U3" s="52">
        <f>M5</f>
        <v>3.1E-2</v>
      </c>
      <c r="V3" s="52">
        <f>M6</f>
        <v>2.8000000000000001E-2</v>
      </c>
    </row>
    <row r="4" spans="1:22" x14ac:dyDescent="0.35">
      <c r="L4" s="15">
        <v>24</v>
      </c>
      <c r="M4" s="47">
        <v>5.0999999999999997E-2</v>
      </c>
      <c r="N4" s="29">
        <v>5.1999999999999998E-2</v>
      </c>
      <c r="O4" s="31">
        <v>5.1999999999999998E-2</v>
      </c>
      <c r="Q4" s="53">
        <f>N11</f>
        <v>0.182</v>
      </c>
      <c r="R4" s="52">
        <f>N2</f>
        <v>0.13400000000000001</v>
      </c>
      <c r="S4" s="52">
        <f>N3</f>
        <v>9.4E-2</v>
      </c>
      <c r="T4" s="52">
        <f>N4</f>
        <v>5.1999999999999998E-2</v>
      </c>
      <c r="U4" s="52">
        <f>N5</f>
        <v>3.3000000000000002E-2</v>
      </c>
      <c r="V4" s="52">
        <f>N6</f>
        <v>2.8666666666666663E-2</v>
      </c>
    </row>
    <row r="5" spans="1:22" x14ac:dyDescent="0.35">
      <c r="A5" s="30" t="s">
        <v>18</v>
      </c>
      <c r="B5" t="s">
        <v>35</v>
      </c>
      <c r="L5" s="15">
        <v>48</v>
      </c>
      <c r="M5" s="47">
        <v>3.1E-2</v>
      </c>
      <c r="N5" s="29">
        <v>3.3000000000000002E-2</v>
      </c>
      <c r="O5" s="31">
        <v>3.4000000000000002E-2</v>
      </c>
      <c r="Q5" s="53">
        <f>O11</f>
        <v>0.17899999999999999</v>
      </c>
      <c r="R5" s="52">
        <f>O2</f>
        <v>0.13900000000000001</v>
      </c>
      <c r="S5" s="52">
        <f>O3</f>
        <v>9.0999999999999998E-2</v>
      </c>
      <c r="T5" s="52">
        <f>O4</f>
        <v>5.1999999999999998E-2</v>
      </c>
      <c r="U5" s="52">
        <f>O5</f>
        <v>3.4000000000000002E-2</v>
      </c>
      <c r="V5" s="52">
        <f>O6</f>
        <v>2.8000000000000001E-2</v>
      </c>
    </row>
    <row r="6" spans="1:22" ht="15" thickBot="1" x14ac:dyDescent="0.4">
      <c r="L6" s="17">
        <v>72</v>
      </c>
      <c r="M6" s="48">
        <v>2.8000000000000001E-2</v>
      </c>
      <c r="N6" s="23">
        <f>AVERAGE(0.031,0.028,0.027)</f>
        <v>2.8666666666666663E-2</v>
      </c>
      <c r="O6" s="32">
        <v>2.8000000000000001E-2</v>
      </c>
    </row>
    <row r="7" spans="1:22" x14ac:dyDescent="0.35">
      <c r="A7" t="s">
        <v>40</v>
      </c>
      <c r="L7" s="24" t="s">
        <v>21</v>
      </c>
      <c r="M7" s="49">
        <v>1E-3</v>
      </c>
      <c r="N7" s="49">
        <v>0</v>
      </c>
      <c r="O7" s="50">
        <v>0</v>
      </c>
    </row>
    <row r="8" spans="1:22" x14ac:dyDescent="0.35">
      <c r="A8" t="s">
        <v>41</v>
      </c>
      <c r="B8" t="s">
        <v>42</v>
      </c>
      <c r="L8" s="25" t="s">
        <v>22</v>
      </c>
      <c r="M8" s="29">
        <v>0</v>
      </c>
      <c r="N8" s="29">
        <v>3.0000000000000001E-3</v>
      </c>
      <c r="O8" s="31">
        <v>1E-3</v>
      </c>
    </row>
    <row r="9" spans="1:22" x14ac:dyDescent="0.35">
      <c r="L9" s="25" t="s">
        <v>34</v>
      </c>
      <c r="M9" s="29">
        <v>3.0000000000000001E-3</v>
      </c>
      <c r="N9" s="29">
        <v>3.0000000000000001E-3</v>
      </c>
      <c r="O9" s="31">
        <v>4.0000000000000001E-3</v>
      </c>
      <c r="P9" s="29"/>
      <c r="Q9" s="29"/>
      <c r="R9" s="29"/>
    </row>
    <row r="10" spans="1:22" ht="15" thickBot="1" x14ac:dyDescent="0.4">
      <c r="L10" s="25" t="s">
        <v>23</v>
      </c>
      <c r="M10" s="29">
        <v>0.17899999999999999</v>
      </c>
      <c r="N10" s="29">
        <v>0.17</v>
      </c>
      <c r="O10" s="31">
        <v>0.17799999999999999</v>
      </c>
      <c r="P10" s="29"/>
      <c r="Q10" s="29"/>
      <c r="R10" s="29"/>
    </row>
    <row r="11" spans="1:22" ht="15" thickBot="1" x14ac:dyDescent="0.4">
      <c r="B11" s="27" t="s">
        <v>9</v>
      </c>
      <c r="C11" s="13" t="s">
        <v>10</v>
      </c>
      <c r="D11" s="14" t="s">
        <v>11</v>
      </c>
      <c r="E11" t="s">
        <v>36</v>
      </c>
      <c r="F11" t="s">
        <v>36</v>
      </c>
      <c r="G11" t="s">
        <v>17</v>
      </c>
      <c r="H11" t="s">
        <v>50</v>
      </c>
      <c r="I11" t="s">
        <v>50</v>
      </c>
      <c r="J11" t="s">
        <v>17</v>
      </c>
      <c r="L11" s="26" t="s">
        <v>24</v>
      </c>
      <c r="M11" s="23">
        <v>0.18099999999999999</v>
      </c>
      <c r="N11" s="23">
        <v>0.182</v>
      </c>
      <c r="O11" s="32">
        <v>0.17899999999999999</v>
      </c>
    </row>
    <row r="12" spans="1:22" x14ac:dyDescent="0.35">
      <c r="A12" s="25">
        <v>1</v>
      </c>
      <c r="B12" s="15">
        <v>5</v>
      </c>
      <c r="C12">
        <f t="shared" ref="C12:C17" si="0">5000-B12</f>
        <v>4995</v>
      </c>
      <c r="D12" s="16">
        <f t="shared" ref="D12:D17" si="1">($F$2*B12)/5000</f>
        <v>0.10022897585345547</v>
      </c>
      <c r="E12" s="29">
        <v>8.9999999999999993E-3</v>
      </c>
      <c r="F12" s="29">
        <v>8.9999999999999993E-3</v>
      </c>
      <c r="G12" s="29">
        <f t="shared" ref="G12:G17" si="2">AVERAGE(E12:F12)</f>
        <v>8.9999999999999993E-3</v>
      </c>
      <c r="H12">
        <v>8.9999999999999993E-3</v>
      </c>
      <c r="I12" s="29">
        <v>8.9999999999999993E-3</v>
      </c>
      <c r="J12">
        <f>AVERAGE(H12:I12)</f>
        <v>8.9999999999999993E-3</v>
      </c>
    </row>
    <row r="13" spans="1:22" x14ac:dyDescent="0.35">
      <c r="A13" s="25">
        <v>2</v>
      </c>
      <c r="B13" s="15">
        <v>15</v>
      </c>
      <c r="C13">
        <f>5000-B13</f>
        <v>4985</v>
      </c>
      <c r="D13" s="16">
        <f t="shared" si="1"/>
        <v>0.30068692756036641</v>
      </c>
      <c r="E13" s="29">
        <v>2.4E-2</v>
      </c>
      <c r="F13" s="29">
        <v>2.5999999999999999E-2</v>
      </c>
      <c r="G13" s="29">
        <f t="shared" si="2"/>
        <v>2.5000000000000001E-2</v>
      </c>
      <c r="H13">
        <v>2.5000000000000001E-2</v>
      </c>
      <c r="I13" s="29">
        <v>2.5999999999999999E-2</v>
      </c>
      <c r="J13">
        <f t="shared" ref="J13:J17" si="3">AVERAGE(H13:I13)</f>
        <v>2.5500000000000002E-2</v>
      </c>
    </row>
    <row r="14" spans="1:22" x14ac:dyDescent="0.35">
      <c r="A14" s="25">
        <v>3</v>
      </c>
      <c r="B14" s="15">
        <v>25</v>
      </c>
      <c r="C14">
        <f t="shared" si="0"/>
        <v>4975</v>
      </c>
      <c r="D14" s="16">
        <f t="shared" si="1"/>
        <v>0.50114487926727735</v>
      </c>
      <c r="E14" s="29">
        <v>4.5999999999999999E-2</v>
      </c>
      <c r="F14" s="29">
        <v>4.4999999999999998E-2</v>
      </c>
      <c r="G14" s="29">
        <f t="shared" si="2"/>
        <v>4.5499999999999999E-2</v>
      </c>
      <c r="H14">
        <v>4.5999999999999999E-2</v>
      </c>
      <c r="I14" s="29">
        <v>4.3999999999999997E-2</v>
      </c>
      <c r="J14">
        <f t="shared" si="3"/>
        <v>4.4999999999999998E-2</v>
      </c>
    </row>
    <row r="15" spans="1:22" x14ac:dyDescent="0.35">
      <c r="A15" s="25">
        <v>4</v>
      </c>
      <c r="B15" s="15">
        <v>50</v>
      </c>
      <c r="C15">
        <f t="shared" si="0"/>
        <v>4950</v>
      </c>
      <c r="D15" s="16">
        <f t="shared" si="1"/>
        <v>1.0022897585345547</v>
      </c>
      <c r="E15" s="29">
        <v>0.09</v>
      </c>
      <c r="F15" s="29">
        <v>8.8999999999999996E-2</v>
      </c>
      <c r="G15" s="29">
        <f t="shared" si="2"/>
        <v>8.9499999999999996E-2</v>
      </c>
      <c r="H15">
        <v>8.7999999999999995E-2</v>
      </c>
      <c r="I15" s="29">
        <v>9.1999999999999998E-2</v>
      </c>
      <c r="J15">
        <f t="shared" si="3"/>
        <v>0.09</v>
      </c>
      <c r="L15" s="33" t="s">
        <v>25</v>
      </c>
      <c r="M15" s="66" t="s">
        <v>26</v>
      </c>
      <c r="N15" s="66"/>
      <c r="O15" s="66"/>
    </row>
    <row r="16" spans="1:22" x14ac:dyDescent="0.35">
      <c r="A16" s="25">
        <v>5</v>
      </c>
      <c r="B16" s="15">
        <v>100</v>
      </c>
      <c r="C16">
        <f t="shared" si="0"/>
        <v>4900</v>
      </c>
      <c r="D16" s="16">
        <f t="shared" si="1"/>
        <v>2.0045795170691094</v>
      </c>
      <c r="E16" s="29">
        <v>0.17799999999999999</v>
      </c>
      <c r="F16" s="29">
        <v>0.17699999999999999</v>
      </c>
      <c r="G16" s="29">
        <f t="shared" si="2"/>
        <v>0.17749999999999999</v>
      </c>
      <c r="H16">
        <v>0.17699999999999999</v>
      </c>
      <c r="I16" s="29">
        <v>0.18099999999999999</v>
      </c>
      <c r="J16">
        <f t="shared" si="3"/>
        <v>0.17899999999999999</v>
      </c>
      <c r="L16">
        <v>1</v>
      </c>
      <c r="M16" s="28">
        <f>(M2-$I$31)/$I$30</f>
        <v>1.5857307249712314</v>
      </c>
      <c r="N16" s="28">
        <f t="shared" ref="N16:O16" si="4">(N2-$I$31)/$I$30</f>
        <v>1.5397008055235903</v>
      </c>
      <c r="O16" s="28">
        <f t="shared" si="4"/>
        <v>1.5972382048331415</v>
      </c>
    </row>
    <row r="17" spans="1:25" ht="15" thickBot="1" x14ac:dyDescent="0.4">
      <c r="A17" s="26">
        <v>6</v>
      </c>
      <c r="B17" s="17">
        <v>125</v>
      </c>
      <c r="C17" s="18">
        <f t="shared" si="0"/>
        <v>4875</v>
      </c>
      <c r="D17" s="19">
        <f t="shared" si="1"/>
        <v>2.5057243963363867</v>
      </c>
      <c r="E17" s="29">
        <v>0.221</v>
      </c>
      <c r="F17" s="29">
        <v>0.218</v>
      </c>
      <c r="G17" s="29">
        <f t="shared" si="2"/>
        <v>0.2195</v>
      </c>
      <c r="H17">
        <v>0.222</v>
      </c>
      <c r="I17" s="29">
        <v>0.22500000000000001</v>
      </c>
      <c r="J17">
        <f t="shared" si="3"/>
        <v>0.2235</v>
      </c>
      <c r="L17">
        <v>6</v>
      </c>
      <c r="M17" s="28">
        <f t="shared" ref="M17:O22" si="5">(M3-$I$31)/$I$30</f>
        <v>1.0678941311852703</v>
      </c>
      <c r="N17" s="28">
        <f t="shared" si="5"/>
        <v>1.0794016110471805</v>
      </c>
      <c r="O17" s="28">
        <f t="shared" si="5"/>
        <v>1.0448791714614498</v>
      </c>
    </row>
    <row r="18" spans="1:25" ht="15" thickBot="1" x14ac:dyDescent="0.4">
      <c r="L18">
        <v>24</v>
      </c>
      <c r="M18" s="28">
        <f t="shared" si="5"/>
        <v>0.58457997698504027</v>
      </c>
      <c r="N18" s="28">
        <f t="shared" si="5"/>
        <v>0.59608745684695053</v>
      </c>
      <c r="O18" s="28">
        <f t="shared" si="5"/>
        <v>0.59608745684695053</v>
      </c>
    </row>
    <row r="19" spans="1:25" x14ac:dyDescent="0.35">
      <c r="A19" s="20"/>
      <c r="B19" s="21" t="s">
        <v>12</v>
      </c>
      <c r="C19" s="21" t="s">
        <v>13</v>
      </c>
      <c r="D19" s="22" t="s">
        <v>11</v>
      </c>
      <c r="L19">
        <v>48</v>
      </c>
      <c r="M19" s="28">
        <f t="shared" si="5"/>
        <v>0.35443037974683544</v>
      </c>
      <c r="N19" s="28">
        <f t="shared" si="5"/>
        <v>0.37744533947065595</v>
      </c>
      <c r="O19" s="28">
        <f t="shared" si="5"/>
        <v>0.3889528193325662</v>
      </c>
    </row>
    <row r="20" spans="1:25" ht="15" thickBot="1" x14ac:dyDescent="0.4">
      <c r="A20" s="17" t="s">
        <v>14</v>
      </c>
      <c r="B20" s="23">
        <f>(D20*C20)/$F$3</f>
        <v>0.99947987100800995</v>
      </c>
      <c r="C20" s="18">
        <v>500</v>
      </c>
      <c r="D20" s="19">
        <v>2</v>
      </c>
      <c r="L20">
        <v>72</v>
      </c>
      <c r="M20" s="28">
        <f t="shared" si="5"/>
        <v>0.31990794016110474</v>
      </c>
      <c r="N20" s="28">
        <f t="shared" si="5"/>
        <v>0.32757959340237819</v>
      </c>
      <c r="O20" s="28">
        <f t="shared" si="5"/>
        <v>0.31990794016110474</v>
      </c>
    </row>
    <row r="21" spans="1:25" ht="15" thickBot="1" x14ac:dyDescent="0.4">
      <c r="A21" s="17" t="s">
        <v>15</v>
      </c>
      <c r="B21" s="23">
        <f>(D21*C21)/$F$3</f>
        <v>0.19989597420160199</v>
      </c>
      <c r="C21" s="18">
        <v>100</v>
      </c>
      <c r="D21" s="19">
        <v>2</v>
      </c>
      <c r="L21" s="20" t="s">
        <v>21</v>
      </c>
      <c r="M21" s="28">
        <f t="shared" si="5"/>
        <v>9.2059838895281933E-3</v>
      </c>
      <c r="N21" s="28">
        <f t="shared" si="5"/>
        <v>-2.3014959723820483E-3</v>
      </c>
      <c r="O21" s="28">
        <f t="shared" si="5"/>
        <v>-2.3014959723820483E-3</v>
      </c>
      <c r="P21" s="28"/>
      <c r="Q21" s="28"/>
      <c r="R21" s="28"/>
    </row>
    <row r="22" spans="1:25" ht="15" thickBot="1" x14ac:dyDescent="0.4">
      <c r="A22" s="17" t="s">
        <v>16</v>
      </c>
      <c r="B22" s="23">
        <f>(D22*C22)/$F$3</f>
        <v>0.49973993550400497</v>
      </c>
      <c r="C22" s="18">
        <v>250</v>
      </c>
      <c r="D22" s="19">
        <v>2</v>
      </c>
      <c r="L22" s="15" t="s">
        <v>22</v>
      </c>
      <c r="M22" s="28">
        <f t="shared" si="5"/>
        <v>-2.3014959723820483E-3</v>
      </c>
      <c r="N22" s="28">
        <f t="shared" si="5"/>
        <v>3.2220943613348672E-2</v>
      </c>
      <c r="O22" s="28">
        <f t="shared" si="5"/>
        <v>9.2059838895281933E-3</v>
      </c>
      <c r="P22" s="28"/>
      <c r="Q22" s="28"/>
      <c r="R22" s="28"/>
    </row>
    <row r="23" spans="1:25" x14ac:dyDescent="0.35">
      <c r="L23" s="15" t="s">
        <v>27</v>
      </c>
      <c r="M23" s="28">
        <f>(M10-$I$31)/$I$30</f>
        <v>2.0575373993095512</v>
      </c>
      <c r="N23" s="28">
        <f t="shared" ref="N23:O23" si="6">(N10-$I$31)/$I$30</f>
        <v>1.953970080552359</v>
      </c>
      <c r="O23" s="28">
        <f t="shared" si="6"/>
        <v>2.0460299194476406</v>
      </c>
      <c r="P23" s="28"/>
      <c r="Q23" s="28"/>
      <c r="R23" s="28"/>
      <c r="T23" s="54" t="s">
        <v>24</v>
      </c>
      <c r="U23" s="54">
        <v>1</v>
      </c>
      <c r="V23" s="54">
        <v>6</v>
      </c>
      <c r="W23" s="54">
        <v>24</v>
      </c>
      <c r="X23" s="54">
        <v>48</v>
      </c>
      <c r="Y23" s="54">
        <v>72</v>
      </c>
    </row>
    <row r="24" spans="1:25" ht="15" thickBot="1" x14ac:dyDescent="0.4">
      <c r="L24" s="17" t="s">
        <v>24</v>
      </c>
      <c r="M24" s="28">
        <f>(M11-$I$31)/$I$30</f>
        <v>2.0805523590333714</v>
      </c>
      <c r="N24" s="28">
        <f t="shared" ref="N24:O24" si="7">(N11-$I$31)/$I$30</f>
        <v>2.0920598388952816</v>
      </c>
      <c r="O24" s="28">
        <f t="shared" si="7"/>
        <v>2.0575373993095512</v>
      </c>
      <c r="P24" s="28"/>
      <c r="Q24" s="28"/>
      <c r="R24" s="28"/>
      <c r="T24" s="53">
        <f>M35</f>
        <v>2.0805523590333714</v>
      </c>
      <c r="U24" s="53">
        <f>M27</f>
        <v>1.5857307249712314</v>
      </c>
      <c r="V24" s="58">
        <f>M28</f>
        <v>1.0678941311852703</v>
      </c>
      <c r="W24" s="58">
        <f>M29</f>
        <v>0.58457997698504027</v>
      </c>
      <c r="X24" s="58">
        <f>M30</f>
        <v>0.35443037974683544</v>
      </c>
      <c r="Y24" s="58">
        <f>M31</f>
        <v>0.31990794016110474</v>
      </c>
    </row>
    <row r="25" spans="1:25" ht="15" thickBot="1" x14ac:dyDescent="0.4">
      <c r="T25" s="53">
        <f>N35</f>
        <v>2.0920598388952816</v>
      </c>
      <c r="U25" s="58">
        <f>N27</f>
        <v>1.5397008055235903</v>
      </c>
      <c r="V25" s="58">
        <f>N28</f>
        <v>1.0794016110471805</v>
      </c>
      <c r="W25" s="58">
        <f>N29</f>
        <v>0.59608745684695053</v>
      </c>
      <c r="X25" s="58">
        <f>N30</f>
        <v>0.37744533947065595</v>
      </c>
      <c r="Y25" s="58">
        <f>N31</f>
        <v>0.32757959340237819</v>
      </c>
    </row>
    <row r="26" spans="1:25" ht="15" thickBot="1" x14ac:dyDescent="0.4">
      <c r="L26" s="46" t="s">
        <v>28</v>
      </c>
      <c r="M26" s="64" t="s">
        <v>26</v>
      </c>
      <c r="N26" s="64"/>
      <c r="O26" s="65"/>
      <c r="P26" s="67" t="s">
        <v>29</v>
      </c>
      <c r="Q26" s="66"/>
      <c r="R26" s="66"/>
      <c r="T26" s="53">
        <f>O35</f>
        <v>2.0575373993095512</v>
      </c>
      <c r="U26" s="58">
        <f>O27</f>
        <v>1.5972382048331415</v>
      </c>
      <c r="V26" s="58">
        <f>O28</f>
        <v>1.0448791714614498</v>
      </c>
      <c r="W26" s="58">
        <f>O29</f>
        <v>0.59608745684695053</v>
      </c>
      <c r="X26" s="58">
        <f>O30</f>
        <v>0.3889528193325662</v>
      </c>
      <c r="Y26" s="53">
        <f>O31</f>
        <v>0.31990794016110474</v>
      </c>
    </row>
    <row r="27" spans="1:25" x14ac:dyDescent="0.35">
      <c r="L27" s="25">
        <v>1</v>
      </c>
      <c r="M27" s="37">
        <f>IF(M16&lt;0,0,M16)</f>
        <v>1.5857307249712314</v>
      </c>
      <c r="N27" s="28">
        <f t="shared" ref="M27:O35" si="8">IF(N16&lt;0,0,N16)</f>
        <v>1.5397008055235903</v>
      </c>
      <c r="O27" s="16">
        <f t="shared" si="8"/>
        <v>1.5972382048331415</v>
      </c>
      <c r="P27" s="51">
        <f>($M$24-M27)/$M$24</f>
        <v>0.23783185840707952</v>
      </c>
      <c r="Q27" s="51">
        <f t="shared" ref="Q27:R27" si="9">($M$24-N27)/$M$24</f>
        <v>0.25995575221238926</v>
      </c>
      <c r="R27" s="51">
        <f t="shared" si="9"/>
        <v>0.23230088495575213</v>
      </c>
      <c r="T27" s="54" t="s">
        <v>24</v>
      </c>
      <c r="U27" s="54">
        <v>1</v>
      </c>
      <c r="V27" s="54">
        <v>6</v>
      </c>
      <c r="W27" s="54">
        <v>24</v>
      </c>
      <c r="X27" s="54">
        <v>48</v>
      </c>
      <c r="Y27" s="54">
        <v>72</v>
      </c>
    </row>
    <row r="28" spans="1:25" x14ac:dyDescent="0.35">
      <c r="L28" s="25">
        <v>6</v>
      </c>
      <c r="M28" s="37">
        <f t="shared" si="8"/>
        <v>1.0678941311852703</v>
      </c>
      <c r="N28" s="28">
        <f t="shared" si="8"/>
        <v>1.0794016110471805</v>
      </c>
      <c r="O28" s="16">
        <f t="shared" si="8"/>
        <v>1.0448791714614498</v>
      </c>
      <c r="P28" s="51">
        <f t="shared" ref="P28:P31" si="10">($M$24-M28)/$M$24</f>
        <v>0.48672566371681414</v>
      </c>
      <c r="Q28" s="51">
        <f t="shared" ref="Q28:Q31" si="11">($M$24-N28)/$M$24</f>
        <v>0.48119469026548678</v>
      </c>
      <c r="R28" s="51">
        <f t="shared" ref="R28:R31" si="12">($M$24-O28)/$M$24</f>
        <v>0.49778761061946902</v>
      </c>
      <c r="T28" s="55">
        <f>IF(P35&lt;0,0,P35)</f>
        <v>0</v>
      </c>
      <c r="U28" s="53">
        <f>P27</f>
        <v>0.23783185840707952</v>
      </c>
      <c r="V28" s="55">
        <f>P28</f>
        <v>0.48672566371681414</v>
      </c>
      <c r="W28" s="55">
        <f>P29</f>
        <v>0.71902654867256643</v>
      </c>
      <c r="X28" s="55">
        <f>P30</f>
        <v>0.82964601769911495</v>
      </c>
      <c r="Y28" s="55">
        <f>P31</f>
        <v>0.84623893805309736</v>
      </c>
    </row>
    <row r="29" spans="1:25" x14ac:dyDescent="0.35">
      <c r="L29" s="25">
        <v>24</v>
      </c>
      <c r="M29" s="37">
        <f t="shared" si="8"/>
        <v>0.58457997698504027</v>
      </c>
      <c r="N29" s="28">
        <f t="shared" si="8"/>
        <v>0.59608745684695053</v>
      </c>
      <c r="O29" s="16">
        <f t="shared" si="8"/>
        <v>0.59608745684695053</v>
      </c>
      <c r="P29" s="51">
        <f t="shared" si="10"/>
        <v>0.71902654867256643</v>
      </c>
      <c r="Q29" s="51">
        <f t="shared" si="11"/>
        <v>0.71349557522123885</v>
      </c>
      <c r="R29" s="51">
        <f t="shared" si="12"/>
        <v>0.71349557522123885</v>
      </c>
      <c r="T29" s="55">
        <f>IF(Q35&lt;0,0,Q35)</f>
        <v>0</v>
      </c>
      <c r="U29" s="55">
        <f>Q27</f>
        <v>0.25995575221238926</v>
      </c>
      <c r="V29" s="55">
        <f>Q28</f>
        <v>0.48119469026548678</v>
      </c>
      <c r="W29" s="55">
        <f>Q29</f>
        <v>0.71349557522123885</v>
      </c>
      <c r="X29" s="55">
        <f>Q30</f>
        <v>0.81858407079646023</v>
      </c>
      <c r="Y29" s="55">
        <f>Q31</f>
        <v>0.84255162241887904</v>
      </c>
    </row>
    <row r="30" spans="1:25" x14ac:dyDescent="0.35">
      <c r="H30" s="45" t="s">
        <v>32</v>
      </c>
      <c r="I30">
        <v>8.6900000000000005E-2</v>
      </c>
      <c r="L30" s="25">
        <v>48</v>
      </c>
      <c r="M30" s="37">
        <f t="shared" si="8"/>
        <v>0.35443037974683544</v>
      </c>
      <c r="N30" s="28">
        <f t="shared" si="8"/>
        <v>0.37744533947065595</v>
      </c>
      <c r="O30" s="16">
        <f t="shared" si="8"/>
        <v>0.3889528193325662</v>
      </c>
      <c r="P30" s="51">
        <f t="shared" si="10"/>
        <v>0.82964601769911495</v>
      </c>
      <c r="Q30" s="51">
        <f t="shared" si="11"/>
        <v>0.81858407079646023</v>
      </c>
      <c r="R30" s="51">
        <f t="shared" si="12"/>
        <v>0.81305309734513276</v>
      </c>
      <c r="T30" s="55">
        <f>IF(R35&lt;0,0,R35)</f>
        <v>0</v>
      </c>
      <c r="U30" s="55">
        <f>R27</f>
        <v>0.23230088495575213</v>
      </c>
      <c r="V30" s="55">
        <f>R28</f>
        <v>0.49778761061946902</v>
      </c>
      <c r="W30" s="55">
        <f>R29</f>
        <v>0.71349557522123885</v>
      </c>
      <c r="X30" s="55">
        <f>R30</f>
        <v>0.81305309734513276</v>
      </c>
      <c r="Y30" s="56">
        <f>R31</f>
        <v>0.84623893805309736</v>
      </c>
    </row>
    <row r="31" spans="1:25" ht="15" thickBot="1" x14ac:dyDescent="0.4">
      <c r="H31" s="45" t="s">
        <v>33</v>
      </c>
      <c r="I31">
        <v>2.0000000000000001E-4</v>
      </c>
      <c r="L31" s="26">
        <v>72</v>
      </c>
      <c r="M31" s="39">
        <f t="shared" si="8"/>
        <v>0.31990794016110474</v>
      </c>
      <c r="N31" s="40">
        <f t="shared" si="8"/>
        <v>0.32757959340237819</v>
      </c>
      <c r="O31" s="19">
        <f t="shared" si="8"/>
        <v>0.31990794016110474</v>
      </c>
      <c r="P31" s="51">
        <f t="shared" si="10"/>
        <v>0.84623893805309736</v>
      </c>
      <c r="Q31" s="51">
        <f t="shared" si="11"/>
        <v>0.84255162241887904</v>
      </c>
      <c r="R31" s="51">
        <f t="shared" si="12"/>
        <v>0.84623893805309736</v>
      </c>
    </row>
    <row r="32" spans="1:25" x14ac:dyDescent="0.35">
      <c r="L32" s="20" t="s">
        <v>21</v>
      </c>
      <c r="M32" s="34">
        <f>IF(M21&lt;0,0,M21)</f>
        <v>9.2059838895281933E-3</v>
      </c>
      <c r="N32" s="35">
        <f t="shared" si="8"/>
        <v>0</v>
      </c>
      <c r="O32" s="36">
        <f t="shared" si="8"/>
        <v>0</v>
      </c>
      <c r="P32" s="38"/>
      <c r="Q32" s="38"/>
      <c r="R32" s="38"/>
    </row>
    <row r="33" spans="9:21" x14ac:dyDescent="0.35">
      <c r="L33" s="15" t="s">
        <v>22</v>
      </c>
      <c r="M33" s="37">
        <f t="shared" si="8"/>
        <v>0</v>
      </c>
      <c r="N33" s="28">
        <f t="shared" si="8"/>
        <v>3.2220943613348672E-2</v>
      </c>
      <c r="O33" s="16">
        <f t="shared" si="8"/>
        <v>9.2059838895281933E-3</v>
      </c>
    </row>
    <row r="34" spans="9:21" x14ac:dyDescent="0.35">
      <c r="I34">
        <v>8.7900000000000006E-2</v>
      </c>
      <c r="L34" s="15" t="s">
        <v>27</v>
      </c>
      <c r="M34" s="37">
        <f>IF(M23&lt;0,0,M23)</f>
        <v>2.0575373993095512</v>
      </c>
      <c r="N34" s="28">
        <f t="shared" si="8"/>
        <v>1.953970080552359</v>
      </c>
      <c r="O34" s="16">
        <f t="shared" si="8"/>
        <v>2.0460299194476406</v>
      </c>
    </row>
    <row r="35" spans="9:21" ht="15" thickBot="1" x14ac:dyDescent="0.4">
      <c r="I35">
        <v>2.9999999999999997E-4</v>
      </c>
      <c r="L35" s="17" t="s">
        <v>24</v>
      </c>
      <c r="M35" s="39">
        <f>IF(M24&lt;0,0,M24)</f>
        <v>2.0805523590333714</v>
      </c>
      <c r="N35" s="40">
        <f t="shared" si="8"/>
        <v>2.0920598388952816</v>
      </c>
      <c r="O35" s="19">
        <f t="shared" si="8"/>
        <v>2.0575373993095512</v>
      </c>
      <c r="P35" s="51">
        <f>(M34-M35)/M34</f>
        <v>-1.1185682326621827E-2</v>
      </c>
      <c r="Q35" s="51">
        <f t="shared" ref="Q35:R35" si="13">(N34-N35)/N34</f>
        <v>-7.0671378091872628E-2</v>
      </c>
      <c r="R35" s="51">
        <f t="shared" si="13"/>
        <v>-5.6242969628798089E-3</v>
      </c>
      <c r="S35" s="38"/>
      <c r="T35" s="38"/>
      <c r="U35" s="38"/>
    </row>
    <row r="37" spans="9:21" ht="15" thickBot="1" x14ac:dyDescent="0.4"/>
    <row r="38" spans="9:21" ht="15" thickBot="1" x14ac:dyDescent="0.4">
      <c r="O38" s="27" t="s">
        <v>30</v>
      </c>
      <c r="P38" s="14" t="s">
        <v>29</v>
      </c>
    </row>
    <row r="39" spans="9:21" ht="15" thickBot="1" x14ac:dyDescent="0.4">
      <c r="N39" t="s">
        <v>24</v>
      </c>
      <c r="O39" s="37">
        <f>AVERAGE(M35:O35)</f>
        <v>2.076716532412735</v>
      </c>
      <c r="P39" s="43"/>
    </row>
    <row r="40" spans="9:21" x14ac:dyDescent="0.35">
      <c r="M40" s="28"/>
      <c r="N40" s="24">
        <v>1</v>
      </c>
      <c r="O40" s="37">
        <f>AVERAGE(M27:O27)</f>
        <v>1.5742232451093212</v>
      </c>
      <c r="P40" s="41">
        <f>($O$39-O40)/$O$39</f>
        <v>0.24196527521241221</v>
      </c>
    </row>
    <row r="41" spans="9:21" x14ac:dyDescent="0.35">
      <c r="M41" s="28"/>
      <c r="N41" s="25">
        <v>6</v>
      </c>
      <c r="O41" s="37">
        <f>AVERAGE(M28:O28)</f>
        <v>1.0640583045646335</v>
      </c>
      <c r="P41" s="41">
        <f t="shared" ref="P41:P44" si="14">($O$39-O41)/$O$39</f>
        <v>0.48762467676394544</v>
      </c>
    </row>
    <row r="42" spans="9:21" x14ac:dyDescent="0.35">
      <c r="M42" s="28"/>
      <c r="N42" s="25">
        <v>24</v>
      </c>
      <c r="O42" s="37">
        <f>AVERAGE(M29:O29)</f>
        <v>0.59225163022631377</v>
      </c>
      <c r="P42" s="41">
        <f t="shared" si="14"/>
        <v>0.71481344661987434</v>
      </c>
    </row>
    <row r="43" spans="9:21" x14ac:dyDescent="0.35">
      <c r="M43" s="28"/>
      <c r="N43" s="25">
        <v>48</v>
      </c>
      <c r="O43" s="37">
        <f>AVERAGE(M30:O30)</f>
        <v>0.3736095128500192</v>
      </c>
      <c r="P43" s="41">
        <f t="shared" si="14"/>
        <v>0.82009604728481711</v>
      </c>
    </row>
    <row r="44" spans="9:21" ht="15" thickBot="1" x14ac:dyDescent="0.4">
      <c r="M44" s="28"/>
      <c r="N44" s="26">
        <v>72</v>
      </c>
      <c r="O44" s="39">
        <f>AVERAGE(M31:O31)</f>
        <v>0.32246515790819585</v>
      </c>
      <c r="P44" s="41">
        <f t="shared" si="14"/>
        <v>0.84472355621228912</v>
      </c>
    </row>
    <row r="45" spans="9:21" x14ac:dyDescent="0.35">
      <c r="M45" s="28"/>
      <c r="N45" s="20" t="s">
        <v>23</v>
      </c>
      <c r="O45" s="35">
        <f>AVERAGE(M34:O34)</f>
        <v>2.0191791331031834</v>
      </c>
      <c r="P45" s="22"/>
    </row>
    <row r="46" spans="9:21" ht="15" thickBot="1" x14ac:dyDescent="0.4">
      <c r="N46" s="17" t="s">
        <v>31</v>
      </c>
      <c r="O46" s="40">
        <f>AVERAGE(M35:O35)</f>
        <v>2.076716532412735</v>
      </c>
      <c r="P46" s="42">
        <f>(O45-O46)/O45</f>
        <v>-2.8495440729483477E-2</v>
      </c>
    </row>
    <row r="60" spans="1:2" x14ac:dyDescent="0.35">
      <c r="A60" t="s">
        <v>51</v>
      </c>
    </row>
    <row r="61" spans="1:2" x14ac:dyDescent="0.35">
      <c r="A61" s="61" t="s">
        <v>22</v>
      </c>
      <c r="B61">
        <v>6.3E-2</v>
      </c>
    </row>
    <row r="62" spans="1:2" x14ac:dyDescent="0.35">
      <c r="A62" s="61" t="s">
        <v>34</v>
      </c>
      <c r="B62">
        <v>0.97199999999999998</v>
      </c>
    </row>
    <row r="63" spans="1:2" x14ac:dyDescent="0.35">
      <c r="A63" s="61">
        <v>72</v>
      </c>
      <c r="B63">
        <v>0.94399999999999995</v>
      </c>
    </row>
    <row r="64" spans="1:2" x14ac:dyDescent="0.35">
      <c r="A64" s="61">
        <v>48</v>
      </c>
      <c r="B64">
        <v>0.93600000000000005</v>
      </c>
    </row>
    <row r="65" spans="1:2" x14ac:dyDescent="0.35">
      <c r="A65" s="61">
        <v>24</v>
      </c>
      <c r="B65">
        <v>0.94799999999999995</v>
      </c>
    </row>
    <row r="66" spans="1:2" x14ac:dyDescent="0.35">
      <c r="A66" s="61">
        <v>6</v>
      </c>
      <c r="B66">
        <v>0.97099999999999997</v>
      </c>
    </row>
    <row r="67" spans="1:2" x14ac:dyDescent="0.35">
      <c r="A67" s="61">
        <v>1</v>
      </c>
      <c r="B67">
        <v>0.96699999999999997</v>
      </c>
    </row>
  </sheetData>
  <mergeCells count="4">
    <mergeCell ref="M1:O1"/>
    <mergeCell ref="M15:O15"/>
    <mergeCell ref="M26:O26"/>
    <mergeCell ref="P26:R26"/>
  </mergeCells>
  <conditionalFormatting sqref="M2:O11">
    <cfRule type="cellIs" dxfId="3" priority="1" operator="lessThan">
      <formula>$G$12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08628-931F-4F47-8A85-AE93C3CDF2B1}">
  <dimension ref="A1:V31"/>
  <sheetViews>
    <sheetView workbookViewId="0">
      <selection activeCell="Q12" sqref="Q12"/>
    </sheetView>
  </sheetViews>
  <sheetFormatPr defaultRowHeight="14.5" x14ac:dyDescent="0.35"/>
  <cols>
    <col min="1" max="1" width="10.7265625" bestFit="1" customWidth="1"/>
    <col min="9" max="9" width="10.7265625" bestFit="1" customWidth="1"/>
    <col min="17" max="17" width="10.7265625" bestFit="1" customWidth="1"/>
  </cols>
  <sheetData>
    <row r="1" spans="1:22" x14ac:dyDescent="0.35">
      <c r="A1" s="57">
        <v>44131</v>
      </c>
      <c r="I1" s="57">
        <v>44132</v>
      </c>
      <c r="Q1" s="57">
        <v>44133</v>
      </c>
    </row>
    <row r="3" spans="1:22" x14ac:dyDescent="0.35">
      <c r="A3" t="s">
        <v>43</v>
      </c>
      <c r="I3" t="s">
        <v>43</v>
      </c>
      <c r="Q3" t="s">
        <v>43</v>
      </c>
    </row>
    <row r="4" spans="1:22" x14ac:dyDescent="0.35">
      <c r="A4" s="54" t="str">
        <f>'10-27'!Q2</f>
        <v>DC</v>
      </c>
      <c r="B4" s="54">
        <f>'10-27'!R2</f>
        <v>1</v>
      </c>
      <c r="C4" s="54">
        <f>'10-27'!S2</f>
        <v>6</v>
      </c>
      <c r="D4" s="54">
        <f>'10-27'!T2</f>
        <v>24</v>
      </c>
      <c r="E4" s="54">
        <f>'10-27'!U2</f>
        <v>48</v>
      </c>
      <c r="F4" s="54">
        <f>'10-27'!V2</f>
        <v>72</v>
      </c>
      <c r="I4" s="54" t="str">
        <f>'10-28'!Q2</f>
        <v>DC</v>
      </c>
      <c r="J4" s="54">
        <f>'10-28'!R2</f>
        <v>1</v>
      </c>
      <c r="K4" s="54">
        <f>'10-28'!S2</f>
        <v>6</v>
      </c>
      <c r="L4" s="54">
        <f>'10-28'!T2</f>
        <v>24</v>
      </c>
      <c r="M4" s="54">
        <f>'10-28'!U2</f>
        <v>48</v>
      </c>
      <c r="N4" s="54">
        <f>'10-28'!V2</f>
        <v>72</v>
      </c>
      <c r="Q4" s="54" t="str">
        <f>'10-29'!Q2</f>
        <v>DC</v>
      </c>
      <c r="R4" s="54">
        <f>'10-29'!R2</f>
        <v>1</v>
      </c>
      <c r="S4" s="54">
        <f>'10-29'!S2</f>
        <v>6</v>
      </c>
      <c r="T4" s="54">
        <f>'10-29'!T2</f>
        <v>24</v>
      </c>
      <c r="U4" s="54">
        <f>'10-29'!U2</f>
        <v>48</v>
      </c>
      <c r="V4" s="54">
        <f>'10-29'!V2</f>
        <v>72</v>
      </c>
    </row>
    <row r="5" spans="1:22" x14ac:dyDescent="0.35">
      <c r="A5" s="58">
        <f>'10-27'!T24</f>
        <v>2.0460299194476406</v>
      </c>
      <c r="B5" s="58">
        <f>'10-27'!U24</f>
        <v>1.5972382048331415</v>
      </c>
      <c r="C5" s="58">
        <f>'10-27'!V24</f>
        <v>1.0794016110471805</v>
      </c>
      <c r="D5" s="58">
        <f>'10-27'!W24</f>
        <v>0.61910241657077092</v>
      </c>
      <c r="E5" s="58">
        <f>'10-27'!X24</f>
        <v>0.3659378596087457</v>
      </c>
      <c r="F5" s="58">
        <f>'10-27'!Y24</f>
        <v>0.23935558112773303</v>
      </c>
      <c r="I5" s="58">
        <f>'10-28'!T24</f>
        <v>2.0575373993095512</v>
      </c>
      <c r="J5" s="58">
        <f>'10-28'!U24</f>
        <v>1.52819332566168</v>
      </c>
      <c r="K5" s="58">
        <f>'10-28'!V24</f>
        <v>1.1254315304948215</v>
      </c>
      <c r="L5" s="58">
        <f>'10-28'!W24</f>
        <v>0.44649021864211735</v>
      </c>
      <c r="M5" s="58">
        <f>'10-28'!X24</f>
        <v>0.3889528193325662</v>
      </c>
      <c r="N5" s="58">
        <f>'10-28'!Y24</f>
        <v>0.28538550057537398</v>
      </c>
      <c r="Q5" s="58">
        <f>'10-29'!T24</f>
        <v>2.0805523590333714</v>
      </c>
      <c r="R5" s="58">
        <f>'10-29'!U24</f>
        <v>1.5857307249712314</v>
      </c>
      <c r="S5" s="58">
        <f>'10-29'!V24</f>
        <v>1.0678941311852703</v>
      </c>
      <c r="T5" s="58">
        <f>'10-29'!W24</f>
        <v>0.58457997698504027</v>
      </c>
      <c r="U5" s="58">
        <f>'10-29'!X24</f>
        <v>0.35443037974683544</v>
      </c>
      <c r="V5" s="58">
        <f>'10-29'!Y24</f>
        <v>0.31990794016110474</v>
      </c>
    </row>
    <row r="6" spans="1:22" x14ac:dyDescent="0.35">
      <c r="A6" s="58">
        <f>'10-27'!T25</f>
        <v>2.0460299194476406</v>
      </c>
      <c r="B6" s="58">
        <f>'10-27'!U25</f>
        <v>1.6087456846950519</v>
      </c>
      <c r="C6" s="58">
        <f>'10-27'!V25</f>
        <v>1.1139240506329113</v>
      </c>
      <c r="D6" s="58">
        <f>'10-27'!W25</f>
        <v>0.60759493670886067</v>
      </c>
      <c r="E6" s="58">
        <f>'10-27'!X25</f>
        <v>0.3659378596087457</v>
      </c>
      <c r="F6" s="58">
        <f>'10-27'!Y25</f>
        <v>0.23935558112773303</v>
      </c>
      <c r="I6" s="58">
        <f>'10-28'!T25</f>
        <v>2.0805523590333714</v>
      </c>
      <c r="J6" s="58">
        <f>'10-28'!U25</f>
        <v>1.5857307249712314</v>
      </c>
      <c r="K6" s="58">
        <f>'10-28'!V25</f>
        <v>1.148446490218642</v>
      </c>
      <c r="L6" s="58">
        <f>'10-28'!W25</f>
        <v>0.44649021864211735</v>
      </c>
      <c r="M6" s="58">
        <f>'10-28'!X25</f>
        <v>0.3659378596087457</v>
      </c>
      <c r="N6" s="58">
        <f>'10-28'!Y25</f>
        <v>0.25086306098964323</v>
      </c>
      <c r="Q6" s="58">
        <f>'10-29'!T25</f>
        <v>2.0920598388952816</v>
      </c>
      <c r="R6" s="58">
        <f>'10-29'!U25</f>
        <v>1.5397008055235903</v>
      </c>
      <c r="S6" s="58">
        <f>'10-29'!V25</f>
        <v>1.0794016110471805</v>
      </c>
      <c r="T6" s="58">
        <f>'10-29'!W25</f>
        <v>0.59608745684695053</v>
      </c>
      <c r="U6" s="58">
        <f>'10-29'!X25</f>
        <v>0.37744533947065595</v>
      </c>
      <c r="V6" s="58">
        <f>'10-29'!Y25</f>
        <v>0.32757959340237819</v>
      </c>
    </row>
    <row r="7" spans="1:22" x14ac:dyDescent="0.35">
      <c r="A7" s="58">
        <f>'10-27'!T26</f>
        <v>1.9999999999999998</v>
      </c>
      <c r="B7" s="58">
        <f>'10-27'!U26</f>
        <v>1.5972382048331415</v>
      </c>
      <c r="C7" s="58">
        <f>'10-27'!V26</f>
        <v>0.99884925201380881</v>
      </c>
      <c r="D7" s="58">
        <f>'10-27'!W26</f>
        <v>0.63060989643268117</v>
      </c>
      <c r="E7" s="58">
        <f>'10-27'!X26</f>
        <v>0.3659378596087457</v>
      </c>
      <c r="F7" s="58">
        <f>'10-27'!Y26</f>
        <v>0.21634062140391255</v>
      </c>
      <c r="I7" s="58">
        <f>'10-28'!T26</f>
        <v>1.9999999999999998</v>
      </c>
      <c r="J7" s="58">
        <f>'10-28'!U26</f>
        <v>1.52819332566168</v>
      </c>
      <c r="K7" s="58">
        <f>'10-28'!V26</f>
        <v>1.1369390103567318</v>
      </c>
      <c r="L7" s="58">
        <f>'10-28'!W26</f>
        <v>0.46950517836593786</v>
      </c>
      <c r="M7" s="58">
        <f>'10-28'!X26</f>
        <v>0.37744533947065595</v>
      </c>
      <c r="N7" s="58">
        <f>'10-28'!Y26</f>
        <v>0.26237054085155348</v>
      </c>
      <c r="Q7" s="58">
        <f>'10-29'!T26</f>
        <v>2.0575373993095512</v>
      </c>
      <c r="R7" s="58">
        <f>'10-29'!U26</f>
        <v>1.5972382048331415</v>
      </c>
      <c r="S7" s="58">
        <f>'10-29'!V26</f>
        <v>1.0448791714614498</v>
      </c>
      <c r="T7" s="58">
        <f>'10-29'!W26</f>
        <v>0.59608745684695053</v>
      </c>
      <c r="U7" s="58">
        <f>'10-29'!X26</f>
        <v>0.3889528193325662</v>
      </c>
      <c r="V7" s="58">
        <f>'10-29'!Y26</f>
        <v>0.31990794016110474</v>
      </c>
    </row>
    <row r="10" spans="1:22" x14ac:dyDescent="0.35">
      <c r="A10" t="s">
        <v>44</v>
      </c>
      <c r="I10" t="s">
        <v>44</v>
      </c>
      <c r="Q10" t="s">
        <v>44</v>
      </c>
    </row>
    <row r="11" spans="1:22" x14ac:dyDescent="0.35">
      <c r="A11" s="54" t="str">
        <f>'10-27'!T27</f>
        <v>DC</v>
      </c>
      <c r="B11" s="54">
        <f>'10-27'!U27</f>
        <v>1</v>
      </c>
      <c r="C11" s="54">
        <f>'10-27'!V27</f>
        <v>6</v>
      </c>
      <c r="D11" s="54">
        <f>'10-27'!W27</f>
        <v>24</v>
      </c>
      <c r="E11" s="54">
        <f>'10-27'!X27</f>
        <v>48</v>
      </c>
      <c r="F11" s="54">
        <f>'10-27'!Y27</f>
        <v>72</v>
      </c>
      <c r="I11" s="54" t="str">
        <f>'10-28'!T27</f>
        <v>DC</v>
      </c>
      <c r="J11" s="54">
        <f>'10-28'!U27</f>
        <v>1</v>
      </c>
      <c r="K11" s="54">
        <f>'10-28'!V27</f>
        <v>6</v>
      </c>
      <c r="L11" s="54">
        <f>'10-28'!W27</f>
        <v>24</v>
      </c>
      <c r="M11" s="54">
        <f>'10-28'!X27</f>
        <v>48</v>
      </c>
      <c r="N11" s="54">
        <f>'10-28'!Y27</f>
        <v>72</v>
      </c>
      <c r="Q11" s="54" t="str">
        <f>'10-29'!T27</f>
        <v>DC</v>
      </c>
      <c r="R11" s="54">
        <f>'10-29'!U27</f>
        <v>1</v>
      </c>
      <c r="S11" s="54">
        <f>'10-29'!V27</f>
        <v>6</v>
      </c>
      <c r="T11" s="54">
        <f>'10-29'!W27</f>
        <v>24</v>
      </c>
      <c r="U11" s="54">
        <f>'10-29'!X27</f>
        <v>48</v>
      </c>
      <c r="V11" s="54">
        <f>'10-29'!Y27</f>
        <v>72</v>
      </c>
    </row>
    <row r="12" spans="1:22" x14ac:dyDescent="0.35">
      <c r="A12" s="56">
        <f>'10-27'!T28</f>
        <v>5.5928411633111297E-3</v>
      </c>
      <c r="B12" s="56">
        <f>'10-27'!U28</f>
        <v>0.21934758155230583</v>
      </c>
      <c r="C12" s="56">
        <f>'10-27'!V28</f>
        <v>0.47244094488188976</v>
      </c>
      <c r="D12" s="56">
        <f>'10-27'!W28</f>
        <v>0.69741282339707533</v>
      </c>
      <c r="E12" s="56">
        <f>'10-27'!X28</f>
        <v>0.82114735658042737</v>
      </c>
      <c r="F12" s="56">
        <f>'10-27'!Y28</f>
        <v>0.88301462317210344</v>
      </c>
      <c r="G12" s="51"/>
      <c r="H12" s="51"/>
      <c r="I12" s="56">
        <f>'10-28'!T28</f>
        <v>0</v>
      </c>
      <c r="J12" s="56">
        <f>'10-28'!U28</f>
        <v>0.2572706935123043</v>
      </c>
      <c r="K12" s="56">
        <f>'10-28'!V28</f>
        <v>0.45302013422818799</v>
      </c>
      <c r="L12" s="56">
        <f>'10-28'!W28</f>
        <v>0.78299776286353473</v>
      </c>
      <c r="M12" s="56">
        <f>'10-28'!X28</f>
        <v>0.81096196868008952</v>
      </c>
      <c r="N12" s="56">
        <f>'10-28'!Y28</f>
        <v>0.86129753914988816</v>
      </c>
      <c r="Q12" s="56">
        <f>'10-29'!T28</f>
        <v>0</v>
      </c>
      <c r="R12" s="56">
        <f>'10-29'!U28</f>
        <v>0.23783185840707952</v>
      </c>
      <c r="S12" s="56">
        <f>'10-29'!V28</f>
        <v>0.48672566371681414</v>
      </c>
      <c r="T12" s="56">
        <f>'10-29'!W28</f>
        <v>0.71902654867256643</v>
      </c>
      <c r="U12" s="56">
        <f>'10-29'!X28</f>
        <v>0.82964601769911495</v>
      </c>
      <c r="V12" s="56">
        <f>'10-29'!Y28</f>
        <v>0.84623893805309736</v>
      </c>
    </row>
    <row r="13" spans="1:22" x14ac:dyDescent="0.35">
      <c r="A13" s="56">
        <f>'10-27'!T29</f>
        <v>0</v>
      </c>
      <c r="B13" s="56">
        <f>'10-27'!U29</f>
        <v>0.21372328458942613</v>
      </c>
      <c r="C13" s="56">
        <f>'10-27'!V29</f>
        <v>0.45556805399325079</v>
      </c>
      <c r="D13" s="56">
        <f>'10-27'!W29</f>
        <v>0.70303712035995503</v>
      </c>
      <c r="E13" s="56">
        <f>'10-27'!X29</f>
        <v>0.82114735658042737</v>
      </c>
      <c r="F13" s="56">
        <f>'10-27'!Y29</f>
        <v>0.88301462317210344</v>
      </c>
      <c r="G13" s="51"/>
      <c r="H13" s="51"/>
      <c r="I13" s="56">
        <f>'10-28'!T29</f>
        <v>0</v>
      </c>
      <c r="J13" s="56">
        <f>'10-28'!U29</f>
        <v>0.22930648769574941</v>
      </c>
      <c r="K13" s="56">
        <f>'10-28'!V29</f>
        <v>0.44183445190156606</v>
      </c>
      <c r="L13" s="56">
        <f>'10-28'!W29</f>
        <v>0.78299776286353473</v>
      </c>
      <c r="M13" s="56">
        <f>'10-28'!X29</f>
        <v>0.82214765100671139</v>
      </c>
      <c r="N13" s="56">
        <f>'10-28'!Y29</f>
        <v>0.87807606263982108</v>
      </c>
      <c r="Q13" s="56">
        <f>'10-29'!T29</f>
        <v>0</v>
      </c>
      <c r="R13" s="56">
        <f>'10-29'!U29</f>
        <v>0.25995575221238926</v>
      </c>
      <c r="S13" s="56">
        <f>'10-29'!V29</f>
        <v>0.48119469026548678</v>
      </c>
      <c r="T13" s="56">
        <f>'10-29'!W29</f>
        <v>0.71349557522123885</v>
      </c>
      <c r="U13" s="56">
        <f>'10-29'!X29</f>
        <v>0.81858407079646023</v>
      </c>
      <c r="V13" s="56">
        <f>'10-29'!Y29</f>
        <v>0.84255162241887904</v>
      </c>
    </row>
    <row r="14" spans="1:22" x14ac:dyDescent="0.35">
      <c r="A14" s="56">
        <f>'10-27'!T30</f>
        <v>2.2497187851518476E-2</v>
      </c>
      <c r="B14" s="56">
        <f>'10-27'!U30</f>
        <v>0.21934758155230583</v>
      </c>
      <c r="C14" s="56">
        <f>'10-27'!V30</f>
        <v>0.51181102362204722</v>
      </c>
      <c r="D14" s="56">
        <f>'10-27'!W30</f>
        <v>0.69178852643419575</v>
      </c>
      <c r="E14" s="56">
        <f>'10-27'!X30</f>
        <v>0.82114735658042737</v>
      </c>
      <c r="F14" s="56">
        <f>'10-27'!Y30</f>
        <v>0.89426321709786272</v>
      </c>
      <c r="G14" s="51"/>
      <c r="H14" s="51"/>
      <c r="I14" s="56">
        <f>'10-28'!T30</f>
        <v>2.7964205816554892E-2</v>
      </c>
      <c r="J14" s="56">
        <f>'10-28'!U30</f>
        <v>0.2572706935123043</v>
      </c>
      <c r="K14" s="56">
        <f>'10-28'!V30</f>
        <v>0.44742729306487694</v>
      </c>
      <c r="L14" s="56">
        <f>'10-28'!W30</f>
        <v>0.77181208053691275</v>
      </c>
      <c r="M14" s="56">
        <f>'10-28'!X30</f>
        <v>0.81655480984340045</v>
      </c>
      <c r="N14" s="56">
        <f>'10-28'!Y30</f>
        <v>0.87248322147651003</v>
      </c>
      <c r="Q14" s="56">
        <f>'10-29'!T30</f>
        <v>0</v>
      </c>
      <c r="R14" s="56">
        <f>'10-29'!U30</f>
        <v>0.23230088495575213</v>
      </c>
      <c r="S14" s="56">
        <f>'10-29'!V30</f>
        <v>0.49778761061946902</v>
      </c>
      <c r="T14" s="56">
        <f>'10-29'!W30</f>
        <v>0.71349557522123885</v>
      </c>
      <c r="U14" s="56">
        <f>'10-29'!X30</f>
        <v>0.81305309734513276</v>
      </c>
      <c r="V14" s="56">
        <f>'10-29'!Y30</f>
        <v>0.84623893805309736</v>
      </c>
    </row>
    <row r="19" spans="6:19" x14ac:dyDescent="0.35">
      <c r="G19" t="s">
        <v>45</v>
      </c>
    </row>
    <row r="20" spans="6:19" x14ac:dyDescent="0.35">
      <c r="G20" s="59" t="s">
        <v>24</v>
      </c>
      <c r="H20" s="59">
        <v>1</v>
      </c>
      <c r="I20" s="59">
        <v>6</v>
      </c>
      <c r="J20" s="59">
        <v>24</v>
      </c>
      <c r="K20" s="59">
        <v>48</v>
      </c>
      <c r="L20" s="59">
        <v>72</v>
      </c>
      <c r="N20" s="60" t="s">
        <v>24</v>
      </c>
      <c r="O20" s="58">
        <v>2.0306866129650936</v>
      </c>
      <c r="P20" s="58">
        <v>2.046029919447641</v>
      </c>
      <c r="Q20" s="58">
        <v>2.0519529768676521</v>
      </c>
    </row>
    <row r="21" spans="6:19" x14ac:dyDescent="0.35">
      <c r="F21" s="52" t="s">
        <v>46</v>
      </c>
      <c r="G21" s="58">
        <f>AVERAGE(A5:A7)</f>
        <v>2.0306866129650936</v>
      </c>
      <c r="H21" s="58">
        <f t="shared" ref="H21:L21" si="0">AVERAGE(B5:B7)</f>
        <v>1.6010740314537781</v>
      </c>
      <c r="I21" s="58">
        <f t="shared" si="0"/>
        <v>1.0640583045646335</v>
      </c>
      <c r="J21" s="58">
        <f>AVERAGE(D5:D7)</f>
        <v>0.61910241657077092</v>
      </c>
      <c r="K21" s="58">
        <f t="shared" si="0"/>
        <v>0.3659378596087457</v>
      </c>
      <c r="L21" s="58">
        <f t="shared" si="0"/>
        <v>0.23168392788645953</v>
      </c>
      <c r="N21" s="60">
        <v>1</v>
      </c>
      <c r="O21" s="58">
        <v>1.6010740314537781</v>
      </c>
      <c r="P21" s="58">
        <v>1.5473724587648636</v>
      </c>
      <c r="Q21" s="58">
        <v>1.5551763367463025</v>
      </c>
      <c r="R21" s="28"/>
      <c r="S21" s="28"/>
    </row>
    <row r="22" spans="6:19" x14ac:dyDescent="0.35">
      <c r="F22" s="52" t="s">
        <v>47</v>
      </c>
      <c r="G22" s="58">
        <f>AVERAGE(I5:I7)</f>
        <v>2.046029919447641</v>
      </c>
      <c r="H22" s="58">
        <f t="shared" ref="H22:L22" si="1">AVERAGE(J5:J7)</f>
        <v>1.5473724587648636</v>
      </c>
      <c r="I22" s="58">
        <f t="shared" si="1"/>
        <v>1.1369390103567318</v>
      </c>
      <c r="J22" s="58">
        <f t="shared" si="1"/>
        <v>0.45416187188339086</v>
      </c>
      <c r="K22" s="58">
        <f t="shared" si="1"/>
        <v>0.377445339470656</v>
      </c>
      <c r="L22" s="58">
        <f t="shared" si="1"/>
        <v>0.26620636747219023</v>
      </c>
      <c r="N22" s="60">
        <v>6</v>
      </c>
      <c r="O22" s="58">
        <v>1.0640583045646335</v>
      </c>
      <c r="P22" s="58">
        <v>1.1369390103567318</v>
      </c>
      <c r="Q22" s="58">
        <v>1.050815320439894</v>
      </c>
      <c r="R22" s="28"/>
      <c r="S22" s="28"/>
    </row>
    <row r="23" spans="6:19" x14ac:dyDescent="0.35">
      <c r="F23" s="52" t="s">
        <v>48</v>
      </c>
      <c r="G23" s="58">
        <f>AVERAGE(Q5:Q7)</f>
        <v>2.076716532412735</v>
      </c>
      <c r="H23" s="58">
        <f t="shared" ref="H23:L23" si="2">AVERAGE(R5:R7)</f>
        <v>1.5742232451093212</v>
      </c>
      <c r="I23" s="58">
        <f t="shared" si="2"/>
        <v>1.0640583045646335</v>
      </c>
      <c r="J23" s="58">
        <f t="shared" si="2"/>
        <v>0.59225163022631377</v>
      </c>
      <c r="K23" s="58">
        <f t="shared" si="2"/>
        <v>0.3736095128500192</v>
      </c>
      <c r="L23" s="58">
        <f t="shared" si="2"/>
        <v>0.32246515790819585</v>
      </c>
      <c r="N23" s="60">
        <v>24</v>
      </c>
      <c r="O23" s="58">
        <v>0.61910241657077092</v>
      </c>
      <c r="P23" s="58">
        <v>0.45416187188339086</v>
      </c>
      <c r="Q23" s="58">
        <v>0.58437618505877875</v>
      </c>
      <c r="R23" s="28"/>
      <c r="S23" s="28"/>
    </row>
    <row r="24" spans="6:19" x14ac:dyDescent="0.35">
      <c r="N24" s="60">
        <v>48</v>
      </c>
      <c r="O24" s="58">
        <v>0.3659378596087457</v>
      </c>
      <c r="P24" s="58">
        <v>0.377445339470656</v>
      </c>
      <c r="Q24" s="58">
        <v>0.36822146378460374</v>
      </c>
    </row>
    <row r="25" spans="6:19" x14ac:dyDescent="0.35">
      <c r="N25" s="60">
        <v>72</v>
      </c>
      <c r="O25" s="58">
        <v>0.23168392788645953</v>
      </c>
      <c r="P25" s="58">
        <v>0.26620636747219023</v>
      </c>
      <c r="Q25" s="58">
        <v>0.31765895588421178</v>
      </c>
    </row>
    <row r="26" spans="6:19" x14ac:dyDescent="0.35">
      <c r="G26" t="s">
        <v>49</v>
      </c>
    </row>
    <row r="27" spans="6:19" x14ac:dyDescent="0.35">
      <c r="G27" s="59" t="s">
        <v>24</v>
      </c>
      <c r="H27" s="59">
        <v>1</v>
      </c>
      <c r="I27" s="59">
        <v>6</v>
      </c>
      <c r="J27" s="59">
        <v>24</v>
      </c>
      <c r="K27" s="59">
        <v>48</v>
      </c>
      <c r="L27" s="59">
        <v>72</v>
      </c>
    </row>
    <row r="28" spans="6:19" x14ac:dyDescent="0.35">
      <c r="F28" s="52" t="s">
        <v>46</v>
      </c>
      <c r="G28" s="56">
        <f>AVERAGE(A12:A14)</f>
        <v>9.3633430049432018E-3</v>
      </c>
      <c r="H28" s="56">
        <f t="shared" ref="H28" si="3">AVERAGE(B12:B14)</f>
        <v>0.21747281589801259</v>
      </c>
      <c r="I28" s="56">
        <f>AVERAGE(C12:C14)</f>
        <v>0.47994000749906257</v>
      </c>
      <c r="J28" s="56">
        <f>AVERAGE(D12:D14)</f>
        <v>0.69741282339707533</v>
      </c>
      <c r="K28" s="56">
        <f t="shared" ref="K28" si="4">AVERAGE(E12:E14)</f>
        <v>0.82114735658042737</v>
      </c>
      <c r="L28" s="56">
        <f t="shared" ref="L28" si="5">AVERAGE(F12:F14)</f>
        <v>0.8867641544806899</v>
      </c>
    </row>
    <row r="29" spans="6:19" x14ac:dyDescent="0.35">
      <c r="F29" s="52" t="s">
        <v>47</v>
      </c>
      <c r="G29" s="56">
        <f>AVERAGE(I12:I14)</f>
        <v>9.3214019388516301E-3</v>
      </c>
      <c r="H29" s="56">
        <f t="shared" ref="H29" si="6">AVERAGE(J12:J14)</f>
        <v>0.24794929157345269</v>
      </c>
      <c r="I29" s="56">
        <f>AVERAGE(K12:K14)</f>
        <v>0.44742729306487705</v>
      </c>
      <c r="J29" s="56">
        <f t="shared" ref="J29" si="7">AVERAGE(L12:L14)</f>
        <v>0.77926920208799411</v>
      </c>
      <c r="K29" s="56">
        <f t="shared" ref="K29" si="8">AVERAGE(M12:M14)</f>
        <v>0.81655480984340045</v>
      </c>
      <c r="L29" s="56">
        <f t="shared" ref="L29" si="9">AVERAGE(N12:N14)</f>
        <v>0.87061894108873972</v>
      </c>
    </row>
    <row r="30" spans="6:19" x14ac:dyDescent="0.35">
      <c r="F30" s="52" t="s">
        <v>48</v>
      </c>
      <c r="G30" s="56">
        <f>AVERAGE(Q12:Q14)</f>
        <v>0</v>
      </c>
      <c r="H30" s="56">
        <f t="shared" ref="H30" si="10">AVERAGE(R12:R14)</f>
        <v>0.24336283185840699</v>
      </c>
      <c r="I30" s="56">
        <f t="shared" ref="I30" si="11">AVERAGE(S12:S14)</f>
        <v>0.4885693215339233</v>
      </c>
      <c r="J30" s="56">
        <f t="shared" ref="J30" si="12">AVERAGE(T12:T14)</f>
        <v>0.71533923303834801</v>
      </c>
      <c r="K30" s="56">
        <f>AVERAGE(U12:U14)</f>
        <v>0.82042772861356938</v>
      </c>
      <c r="L30" s="56">
        <f t="shared" ref="L30" si="13">AVERAGE(V12:V14)</f>
        <v>0.84500983284169129</v>
      </c>
    </row>
    <row r="31" spans="6:19" x14ac:dyDescent="0.35">
      <c r="F31" t="s">
        <v>52</v>
      </c>
      <c r="G31" s="62">
        <f>AVERAGE(G28:G30)</f>
        <v>6.2282483145982767E-3</v>
      </c>
      <c r="H31" s="62">
        <f t="shared" ref="H31:L31" si="14">AVERAGE(H28:H30)</f>
        <v>0.23626164644329076</v>
      </c>
      <c r="I31" s="62">
        <f t="shared" si="14"/>
        <v>0.47197887403262095</v>
      </c>
      <c r="J31" s="62">
        <f t="shared" si="14"/>
        <v>0.73067375284113911</v>
      </c>
      <c r="K31" s="62">
        <f t="shared" si="14"/>
        <v>0.81937663167913233</v>
      </c>
      <c r="L31" s="62">
        <f t="shared" si="14"/>
        <v>0.86746430947037367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CA319-CD90-4543-BEC3-644B10674CBB}">
  <dimension ref="A1:R32"/>
  <sheetViews>
    <sheetView tabSelected="1" workbookViewId="0">
      <selection activeCell="T44" sqref="T44"/>
    </sheetView>
  </sheetViews>
  <sheetFormatPr defaultRowHeight="14.5" x14ac:dyDescent="0.35"/>
  <sheetData>
    <row r="1" spans="1:16" ht="1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J1" s="20" t="s">
        <v>19</v>
      </c>
      <c r="K1" s="63" t="s">
        <v>20</v>
      </c>
      <c r="L1" s="64"/>
      <c r="M1" s="65"/>
      <c r="O1" t="s">
        <v>51</v>
      </c>
    </row>
    <row r="2" spans="1:16" x14ac:dyDescent="0.35">
      <c r="A2" s="4" t="s">
        <v>7</v>
      </c>
      <c r="B2" s="1">
        <v>9.6299999999999997E-3</v>
      </c>
      <c r="C2" s="5">
        <v>0.1</v>
      </c>
      <c r="D2" s="2">
        <v>960.8</v>
      </c>
      <c r="E2" s="2">
        <f>B2/C2</f>
        <v>9.6299999999999997E-2</v>
      </c>
      <c r="F2" s="6">
        <f>(E2/D2)*10^6</f>
        <v>100.22897585345547</v>
      </c>
      <c r="G2" s="7">
        <v>608</v>
      </c>
      <c r="J2" s="15">
        <v>1</v>
      </c>
      <c r="K2" s="47">
        <v>0.13300000000000001</v>
      </c>
      <c r="L2" s="29">
        <v>0.13800000000000001</v>
      </c>
      <c r="M2" s="31">
        <v>0.13300000000000001</v>
      </c>
      <c r="O2" s="61" t="s">
        <v>22</v>
      </c>
      <c r="P2">
        <v>6.5000000000000002E-2</v>
      </c>
    </row>
    <row r="3" spans="1:16" ht="15" thickBot="1" x14ac:dyDescent="0.4">
      <c r="A3" s="8" t="s">
        <v>8</v>
      </c>
      <c r="B3" s="8">
        <v>9.6129999999999993E-2</v>
      </c>
      <c r="C3" s="9">
        <v>0.1</v>
      </c>
      <c r="D3" s="10">
        <v>960.8</v>
      </c>
      <c r="E3" s="10">
        <f>B3/C3</f>
        <v>0.96129999999999993</v>
      </c>
      <c r="F3" s="11">
        <f>(E3/D3)*10^6</f>
        <v>1000.5203996669443</v>
      </c>
      <c r="G3" s="12">
        <v>608</v>
      </c>
      <c r="J3" s="15">
        <v>6</v>
      </c>
      <c r="K3" s="47">
        <v>9.8000000000000004E-2</v>
      </c>
      <c r="L3" s="29">
        <v>0.1</v>
      </c>
      <c r="M3" s="31">
        <v>9.9000000000000005E-2</v>
      </c>
      <c r="O3" s="61" t="s">
        <v>34</v>
      </c>
      <c r="P3">
        <v>0.95199999999999996</v>
      </c>
    </row>
    <row r="4" spans="1:16" x14ac:dyDescent="0.35">
      <c r="J4" s="15">
        <v>24</v>
      </c>
      <c r="K4" s="15">
        <v>3.9E-2</v>
      </c>
      <c r="L4">
        <v>3.9E-2</v>
      </c>
      <c r="M4" s="43">
        <v>4.1000000000000002E-2</v>
      </c>
      <c r="O4" s="61">
        <v>72</v>
      </c>
      <c r="P4">
        <v>0.93700000000000006</v>
      </c>
    </row>
    <row r="5" spans="1:16" x14ac:dyDescent="0.35">
      <c r="A5" s="30" t="s">
        <v>18</v>
      </c>
      <c r="B5" t="s">
        <v>35</v>
      </c>
      <c r="J5" s="15">
        <v>48</v>
      </c>
      <c r="K5" s="15">
        <v>3.4000000000000002E-2</v>
      </c>
      <c r="L5">
        <v>3.2000000000000001E-2</v>
      </c>
      <c r="M5" s="43">
        <v>3.3000000000000002E-2</v>
      </c>
      <c r="O5" s="61">
        <v>48</v>
      </c>
      <c r="P5">
        <v>0.95199999999999996</v>
      </c>
    </row>
    <row r="6" spans="1:16" ht="15" thickBot="1" x14ac:dyDescent="0.4">
      <c r="J6" s="17">
        <v>72</v>
      </c>
      <c r="K6" s="17">
        <v>2.5000000000000001E-2</v>
      </c>
      <c r="L6" s="18">
        <v>2.1999999999999999E-2</v>
      </c>
      <c r="M6" s="44">
        <v>2.3E-2</v>
      </c>
      <c r="O6" s="61">
        <v>24</v>
      </c>
      <c r="P6">
        <v>0.91700000000000004</v>
      </c>
    </row>
    <row r="7" spans="1:16" x14ac:dyDescent="0.35">
      <c r="A7" t="s">
        <v>37</v>
      </c>
      <c r="J7" s="24" t="s">
        <v>21</v>
      </c>
      <c r="K7" s="21">
        <v>1E-3</v>
      </c>
      <c r="L7" s="21">
        <v>1E-3</v>
      </c>
      <c r="M7" s="22">
        <v>1E-3</v>
      </c>
      <c r="O7" s="61">
        <v>6</v>
      </c>
      <c r="P7">
        <v>0.93600000000000005</v>
      </c>
    </row>
    <row r="8" spans="1:16" x14ac:dyDescent="0.35">
      <c r="A8" t="s">
        <v>38</v>
      </c>
      <c r="J8" s="25" t="s">
        <v>22</v>
      </c>
      <c r="K8">
        <v>2E-3</v>
      </c>
      <c r="L8">
        <v>2E-3</v>
      </c>
      <c r="M8" s="43">
        <v>2E-3</v>
      </c>
      <c r="O8" s="61">
        <v>1</v>
      </c>
      <c r="P8">
        <v>0.95899999999999996</v>
      </c>
    </row>
    <row r="9" spans="1:16" x14ac:dyDescent="0.35">
      <c r="A9" t="s">
        <v>39</v>
      </c>
      <c r="J9" s="25" t="s">
        <v>34</v>
      </c>
      <c r="K9">
        <v>5.0000000000000001E-3</v>
      </c>
      <c r="L9">
        <v>5.0000000000000001E-3</v>
      </c>
      <c r="M9" s="43">
        <v>6.0000000000000001E-3</v>
      </c>
    </row>
    <row r="10" spans="1:16" ht="15" thickBot="1" x14ac:dyDescent="0.4">
      <c r="J10" s="25" t="s">
        <v>23</v>
      </c>
      <c r="K10" s="29">
        <v>0.17899999999999999</v>
      </c>
      <c r="L10" s="29">
        <v>0.17899999999999999</v>
      </c>
      <c r="M10" s="31">
        <v>0.17899999999999999</v>
      </c>
    </row>
    <row r="11" spans="1:16" ht="15" thickBot="1" x14ac:dyDescent="0.4">
      <c r="B11" s="27" t="s">
        <v>9</v>
      </c>
      <c r="C11" s="13" t="s">
        <v>10</v>
      </c>
      <c r="D11" s="14" t="s">
        <v>11</v>
      </c>
      <c r="E11" t="s">
        <v>36</v>
      </c>
      <c r="F11" t="s">
        <v>36</v>
      </c>
      <c r="G11" t="s">
        <v>17</v>
      </c>
      <c r="J11" s="26" t="s">
        <v>24</v>
      </c>
      <c r="K11" s="23">
        <v>0.17899999999999999</v>
      </c>
      <c r="L11" s="23">
        <v>0.18099999999999999</v>
      </c>
      <c r="M11" s="32">
        <v>0.17399999999999999</v>
      </c>
    </row>
    <row r="12" spans="1:16" x14ac:dyDescent="0.35">
      <c r="A12" s="25">
        <v>1</v>
      </c>
      <c r="B12" s="15">
        <v>5</v>
      </c>
      <c r="C12">
        <f t="shared" ref="C12:C17" si="0">5000-B12</f>
        <v>4995</v>
      </c>
      <c r="D12" s="16">
        <f t="shared" ref="D12:D17" si="1">($F$2*B12)/5000</f>
        <v>0.10022897585345547</v>
      </c>
      <c r="E12" s="29">
        <v>8.9999999999999993E-3</v>
      </c>
      <c r="F12" s="29">
        <v>8.0000000000000002E-3</v>
      </c>
      <c r="G12" s="29">
        <f t="shared" ref="G12:G17" si="2">AVERAGE(E12:F12)</f>
        <v>8.5000000000000006E-3</v>
      </c>
    </row>
    <row r="13" spans="1:16" ht="15" thickBot="1" x14ac:dyDescent="0.4">
      <c r="A13" s="25">
        <v>2</v>
      </c>
      <c r="B13" s="15">
        <v>15</v>
      </c>
      <c r="C13">
        <f>5000-B13</f>
        <v>4985</v>
      </c>
      <c r="D13" s="16">
        <f t="shared" si="1"/>
        <v>0.30068692756036641</v>
      </c>
      <c r="E13" s="29">
        <v>2.5000000000000001E-2</v>
      </c>
      <c r="F13" s="29">
        <v>2.5999999999999999E-2</v>
      </c>
      <c r="G13" s="29">
        <f t="shared" si="2"/>
        <v>2.5500000000000002E-2</v>
      </c>
    </row>
    <row r="14" spans="1:16" ht="15" thickBot="1" x14ac:dyDescent="0.4">
      <c r="A14" s="25">
        <v>3</v>
      </c>
      <c r="B14" s="15">
        <v>25</v>
      </c>
      <c r="C14">
        <f t="shared" si="0"/>
        <v>4975</v>
      </c>
      <c r="D14" s="16">
        <f t="shared" si="1"/>
        <v>0.50114487926727735</v>
      </c>
      <c r="E14" s="29">
        <v>4.5999999999999999E-2</v>
      </c>
      <c r="F14" s="29">
        <v>4.4999999999999998E-2</v>
      </c>
      <c r="G14" s="29">
        <f t="shared" si="2"/>
        <v>4.5499999999999999E-2</v>
      </c>
      <c r="J14" s="14" t="s">
        <v>11</v>
      </c>
      <c r="K14" t="s">
        <v>36</v>
      </c>
      <c r="L14" t="s">
        <v>36</v>
      </c>
      <c r="M14" t="s">
        <v>17</v>
      </c>
      <c r="N14" t="s">
        <v>50</v>
      </c>
      <c r="O14" t="s">
        <v>50</v>
      </c>
      <c r="P14" t="s">
        <v>17</v>
      </c>
    </row>
    <row r="15" spans="1:16" x14ac:dyDescent="0.35">
      <c r="A15" s="25">
        <v>4</v>
      </c>
      <c r="B15" s="15">
        <v>50</v>
      </c>
      <c r="C15">
        <f t="shared" si="0"/>
        <v>4950</v>
      </c>
      <c r="D15" s="16">
        <f t="shared" si="1"/>
        <v>1.0022897585345547</v>
      </c>
      <c r="E15" s="29">
        <v>8.5999999999999993E-2</v>
      </c>
      <c r="F15" s="29">
        <v>8.6999999999999994E-2</v>
      </c>
      <c r="G15" s="29">
        <f t="shared" si="2"/>
        <v>8.6499999999999994E-2</v>
      </c>
      <c r="J15" s="16">
        <v>0.10022897585345547</v>
      </c>
      <c r="K15" s="29">
        <v>8.9999999999999993E-3</v>
      </c>
      <c r="L15" s="29">
        <v>8.9999999999999993E-3</v>
      </c>
      <c r="M15" s="29">
        <v>8.9999999999999993E-3</v>
      </c>
      <c r="N15">
        <v>8.9999999999999993E-3</v>
      </c>
      <c r="O15" s="29">
        <v>8.9999999999999993E-3</v>
      </c>
      <c r="P15">
        <v>8.9999999999999993E-3</v>
      </c>
    </row>
    <row r="16" spans="1:16" x14ac:dyDescent="0.35">
      <c r="A16" s="25">
        <v>5</v>
      </c>
      <c r="B16" s="15">
        <v>100</v>
      </c>
      <c r="C16">
        <f t="shared" si="0"/>
        <v>4900</v>
      </c>
      <c r="D16" s="16">
        <f t="shared" si="1"/>
        <v>2.0045795170691094</v>
      </c>
      <c r="E16" s="29">
        <v>0.17499999999999999</v>
      </c>
      <c r="F16" s="29">
        <v>0.17699999999999999</v>
      </c>
      <c r="G16" s="29">
        <f t="shared" si="2"/>
        <v>0.17599999999999999</v>
      </c>
      <c r="J16" s="16">
        <v>0.30068692756036641</v>
      </c>
      <c r="K16" s="29">
        <v>2.4E-2</v>
      </c>
      <c r="L16" s="29">
        <v>2.5999999999999999E-2</v>
      </c>
      <c r="M16" s="29">
        <v>2.5000000000000001E-2</v>
      </c>
      <c r="N16">
        <v>2.5000000000000001E-2</v>
      </c>
      <c r="O16" s="29">
        <v>2.5999999999999999E-2</v>
      </c>
      <c r="P16">
        <v>2.5500000000000002E-2</v>
      </c>
    </row>
    <row r="17" spans="1:18" ht="15" thickBot="1" x14ac:dyDescent="0.4">
      <c r="A17" s="26">
        <v>6</v>
      </c>
      <c r="B17" s="17">
        <v>125</v>
      </c>
      <c r="C17" s="18">
        <f t="shared" si="0"/>
        <v>4875</v>
      </c>
      <c r="D17" s="19">
        <f t="shared" si="1"/>
        <v>2.5057243963363867</v>
      </c>
      <c r="E17" s="29">
        <v>0.218</v>
      </c>
      <c r="F17" s="29">
        <v>0.216</v>
      </c>
      <c r="G17" s="29">
        <f t="shared" si="2"/>
        <v>0.217</v>
      </c>
      <c r="J17" s="16">
        <v>0.50114487926727735</v>
      </c>
      <c r="K17" s="29">
        <v>4.5999999999999999E-2</v>
      </c>
      <c r="L17" s="29">
        <v>4.4999999999999998E-2</v>
      </c>
      <c r="M17" s="29">
        <v>4.5499999999999999E-2</v>
      </c>
      <c r="N17">
        <v>4.5999999999999999E-2</v>
      </c>
      <c r="O17" s="29">
        <v>4.3999999999999997E-2</v>
      </c>
      <c r="P17">
        <v>4.4999999999999998E-2</v>
      </c>
    </row>
    <row r="18" spans="1:18" ht="15" thickBot="1" x14ac:dyDescent="0.4">
      <c r="J18" s="16">
        <v>1.0022897585345547</v>
      </c>
      <c r="K18" s="29">
        <v>0.09</v>
      </c>
      <c r="L18" s="29">
        <v>8.8999999999999996E-2</v>
      </c>
      <c r="M18" s="29">
        <v>8.9499999999999996E-2</v>
      </c>
      <c r="N18">
        <v>8.7999999999999995E-2</v>
      </c>
      <c r="O18" s="29">
        <v>9.1999999999999998E-2</v>
      </c>
      <c r="P18">
        <v>0.09</v>
      </c>
    </row>
    <row r="19" spans="1:18" ht="15" thickBot="1" x14ac:dyDescent="0.4">
      <c r="A19" s="20" t="s">
        <v>19</v>
      </c>
      <c r="B19" s="63" t="s">
        <v>20</v>
      </c>
      <c r="C19" s="64"/>
      <c r="D19" s="65"/>
      <c r="J19" s="16">
        <v>2.0045795170691094</v>
      </c>
      <c r="K19" s="29">
        <v>0.17799999999999999</v>
      </c>
      <c r="L19" s="29">
        <v>0.17699999999999999</v>
      </c>
      <c r="M19" s="29">
        <v>0.17749999999999999</v>
      </c>
      <c r="N19">
        <v>0.17699999999999999</v>
      </c>
      <c r="O19" s="29">
        <v>0.18099999999999999</v>
      </c>
      <c r="P19">
        <v>0.17899999999999999</v>
      </c>
    </row>
    <row r="20" spans="1:18" ht="15" thickBot="1" x14ac:dyDescent="0.4">
      <c r="A20" s="15">
        <v>1</v>
      </c>
      <c r="B20" s="47">
        <v>0.13900000000000001</v>
      </c>
      <c r="C20" s="29">
        <v>0.14000000000000001</v>
      </c>
      <c r="D20" s="31">
        <v>0.13900000000000001</v>
      </c>
      <c r="F20" t="s">
        <v>51</v>
      </c>
      <c r="J20" s="19">
        <v>2.5057243963363867</v>
      </c>
      <c r="K20" s="29">
        <v>0.221</v>
      </c>
      <c r="L20" s="29">
        <v>0.218</v>
      </c>
      <c r="M20" s="29">
        <v>0.2195</v>
      </c>
      <c r="N20">
        <v>0.222</v>
      </c>
      <c r="O20" s="29">
        <v>0.22500000000000001</v>
      </c>
      <c r="P20">
        <v>0.2235</v>
      </c>
    </row>
    <row r="21" spans="1:18" ht="15" thickBot="1" x14ac:dyDescent="0.4">
      <c r="A21" s="15">
        <v>6</v>
      </c>
      <c r="B21" s="47">
        <v>9.4E-2</v>
      </c>
      <c r="C21" s="29">
        <v>9.7000000000000003E-2</v>
      </c>
      <c r="D21" s="31">
        <v>8.6999999999999994E-2</v>
      </c>
      <c r="F21" s="61" t="s">
        <v>22</v>
      </c>
      <c r="G21">
        <v>6.4000000000000001E-2</v>
      </c>
    </row>
    <row r="22" spans="1:18" ht="15" thickBot="1" x14ac:dyDescent="0.4">
      <c r="A22" s="15">
        <v>24</v>
      </c>
      <c r="B22" s="47">
        <v>5.3999999999999999E-2</v>
      </c>
      <c r="C22" s="29">
        <v>5.2999999999999999E-2</v>
      </c>
      <c r="D22" s="31">
        <v>5.5E-2</v>
      </c>
      <c r="F22" s="61" t="s">
        <v>34</v>
      </c>
      <c r="G22">
        <v>0.95099999999999996</v>
      </c>
      <c r="J22" s="20" t="s">
        <v>19</v>
      </c>
      <c r="K22" s="63" t="s">
        <v>20</v>
      </c>
      <c r="L22" s="64"/>
      <c r="M22" s="65"/>
      <c r="Q22" t="s">
        <v>51</v>
      </c>
    </row>
    <row r="23" spans="1:18" x14ac:dyDescent="0.35">
      <c r="A23" s="15">
        <v>48</v>
      </c>
      <c r="B23" s="47">
        <v>3.2000000000000001E-2</v>
      </c>
      <c r="C23" s="29">
        <v>3.2000000000000001E-2</v>
      </c>
      <c r="D23" s="31">
        <v>3.2000000000000001E-2</v>
      </c>
      <c r="F23" s="61">
        <v>72</v>
      </c>
      <c r="G23">
        <v>0.95599999999999996</v>
      </c>
      <c r="J23" s="15">
        <v>1</v>
      </c>
      <c r="K23" s="47">
        <v>0.13800000000000001</v>
      </c>
      <c r="L23" s="29">
        <v>0.13400000000000001</v>
      </c>
      <c r="M23" s="31">
        <v>0.13900000000000001</v>
      </c>
      <c r="Q23" s="61" t="s">
        <v>22</v>
      </c>
      <c r="R23">
        <v>6.3E-2</v>
      </c>
    </row>
    <row r="24" spans="1:18" ht="15" thickBot="1" x14ac:dyDescent="0.4">
      <c r="A24" s="17">
        <v>72</v>
      </c>
      <c r="B24" s="48">
        <v>2.1000000000000001E-2</v>
      </c>
      <c r="C24" s="23">
        <v>2.1000000000000001E-2</v>
      </c>
      <c r="D24" s="32">
        <v>1.9E-2</v>
      </c>
      <c r="F24" s="61">
        <v>48</v>
      </c>
      <c r="G24">
        <v>0.94799999999999995</v>
      </c>
      <c r="J24" s="15">
        <v>6</v>
      </c>
      <c r="K24" s="47">
        <v>9.2999999999999999E-2</v>
      </c>
      <c r="L24" s="29">
        <v>9.4E-2</v>
      </c>
      <c r="M24" s="31">
        <v>9.0999999999999998E-2</v>
      </c>
      <c r="Q24" s="61" t="s">
        <v>34</v>
      </c>
      <c r="R24">
        <v>0.97199999999999998</v>
      </c>
    </row>
    <row r="25" spans="1:18" x14ac:dyDescent="0.35">
      <c r="A25" s="24" t="s">
        <v>21</v>
      </c>
      <c r="B25" s="49">
        <v>-2E-3</v>
      </c>
      <c r="C25" s="49">
        <v>-3.0000000000000001E-3</v>
      </c>
      <c r="D25" s="50">
        <v>-2E-3</v>
      </c>
      <c r="F25" s="61">
        <v>24</v>
      </c>
      <c r="G25">
        <v>0.95299999999999996</v>
      </c>
      <c r="J25" s="15">
        <v>24</v>
      </c>
      <c r="K25" s="47">
        <v>5.0999999999999997E-2</v>
      </c>
      <c r="L25" s="29">
        <v>5.1999999999999998E-2</v>
      </c>
      <c r="M25" s="31">
        <v>5.1999999999999998E-2</v>
      </c>
      <c r="Q25" s="61">
        <v>72</v>
      </c>
      <c r="R25">
        <v>0.94399999999999995</v>
      </c>
    </row>
    <row r="26" spans="1:18" x14ac:dyDescent="0.35">
      <c r="A26" s="25" t="s">
        <v>22</v>
      </c>
      <c r="B26" s="29">
        <v>-3.0000000000000001E-3</v>
      </c>
      <c r="C26" s="29">
        <v>-2E-3</v>
      </c>
      <c r="D26" s="31">
        <v>-2E-3</v>
      </c>
      <c r="F26" s="61">
        <v>6</v>
      </c>
      <c r="G26">
        <v>0.96</v>
      </c>
      <c r="J26" s="15">
        <v>48</v>
      </c>
      <c r="K26" s="47">
        <v>3.1E-2</v>
      </c>
      <c r="L26" s="29">
        <v>3.3000000000000002E-2</v>
      </c>
      <c r="M26" s="31">
        <v>3.4000000000000002E-2</v>
      </c>
      <c r="Q26" s="61">
        <v>48</v>
      </c>
      <c r="R26">
        <v>0.93600000000000005</v>
      </c>
    </row>
    <row r="27" spans="1:18" ht="15" thickBot="1" x14ac:dyDescent="0.4">
      <c r="A27" s="25" t="s">
        <v>34</v>
      </c>
      <c r="B27" s="29">
        <v>0</v>
      </c>
      <c r="C27" s="29">
        <v>0</v>
      </c>
      <c r="D27" s="31">
        <v>0</v>
      </c>
      <c r="F27" s="61">
        <v>1</v>
      </c>
      <c r="G27">
        <v>0.95599999999999996</v>
      </c>
      <c r="J27" s="17">
        <v>72</v>
      </c>
      <c r="K27" s="48">
        <v>2.8000000000000001E-2</v>
      </c>
      <c r="L27" s="23">
        <f>AVERAGE(0.031,0.028,0.027)</f>
        <v>2.8666666666666663E-2</v>
      </c>
      <c r="M27" s="32">
        <v>2.8000000000000001E-2</v>
      </c>
      <c r="Q27" s="61">
        <v>24</v>
      </c>
      <c r="R27">
        <v>0.94799999999999995</v>
      </c>
    </row>
    <row r="28" spans="1:18" x14ac:dyDescent="0.35">
      <c r="A28" s="25" t="s">
        <v>23</v>
      </c>
      <c r="B28" s="29">
        <v>0.17899999999999999</v>
      </c>
      <c r="C28" s="29">
        <v>0.17799999999999999</v>
      </c>
      <c r="D28" s="31">
        <v>0.17799999999999999</v>
      </c>
      <c r="J28" s="24" t="s">
        <v>21</v>
      </c>
      <c r="K28" s="49">
        <v>1E-3</v>
      </c>
      <c r="L28" s="49">
        <v>0</v>
      </c>
      <c r="M28" s="50">
        <v>0</v>
      </c>
      <c r="Q28" s="61">
        <v>6</v>
      </c>
      <c r="R28">
        <v>0.97099999999999997</v>
      </c>
    </row>
    <row r="29" spans="1:18" ht="15" thickBot="1" x14ac:dyDescent="0.4">
      <c r="A29" s="26" t="s">
        <v>24</v>
      </c>
      <c r="B29" s="23">
        <v>0.17799999999999999</v>
      </c>
      <c r="C29" s="23">
        <v>0.17799999999999999</v>
      </c>
      <c r="D29" s="32">
        <v>0.17399999999999999</v>
      </c>
      <c r="J29" s="25" t="s">
        <v>22</v>
      </c>
      <c r="K29" s="29">
        <v>0</v>
      </c>
      <c r="L29" s="29">
        <v>3.0000000000000001E-3</v>
      </c>
      <c r="M29" s="31">
        <v>1E-3</v>
      </c>
      <c r="Q29" s="61">
        <v>1</v>
      </c>
      <c r="R29">
        <v>0.96699999999999997</v>
      </c>
    </row>
    <row r="30" spans="1:18" x14ac:dyDescent="0.35">
      <c r="J30" s="25" t="s">
        <v>34</v>
      </c>
      <c r="K30" s="29">
        <v>3.0000000000000001E-3</v>
      </c>
      <c r="L30" s="29">
        <v>3.0000000000000001E-3</v>
      </c>
      <c r="M30" s="31">
        <v>4.0000000000000001E-3</v>
      </c>
    </row>
    <row r="31" spans="1:18" x14ac:dyDescent="0.35">
      <c r="J31" s="25" t="s">
        <v>23</v>
      </c>
      <c r="K31" s="29">
        <v>0.17899999999999999</v>
      </c>
      <c r="L31" s="29">
        <v>0.17</v>
      </c>
      <c r="M31" s="31">
        <v>0.17799999999999999</v>
      </c>
    </row>
    <row r="32" spans="1:18" ht="15" thickBot="1" x14ac:dyDescent="0.4">
      <c r="J32" s="26" t="s">
        <v>24</v>
      </c>
      <c r="K32" s="23">
        <v>0.18099999999999999</v>
      </c>
      <c r="L32" s="23">
        <v>0.182</v>
      </c>
      <c r="M32" s="32">
        <v>0.17899999999999999</v>
      </c>
    </row>
  </sheetData>
  <mergeCells count="3">
    <mergeCell ref="B19:D19"/>
    <mergeCell ref="K1:M1"/>
    <mergeCell ref="K22:M22"/>
  </mergeCells>
  <conditionalFormatting sqref="B20:D29">
    <cfRule type="cellIs" dxfId="2" priority="3" operator="lessThan">
      <formula>$G$12</formula>
    </cfRule>
  </conditionalFormatting>
  <conditionalFormatting sqref="K2:M11">
    <cfRule type="cellIs" dxfId="1" priority="2" operator="lessThan">
      <formula>$G$12</formula>
    </cfRule>
  </conditionalFormatting>
  <conditionalFormatting sqref="K23:M32">
    <cfRule type="cellIs" dxfId="0" priority="1" operator="lessThan">
      <formula>$G$12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10-27</vt:lpstr>
      <vt:lpstr>10-28</vt:lpstr>
      <vt:lpstr>10-29</vt:lpstr>
      <vt:lpstr>Kiki int. n=3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Nayla Rhein</dc:creator>
  <cp:lastModifiedBy>Nayla Rhein</cp:lastModifiedBy>
  <cp:lastPrinted>2020-11-10T04:21:37Z</cp:lastPrinted>
  <dcterms:created xsi:type="dcterms:W3CDTF">2020-10-26T04:13:30Z</dcterms:created>
  <dcterms:modified xsi:type="dcterms:W3CDTF">2024-04-04T19:03:37Z</dcterms:modified>
</cp:coreProperties>
</file>