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HAL-Groups\Student-Folders\rhena034\PhD\Dye assays\"/>
    </mc:Choice>
  </mc:AlternateContent>
  <xr:revisionPtr revIDLastSave="0" documentId="13_ncr:1_{F72C0E43-EB8E-4275-8241-0A70F4EE15D6}" xr6:coauthVersionLast="45" xr6:coauthVersionMax="45" xr10:uidLastSave="{00000000-0000-0000-0000-000000000000}"/>
  <bookViews>
    <workbookView xWindow="-108" yWindow="-108" windowWidth="23256" windowHeight="12576" activeTab="4" xr2:uid="{9CD4A106-ACDD-4DC7-BF00-571D41BEB3B4}"/>
  </bookViews>
  <sheets>
    <sheet name="n1 (11-16)" sheetId="6" r:id="rId1"/>
    <sheet name="n2 (11-16)" sheetId="3" r:id="rId2"/>
    <sheet name="n3 (11-18)" sheetId="7" r:id="rId3"/>
    <sheet name="Summary" sheetId="8" r:id="rId4"/>
    <sheet name="data print" sheetId="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A5" i="9" l="1"/>
  <c r="AL22" i="9"/>
  <c r="AL21" i="9"/>
  <c r="AL20" i="9"/>
  <c r="AQ17" i="9"/>
  <c r="AN17" i="9"/>
  <c r="AM17" i="9"/>
  <c r="AQ16" i="9"/>
  <c r="AN16" i="9"/>
  <c r="AM16" i="9"/>
  <c r="AQ15" i="9"/>
  <c r="AN15" i="9"/>
  <c r="AM15" i="9"/>
  <c r="AQ14" i="9"/>
  <c r="AN14" i="9"/>
  <c r="AM14" i="9"/>
  <c r="AQ13" i="9"/>
  <c r="AN13" i="9"/>
  <c r="AM13" i="9"/>
  <c r="AQ12" i="9"/>
  <c r="AN12" i="9"/>
  <c r="AM12" i="9"/>
  <c r="AO3" i="9"/>
  <c r="AP3" i="9" s="1"/>
  <c r="AP2" i="9"/>
  <c r="AO2" i="9"/>
  <c r="T22" i="9"/>
  <c r="T21" i="9"/>
  <c r="T20" i="9"/>
  <c r="Y17" i="9"/>
  <c r="V17" i="9"/>
  <c r="U17" i="9"/>
  <c r="Y16" i="9"/>
  <c r="V16" i="9"/>
  <c r="U16" i="9"/>
  <c r="Y15" i="9"/>
  <c r="V15" i="9"/>
  <c r="U15" i="9"/>
  <c r="Y14" i="9"/>
  <c r="V14" i="9"/>
  <c r="U14" i="9"/>
  <c r="Y13" i="9"/>
  <c r="V13" i="9"/>
  <c r="U13" i="9"/>
  <c r="Y12" i="9"/>
  <c r="V12" i="9"/>
  <c r="U12" i="9"/>
  <c r="W3" i="9"/>
  <c r="X3" i="9" s="1"/>
  <c r="X2" i="9"/>
  <c r="W2" i="9"/>
  <c r="M10" i="9"/>
  <c r="G17" i="9"/>
  <c r="C17" i="9"/>
  <c r="G16" i="9"/>
  <c r="C16" i="9"/>
  <c r="G15" i="9"/>
  <c r="C15" i="9"/>
  <c r="G14" i="9"/>
  <c r="C14" i="9"/>
  <c r="G13" i="9"/>
  <c r="C13" i="9"/>
  <c r="G12" i="9"/>
  <c r="C12" i="9"/>
  <c r="F3" i="9"/>
  <c r="B22" i="9" s="1"/>
  <c r="E3" i="9"/>
  <c r="F2" i="9"/>
  <c r="D13" i="9" s="1"/>
  <c r="E2" i="9"/>
  <c r="D15" i="9" l="1"/>
  <c r="D16" i="9"/>
  <c r="D14" i="9"/>
  <c r="D17" i="9"/>
  <c r="D12" i="9"/>
  <c r="B20" i="9"/>
  <c r="B21" i="9"/>
  <c r="S4" i="7"/>
  <c r="O9" i="6"/>
  <c r="M16" i="6"/>
  <c r="W3" i="6" l="1"/>
  <c r="P16" i="6"/>
  <c r="O24" i="7" l="1"/>
  <c r="N24" i="7"/>
  <c r="M24" i="7"/>
  <c r="O23" i="7"/>
  <c r="O34" i="7" s="1"/>
  <c r="N23" i="7"/>
  <c r="N34" i="7" s="1"/>
  <c r="M23" i="7"/>
  <c r="M34" i="7" s="1"/>
  <c r="O22" i="7"/>
  <c r="O33" i="7" s="1"/>
  <c r="N22" i="7"/>
  <c r="N33" i="7" s="1"/>
  <c r="M22" i="7"/>
  <c r="M33" i="7" s="1"/>
  <c r="O21" i="7"/>
  <c r="O32" i="7" s="1"/>
  <c r="N21" i="7"/>
  <c r="N32" i="7" s="1"/>
  <c r="M21" i="7"/>
  <c r="M32" i="7" s="1"/>
  <c r="R20" i="7"/>
  <c r="R31" i="7" s="1"/>
  <c r="AG37" i="7" s="1"/>
  <c r="AA19" i="8" s="1"/>
  <c r="Q20" i="7"/>
  <c r="Q31" i="7" s="1"/>
  <c r="AG36" i="7" s="1"/>
  <c r="AA18" i="8" s="1"/>
  <c r="P20" i="7"/>
  <c r="P31" i="7" s="1"/>
  <c r="AG35" i="7" s="1"/>
  <c r="AA17" i="8" s="1"/>
  <c r="O20" i="7"/>
  <c r="O31" i="7" s="1"/>
  <c r="AG26" i="7" s="1"/>
  <c r="AA7" i="8" s="1"/>
  <c r="N20" i="7"/>
  <c r="N31" i="7" s="1"/>
  <c r="AG25" i="7" s="1"/>
  <c r="AA6" i="8" s="1"/>
  <c r="M20" i="7"/>
  <c r="M31" i="7" s="1"/>
  <c r="R19" i="7"/>
  <c r="R30" i="7" s="1"/>
  <c r="Q19" i="7"/>
  <c r="Q30" i="7" s="1"/>
  <c r="AF36" i="7" s="1"/>
  <c r="Z18" i="8" s="1"/>
  <c r="P19" i="7"/>
  <c r="P30" i="7" s="1"/>
  <c r="AF35" i="7" s="1"/>
  <c r="Z17" i="8" s="1"/>
  <c r="O19" i="7"/>
  <c r="O30" i="7" s="1"/>
  <c r="AF26" i="7" s="1"/>
  <c r="Z7" i="8" s="1"/>
  <c r="N19" i="7"/>
  <c r="N30" i="7" s="1"/>
  <c r="M19" i="7"/>
  <c r="M30" i="7" s="1"/>
  <c r="R18" i="7"/>
  <c r="R29" i="7" s="1"/>
  <c r="AE37" i="7" s="1"/>
  <c r="Y19" i="8" s="1"/>
  <c r="Q18" i="7"/>
  <c r="Q29" i="7" s="1"/>
  <c r="AE36" i="7" s="1"/>
  <c r="Y18" i="8" s="1"/>
  <c r="P18" i="7"/>
  <c r="P29" i="7" s="1"/>
  <c r="AE35" i="7" s="1"/>
  <c r="Y17" i="8" s="1"/>
  <c r="O18" i="7"/>
  <c r="O29" i="7" s="1"/>
  <c r="AE26" i="7" s="1"/>
  <c r="Y7" i="8" s="1"/>
  <c r="N18" i="7"/>
  <c r="N29" i="7" s="1"/>
  <c r="AE25" i="7" s="1"/>
  <c r="Y6" i="8" s="1"/>
  <c r="M18" i="7"/>
  <c r="M29" i="7" s="1"/>
  <c r="R17" i="7"/>
  <c r="R28" i="7" s="1"/>
  <c r="Q17" i="7"/>
  <c r="Q28" i="7" s="1"/>
  <c r="AD36" i="7" s="1"/>
  <c r="X18" i="8" s="1"/>
  <c r="P17" i="7"/>
  <c r="P28" i="7" s="1"/>
  <c r="AD35" i="7" s="1"/>
  <c r="X17" i="8" s="1"/>
  <c r="O17" i="7"/>
  <c r="O28" i="7" s="1"/>
  <c r="AD26" i="7" s="1"/>
  <c r="X7" i="8" s="1"/>
  <c r="N17" i="7"/>
  <c r="N28" i="7" s="1"/>
  <c r="M17" i="7"/>
  <c r="M28" i="7" s="1"/>
  <c r="G17" i="7"/>
  <c r="C17" i="7"/>
  <c r="R16" i="7"/>
  <c r="R27" i="7" s="1"/>
  <c r="Q16" i="7"/>
  <c r="Q27" i="7" s="1"/>
  <c r="AC36" i="7" s="1"/>
  <c r="W18" i="8" s="1"/>
  <c r="P16" i="7"/>
  <c r="P27" i="7" s="1"/>
  <c r="AC35" i="7" s="1"/>
  <c r="W17" i="8" s="1"/>
  <c r="O16" i="7"/>
  <c r="O27" i="7" s="1"/>
  <c r="AC26" i="7" s="1"/>
  <c r="W7" i="8" s="1"/>
  <c r="N16" i="7"/>
  <c r="N27" i="7" s="1"/>
  <c r="M16" i="7"/>
  <c r="M27" i="7" s="1"/>
  <c r="G16" i="7"/>
  <c r="C16" i="7"/>
  <c r="G15" i="7"/>
  <c r="C15" i="7"/>
  <c r="G14" i="7"/>
  <c r="C14" i="7"/>
  <c r="G13" i="7"/>
  <c r="C13" i="7"/>
  <c r="G12" i="7"/>
  <c r="C12" i="7"/>
  <c r="AA11" i="7"/>
  <c r="Z11" i="7"/>
  <c r="Y11" i="7"/>
  <c r="X11" i="7"/>
  <c r="W11" i="7"/>
  <c r="V11" i="7"/>
  <c r="AA10" i="7"/>
  <c r="Z10" i="7"/>
  <c r="Y10" i="7"/>
  <c r="X10" i="7"/>
  <c r="W10" i="7"/>
  <c r="V10" i="7"/>
  <c r="AA9" i="7"/>
  <c r="Z9" i="7"/>
  <c r="Y9" i="7"/>
  <c r="X9" i="7"/>
  <c r="W9" i="7"/>
  <c r="V9" i="7"/>
  <c r="AA5" i="7"/>
  <c r="Z5" i="7"/>
  <c r="Y5" i="7"/>
  <c r="X5" i="7"/>
  <c r="W5" i="7"/>
  <c r="V5" i="7"/>
  <c r="AA4" i="7"/>
  <c r="Z4" i="7"/>
  <c r="Y4" i="7"/>
  <c r="X4" i="7"/>
  <c r="W4" i="7"/>
  <c r="V4" i="7"/>
  <c r="AA3" i="7"/>
  <c r="Z3" i="7"/>
  <c r="Y3" i="7"/>
  <c r="X3" i="7"/>
  <c r="W3" i="7"/>
  <c r="V3" i="7"/>
  <c r="E3" i="7"/>
  <c r="F3" i="7" s="1"/>
  <c r="E2" i="7"/>
  <c r="F2" i="7" s="1"/>
  <c r="O24" i="6"/>
  <c r="N24" i="6"/>
  <c r="M24" i="6"/>
  <c r="O23" i="6"/>
  <c r="O34" i="6" s="1"/>
  <c r="N23" i="6"/>
  <c r="N34" i="6" s="1"/>
  <c r="M23" i="6"/>
  <c r="M34" i="6" s="1"/>
  <c r="O22" i="6"/>
  <c r="O33" i="6" s="1"/>
  <c r="N22" i="6"/>
  <c r="N33" i="6" s="1"/>
  <c r="M22" i="6"/>
  <c r="M33" i="6" s="1"/>
  <c r="O21" i="6"/>
  <c r="O32" i="6" s="1"/>
  <c r="N21" i="6"/>
  <c r="N32" i="6" s="1"/>
  <c r="M21" i="6"/>
  <c r="M32" i="6" s="1"/>
  <c r="R20" i="6"/>
  <c r="R31" i="6" s="1"/>
  <c r="AG37" i="6" s="1"/>
  <c r="G19" i="8" s="1"/>
  <c r="Q20" i="6"/>
  <c r="Q31" i="6" s="1"/>
  <c r="AG36" i="6" s="1"/>
  <c r="G18" i="8" s="1"/>
  <c r="P20" i="6"/>
  <c r="P31" i="6" s="1"/>
  <c r="AG35" i="6" s="1"/>
  <c r="G17" i="8" s="1"/>
  <c r="O20" i="6"/>
  <c r="O31" i="6" s="1"/>
  <c r="AG26" i="6" s="1"/>
  <c r="G7" i="8" s="1"/>
  <c r="N20" i="6"/>
  <c r="N31" i="6" s="1"/>
  <c r="M20" i="6"/>
  <c r="M31" i="6" s="1"/>
  <c r="R19" i="6"/>
  <c r="R30" i="6" s="1"/>
  <c r="AF37" i="6" s="1"/>
  <c r="F19" i="8" s="1"/>
  <c r="Q19" i="6"/>
  <c r="Q30" i="6" s="1"/>
  <c r="AF36" i="6" s="1"/>
  <c r="F18" i="8" s="1"/>
  <c r="P19" i="6"/>
  <c r="P30" i="6" s="1"/>
  <c r="AF35" i="6" s="1"/>
  <c r="F17" i="8" s="1"/>
  <c r="O19" i="6"/>
  <c r="O30" i="6" s="1"/>
  <c r="AF26" i="6" s="1"/>
  <c r="F7" i="8" s="1"/>
  <c r="N19" i="6"/>
  <c r="N30" i="6" s="1"/>
  <c r="AF25" i="6" s="1"/>
  <c r="F6" i="8" s="1"/>
  <c r="M19" i="6"/>
  <c r="M30" i="6" s="1"/>
  <c r="R18" i="6"/>
  <c r="R29" i="6" s="1"/>
  <c r="AE37" i="6" s="1"/>
  <c r="E19" i="8" s="1"/>
  <c r="Q18" i="6"/>
  <c r="Q29" i="6" s="1"/>
  <c r="AE36" i="6" s="1"/>
  <c r="E18" i="8" s="1"/>
  <c r="P18" i="6"/>
  <c r="P29" i="6" s="1"/>
  <c r="AE35" i="6" s="1"/>
  <c r="E17" i="8" s="1"/>
  <c r="O18" i="6"/>
  <c r="O29" i="6" s="1"/>
  <c r="AE26" i="6" s="1"/>
  <c r="E7" i="8" s="1"/>
  <c r="N18" i="6"/>
  <c r="N29" i="6" s="1"/>
  <c r="M18" i="6"/>
  <c r="M29" i="6" s="1"/>
  <c r="R17" i="6"/>
  <c r="R28" i="6" s="1"/>
  <c r="AD37" i="6" s="1"/>
  <c r="D19" i="8" s="1"/>
  <c r="Q17" i="6"/>
  <c r="Q28" i="6" s="1"/>
  <c r="AD36" i="6" s="1"/>
  <c r="D18" i="8" s="1"/>
  <c r="P17" i="6"/>
  <c r="P28" i="6" s="1"/>
  <c r="AD35" i="6" s="1"/>
  <c r="D17" i="8" s="1"/>
  <c r="O17" i="6"/>
  <c r="O28" i="6" s="1"/>
  <c r="AD26" i="6" s="1"/>
  <c r="D7" i="8" s="1"/>
  <c r="N17" i="6"/>
  <c r="N28" i="6" s="1"/>
  <c r="AD25" i="6" s="1"/>
  <c r="D6" i="8" s="1"/>
  <c r="M17" i="6"/>
  <c r="M28" i="6" s="1"/>
  <c r="G17" i="6"/>
  <c r="C17" i="6"/>
  <c r="R16" i="6"/>
  <c r="R27" i="6" s="1"/>
  <c r="AC37" i="6" s="1"/>
  <c r="C19" i="8" s="1"/>
  <c r="Q16" i="6"/>
  <c r="Q27" i="6" s="1"/>
  <c r="AC36" i="6" s="1"/>
  <c r="C18" i="8" s="1"/>
  <c r="P27" i="6"/>
  <c r="AC35" i="6" s="1"/>
  <c r="C17" i="8" s="1"/>
  <c r="O16" i="6"/>
  <c r="O27" i="6" s="1"/>
  <c r="AC26" i="6" s="1"/>
  <c r="C7" i="8" s="1"/>
  <c r="N16" i="6"/>
  <c r="N27" i="6" s="1"/>
  <c r="M27" i="6"/>
  <c r="G16" i="6"/>
  <c r="C16" i="6"/>
  <c r="G15" i="6"/>
  <c r="C15" i="6"/>
  <c r="G14" i="6"/>
  <c r="C14" i="6"/>
  <c r="G13" i="6"/>
  <c r="C13" i="6"/>
  <c r="G12" i="6"/>
  <c r="C12" i="6"/>
  <c r="AA11" i="6"/>
  <c r="Z11" i="6"/>
  <c r="Y11" i="6"/>
  <c r="X11" i="6"/>
  <c r="W11" i="6"/>
  <c r="V11" i="6"/>
  <c r="AA10" i="6"/>
  <c r="Z10" i="6"/>
  <c r="Y10" i="6"/>
  <c r="X10" i="6"/>
  <c r="W10" i="6"/>
  <c r="V10" i="6"/>
  <c r="AA9" i="6"/>
  <c r="Z9" i="6"/>
  <c r="Y9" i="6"/>
  <c r="X9" i="6"/>
  <c r="W9" i="6"/>
  <c r="V9" i="6"/>
  <c r="AA5" i="6"/>
  <c r="Z5" i="6"/>
  <c r="Y5" i="6"/>
  <c r="X5" i="6"/>
  <c r="W5" i="6"/>
  <c r="V5" i="6"/>
  <c r="AA4" i="6"/>
  <c r="Z4" i="6"/>
  <c r="Y4" i="6"/>
  <c r="X4" i="6"/>
  <c r="W4" i="6"/>
  <c r="V4" i="6"/>
  <c r="AA3" i="6"/>
  <c r="Z3" i="6"/>
  <c r="Y3" i="6"/>
  <c r="X3" i="6"/>
  <c r="V3" i="6"/>
  <c r="E3" i="6"/>
  <c r="F3" i="6" s="1"/>
  <c r="E2" i="6"/>
  <c r="F2" i="6" s="1"/>
  <c r="AA11" i="3"/>
  <c r="AA10" i="3"/>
  <c r="AA9" i="3"/>
  <c r="Z11" i="3"/>
  <c r="Z10" i="3"/>
  <c r="Z9" i="3"/>
  <c r="Y11" i="3"/>
  <c r="Y10" i="3"/>
  <c r="Y9" i="3"/>
  <c r="X11" i="3"/>
  <c r="X10" i="3"/>
  <c r="X9" i="3"/>
  <c r="W9" i="3"/>
  <c r="W11" i="3"/>
  <c r="W10" i="3"/>
  <c r="V11" i="3"/>
  <c r="V10" i="3"/>
  <c r="V9" i="3"/>
  <c r="Z4" i="3"/>
  <c r="V5" i="3"/>
  <c r="W3" i="3"/>
  <c r="P17" i="3"/>
  <c r="P28" i="3" s="1"/>
  <c r="AD35" i="3" s="1"/>
  <c r="N17" i="8" s="1"/>
  <c r="Q17" i="3"/>
  <c r="Q28" i="3" s="1"/>
  <c r="AD36" i="3" s="1"/>
  <c r="N18" i="8" s="1"/>
  <c r="R17" i="3"/>
  <c r="R28" i="3" s="1"/>
  <c r="AD37" i="3" s="1"/>
  <c r="N19" i="8" s="1"/>
  <c r="P18" i="3"/>
  <c r="P29" i="3" s="1"/>
  <c r="AE35" i="3" s="1"/>
  <c r="O17" i="8" s="1"/>
  <c r="Q18" i="3"/>
  <c r="Q29" i="3" s="1"/>
  <c r="AE36" i="3" s="1"/>
  <c r="O18" i="8" s="1"/>
  <c r="R18" i="3"/>
  <c r="R29" i="3" s="1"/>
  <c r="AE37" i="3" s="1"/>
  <c r="O19" i="8" s="1"/>
  <c r="P19" i="3"/>
  <c r="P30" i="3" s="1"/>
  <c r="AF35" i="3" s="1"/>
  <c r="P17" i="8" s="1"/>
  <c r="Q19" i="3"/>
  <c r="Q30" i="3" s="1"/>
  <c r="AF36" i="3" s="1"/>
  <c r="P18" i="8" s="1"/>
  <c r="R19" i="3"/>
  <c r="R30" i="3" s="1"/>
  <c r="AF37" i="3" s="1"/>
  <c r="P19" i="8" s="1"/>
  <c r="P20" i="3"/>
  <c r="P31" i="3" s="1"/>
  <c r="AG35" i="3" s="1"/>
  <c r="Q17" i="8" s="1"/>
  <c r="Q20" i="3"/>
  <c r="Q31" i="3" s="1"/>
  <c r="AG36" i="3" s="1"/>
  <c r="Q18" i="8" s="1"/>
  <c r="R20" i="3"/>
  <c r="R31" i="3" s="1"/>
  <c r="AG37" i="3" s="1"/>
  <c r="Q19" i="8" s="1"/>
  <c r="R16" i="3"/>
  <c r="R27" i="3" s="1"/>
  <c r="AC37" i="3" s="1"/>
  <c r="M19" i="8" s="1"/>
  <c r="Q16" i="3"/>
  <c r="Q27" i="3" s="1"/>
  <c r="AC36" i="3" s="1"/>
  <c r="M18" i="8" s="1"/>
  <c r="P16" i="3"/>
  <c r="P27" i="3" s="1"/>
  <c r="AC35" i="3" s="1"/>
  <c r="M17" i="8" s="1"/>
  <c r="C36" i="8" l="1"/>
  <c r="E35" i="8"/>
  <c r="C35" i="8"/>
  <c r="D35" i="8"/>
  <c r="T27" i="6"/>
  <c r="AC28" i="6" s="1"/>
  <c r="C10" i="8" s="1"/>
  <c r="G37" i="8"/>
  <c r="E37" i="8"/>
  <c r="G36" i="8"/>
  <c r="G35" i="8"/>
  <c r="F36" i="8"/>
  <c r="E36" i="8"/>
  <c r="F35" i="8"/>
  <c r="D36" i="8"/>
  <c r="V31" i="7"/>
  <c r="AG30" i="7" s="1"/>
  <c r="AA12" i="8" s="1"/>
  <c r="U30" i="6"/>
  <c r="AF29" i="6" s="1"/>
  <c r="F11" i="8" s="1"/>
  <c r="U29" i="6"/>
  <c r="AE29" i="6" s="1"/>
  <c r="E11" i="8" s="1"/>
  <c r="AE25" i="6"/>
  <c r="E6" i="8" s="1"/>
  <c r="U28" i="6"/>
  <c r="AD29" i="6" s="1"/>
  <c r="D11" i="8" s="1"/>
  <c r="D14" i="7"/>
  <c r="D17" i="7"/>
  <c r="D15" i="7"/>
  <c r="D13" i="7"/>
  <c r="D16" i="7"/>
  <c r="D12" i="7"/>
  <c r="O40" i="7"/>
  <c r="AC24" i="7"/>
  <c r="W5" i="8" s="1"/>
  <c r="O41" i="7"/>
  <c r="AD24" i="7"/>
  <c r="X5" i="8" s="1"/>
  <c r="AF24" i="7"/>
  <c r="Z5" i="8" s="1"/>
  <c r="O43" i="7"/>
  <c r="B20" i="7"/>
  <c r="B22" i="7"/>
  <c r="B21" i="7"/>
  <c r="AC25" i="7"/>
  <c r="W6" i="8" s="1"/>
  <c r="U27" i="7"/>
  <c r="AC29" i="7" s="1"/>
  <c r="W11" i="8" s="1"/>
  <c r="AC37" i="7"/>
  <c r="W19" i="8" s="1"/>
  <c r="C37" i="8" s="1"/>
  <c r="Y27" i="7"/>
  <c r="AC41" i="7" s="1"/>
  <c r="W24" i="8" s="1"/>
  <c r="AD25" i="7"/>
  <c r="X6" i="8" s="1"/>
  <c r="U28" i="7"/>
  <c r="AD29" i="7" s="1"/>
  <c r="X11" i="8" s="1"/>
  <c r="Y28" i="7"/>
  <c r="AD41" i="7" s="1"/>
  <c r="X24" i="8" s="1"/>
  <c r="AD37" i="7"/>
  <c r="X19" i="8" s="1"/>
  <c r="D37" i="8" s="1"/>
  <c r="AF25" i="7"/>
  <c r="Z6" i="8" s="1"/>
  <c r="U30" i="7"/>
  <c r="AF29" i="7" s="1"/>
  <c r="Z11" i="8" s="1"/>
  <c r="AF37" i="7"/>
  <c r="Z19" i="8" s="1"/>
  <c r="F37" i="8" s="1"/>
  <c r="Y30" i="7"/>
  <c r="AF41" i="7" s="1"/>
  <c r="Z24" i="8" s="1"/>
  <c r="T30" i="7"/>
  <c r="AF28" i="7" s="1"/>
  <c r="Z10" i="8" s="1"/>
  <c r="O42" i="7"/>
  <c r="AE24" i="7"/>
  <c r="Y5" i="8" s="1"/>
  <c r="E31" i="8" s="1"/>
  <c r="O44" i="7"/>
  <c r="AG24" i="7"/>
  <c r="AA5" i="8" s="1"/>
  <c r="G31" i="8" s="1"/>
  <c r="O45" i="7"/>
  <c r="X30" i="7"/>
  <c r="AF40" i="7" s="1"/>
  <c r="Z23" i="8" s="1"/>
  <c r="W31" i="7"/>
  <c r="AG39" i="7" s="1"/>
  <c r="AA22" i="8" s="1"/>
  <c r="V27" i="7"/>
  <c r="AC30" i="7" s="1"/>
  <c r="W12" i="8" s="1"/>
  <c r="V28" i="7"/>
  <c r="AD30" i="7" s="1"/>
  <c r="X12" i="8" s="1"/>
  <c r="T29" i="7"/>
  <c r="AE28" i="7" s="1"/>
  <c r="Y10" i="8" s="1"/>
  <c r="X29" i="7"/>
  <c r="AE40" i="7" s="1"/>
  <c r="Y23" i="8" s="1"/>
  <c r="V30" i="7"/>
  <c r="AF30" i="7" s="1"/>
  <c r="Z12" i="8" s="1"/>
  <c r="T31" i="7"/>
  <c r="AG28" i="7" s="1"/>
  <c r="AA10" i="8" s="1"/>
  <c r="X31" i="7"/>
  <c r="AG40" i="7" s="1"/>
  <c r="AA23" i="8" s="1"/>
  <c r="N35" i="7"/>
  <c r="W29" i="7"/>
  <c r="AE39" i="7" s="1"/>
  <c r="Y22" i="8" s="1"/>
  <c r="W27" i="7"/>
  <c r="AC39" i="7" s="1"/>
  <c r="W22" i="8" s="1"/>
  <c r="W28" i="7"/>
  <c r="AD39" i="7" s="1"/>
  <c r="X22" i="8" s="1"/>
  <c r="U29" i="7"/>
  <c r="AE29" i="7" s="1"/>
  <c r="Y11" i="8" s="1"/>
  <c r="Y29" i="7"/>
  <c r="AE41" i="7" s="1"/>
  <c r="Y24" i="8" s="1"/>
  <c r="W30" i="7"/>
  <c r="AF39" i="7" s="1"/>
  <c r="Z22" i="8" s="1"/>
  <c r="U31" i="7"/>
  <c r="AG29" i="7" s="1"/>
  <c r="AA11" i="8" s="1"/>
  <c r="Y31" i="7"/>
  <c r="AG41" i="7" s="1"/>
  <c r="AA24" i="8" s="1"/>
  <c r="O35" i="7"/>
  <c r="M35" i="7"/>
  <c r="P35" i="7" s="1"/>
  <c r="T27" i="7"/>
  <c r="AC28" i="7" s="1"/>
  <c r="W10" i="8" s="1"/>
  <c r="X27" i="7"/>
  <c r="AC40" i="7" s="1"/>
  <c r="W23" i="8" s="1"/>
  <c r="T28" i="7"/>
  <c r="AD28" i="7" s="1"/>
  <c r="X10" i="8" s="1"/>
  <c r="X28" i="7"/>
  <c r="AD40" i="7" s="1"/>
  <c r="X23" i="8" s="1"/>
  <c r="V29" i="7"/>
  <c r="AE30" i="7" s="1"/>
  <c r="Y12" i="8" s="1"/>
  <c r="D14" i="6"/>
  <c r="D17" i="6"/>
  <c r="D15" i="6"/>
  <c r="D16" i="6"/>
  <c r="D12" i="6"/>
  <c r="D13" i="6"/>
  <c r="O40" i="6"/>
  <c r="AC24" i="6"/>
  <c r="C5" i="8" s="1"/>
  <c r="O41" i="6"/>
  <c r="AD24" i="6"/>
  <c r="D5" i="8" s="1"/>
  <c r="D29" i="8" s="1"/>
  <c r="AF24" i="6"/>
  <c r="F5" i="8" s="1"/>
  <c r="F29" i="8" s="1"/>
  <c r="O43" i="6"/>
  <c r="B20" i="6"/>
  <c r="B22" i="6"/>
  <c r="B21" i="6"/>
  <c r="AC25" i="6"/>
  <c r="C6" i="8" s="1"/>
  <c r="U27" i="6"/>
  <c r="AC29" i="6" s="1"/>
  <c r="C11" i="8" s="1"/>
  <c r="T30" i="6"/>
  <c r="AF28" i="6" s="1"/>
  <c r="F10" i="8" s="1"/>
  <c r="O42" i="6"/>
  <c r="AE24" i="6"/>
  <c r="E5" i="8" s="1"/>
  <c r="O44" i="6"/>
  <c r="AG24" i="6"/>
  <c r="G5" i="8" s="1"/>
  <c r="O45" i="6"/>
  <c r="X30" i="6"/>
  <c r="AF40" i="6" s="1"/>
  <c r="F23" i="8" s="1"/>
  <c r="U31" i="6"/>
  <c r="AG29" i="6" s="1"/>
  <c r="G11" i="8" s="1"/>
  <c r="AG25" i="6"/>
  <c r="G6" i="8" s="1"/>
  <c r="V31" i="6"/>
  <c r="AG30" i="6" s="1"/>
  <c r="G12" i="8" s="1"/>
  <c r="Y27" i="6"/>
  <c r="AC41" i="6" s="1"/>
  <c r="C24" i="8" s="1"/>
  <c r="Y28" i="6"/>
  <c r="AD41" i="6" s="1"/>
  <c r="D24" i="8" s="1"/>
  <c r="W29" i="6"/>
  <c r="AE39" i="6" s="1"/>
  <c r="E22" i="8" s="1"/>
  <c r="Y30" i="6"/>
  <c r="AF41" i="6" s="1"/>
  <c r="F24" i="8" s="1"/>
  <c r="W31" i="6"/>
  <c r="AG39" i="6" s="1"/>
  <c r="G22" i="8" s="1"/>
  <c r="M35" i="6"/>
  <c r="V27" i="6"/>
  <c r="AC30" i="6" s="1"/>
  <c r="C12" i="8" s="1"/>
  <c r="V28" i="6"/>
  <c r="AD30" i="6" s="1"/>
  <c r="D12" i="8" s="1"/>
  <c r="T29" i="6"/>
  <c r="AE28" i="6" s="1"/>
  <c r="E10" i="8" s="1"/>
  <c r="X29" i="6"/>
  <c r="AE40" i="6" s="1"/>
  <c r="E23" i="8" s="1"/>
  <c r="V30" i="6"/>
  <c r="AF30" i="6" s="1"/>
  <c r="F12" i="8" s="1"/>
  <c r="T31" i="6"/>
  <c r="AG28" i="6" s="1"/>
  <c r="G10" i="8" s="1"/>
  <c r="X31" i="6"/>
  <c r="AG40" i="6" s="1"/>
  <c r="G23" i="8" s="1"/>
  <c r="N35" i="6"/>
  <c r="Q35" i="6" s="1"/>
  <c r="W27" i="6"/>
  <c r="AC39" i="6" s="1"/>
  <c r="C22" i="8" s="1"/>
  <c r="W28" i="6"/>
  <c r="AD39" i="6" s="1"/>
  <c r="D22" i="8" s="1"/>
  <c r="Y29" i="6"/>
  <c r="AE41" i="6" s="1"/>
  <c r="E24" i="8" s="1"/>
  <c r="W30" i="6"/>
  <c r="AF39" i="6" s="1"/>
  <c r="F22" i="8" s="1"/>
  <c r="Y31" i="6"/>
  <c r="AG41" i="6" s="1"/>
  <c r="G24" i="8" s="1"/>
  <c r="O35" i="6"/>
  <c r="R35" i="6" s="1"/>
  <c r="X27" i="6"/>
  <c r="AC40" i="6" s="1"/>
  <c r="C23" i="8" s="1"/>
  <c r="T28" i="6"/>
  <c r="AD28" i="6" s="1"/>
  <c r="D10" i="8" s="1"/>
  <c r="X28" i="6"/>
  <c r="AD40" i="6" s="1"/>
  <c r="D23" i="8" s="1"/>
  <c r="V29" i="6"/>
  <c r="AE30" i="6" s="1"/>
  <c r="E12" i="8" s="1"/>
  <c r="M29" i="8" l="1"/>
  <c r="O35" i="8"/>
  <c r="E29" i="8"/>
  <c r="P29" i="8"/>
  <c r="L29" i="8"/>
  <c r="N29" i="8"/>
  <c r="P35" i="8"/>
  <c r="C29" i="8"/>
  <c r="M35" i="8"/>
  <c r="L35" i="8"/>
  <c r="N35" i="8"/>
  <c r="O29" i="8"/>
  <c r="P31" i="8"/>
  <c r="O37" i="8"/>
  <c r="F31" i="8"/>
  <c r="D31" i="8"/>
  <c r="L37" i="8"/>
  <c r="C31" i="8"/>
  <c r="O31" i="8"/>
  <c r="P37" i="8"/>
  <c r="M31" i="8"/>
  <c r="N37" i="8"/>
  <c r="L31" i="8"/>
  <c r="M37" i="8"/>
  <c r="N31" i="8"/>
  <c r="G29" i="8"/>
  <c r="AB39" i="7"/>
  <c r="V22" i="8" s="1"/>
  <c r="AB28" i="7"/>
  <c r="V10" i="8" s="1"/>
  <c r="AB26" i="7"/>
  <c r="V7" i="8" s="1"/>
  <c r="AB37" i="7"/>
  <c r="V19" i="8" s="1"/>
  <c r="AB36" i="7"/>
  <c r="V18" i="8" s="1"/>
  <c r="AB25" i="7"/>
  <c r="V6" i="8" s="1"/>
  <c r="R35" i="7"/>
  <c r="AB24" i="7"/>
  <c r="V5" i="8" s="1"/>
  <c r="O46" i="7"/>
  <c r="P46" i="7" s="1"/>
  <c r="AB35" i="7"/>
  <c r="V17" i="8" s="1"/>
  <c r="O39" i="7"/>
  <c r="Q35" i="7"/>
  <c r="AB29" i="6"/>
  <c r="B11" i="8" s="1"/>
  <c r="AB40" i="6"/>
  <c r="B23" i="8" s="1"/>
  <c r="AB41" i="6"/>
  <c r="B24" i="8" s="1"/>
  <c r="AB30" i="6"/>
  <c r="B12" i="8" s="1"/>
  <c r="AB25" i="6"/>
  <c r="B6" i="8" s="1"/>
  <c r="AB36" i="6"/>
  <c r="B18" i="8" s="1"/>
  <c r="AB24" i="6"/>
  <c r="B5" i="8" s="1"/>
  <c r="O46" i="6"/>
  <c r="P46" i="6" s="1"/>
  <c r="AB35" i="6"/>
  <c r="B17" i="8" s="1"/>
  <c r="O39" i="6"/>
  <c r="P35" i="6"/>
  <c r="AB26" i="6"/>
  <c r="B7" i="8" s="1"/>
  <c r="AB37" i="6"/>
  <c r="B19" i="8" s="1"/>
  <c r="B31" i="8" l="1"/>
  <c r="B37" i="8"/>
  <c r="B35" i="8"/>
  <c r="B29" i="8"/>
  <c r="AB41" i="7"/>
  <c r="V24" i="8" s="1"/>
  <c r="AB30" i="7"/>
  <c r="V12" i="8" s="1"/>
  <c r="P43" i="7"/>
  <c r="P44" i="7"/>
  <c r="P42" i="7"/>
  <c r="P41" i="7"/>
  <c r="P40" i="7"/>
  <c r="AB29" i="7"/>
  <c r="V11" i="8" s="1"/>
  <c r="AB40" i="7"/>
  <c r="V23" i="8" s="1"/>
  <c r="K37" i="8" s="1"/>
  <c r="AB39" i="6"/>
  <c r="B22" i="8" s="1"/>
  <c r="K35" i="8" s="1"/>
  <c r="AB28" i="6"/>
  <c r="B10" i="8" s="1"/>
  <c r="K29" i="8" s="1"/>
  <c r="P43" i="6"/>
  <c r="P44" i="6"/>
  <c r="P42" i="6"/>
  <c r="P41" i="6"/>
  <c r="P40" i="6"/>
  <c r="AA5" i="3"/>
  <c r="Z5" i="3"/>
  <c r="Y5" i="3"/>
  <c r="X5" i="3"/>
  <c r="W5" i="3"/>
  <c r="AA4" i="3"/>
  <c r="Y4" i="3"/>
  <c r="X4" i="3"/>
  <c r="W4" i="3"/>
  <c r="V4" i="3"/>
  <c r="AA3" i="3"/>
  <c r="Z3" i="3"/>
  <c r="Y3" i="3"/>
  <c r="X3" i="3"/>
  <c r="V3" i="3"/>
  <c r="K31" i="8" l="1"/>
  <c r="O24" i="3"/>
  <c r="N24" i="3"/>
  <c r="M24" i="3"/>
  <c r="O23" i="3"/>
  <c r="O34" i="3" s="1"/>
  <c r="N23" i="3"/>
  <c r="N34" i="3" s="1"/>
  <c r="M23" i="3"/>
  <c r="M34" i="3" s="1"/>
  <c r="O22" i="3"/>
  <c r="O33" i="3" s="1"/>
  <c r="N22" i="3"/>
  <c r="N33" i="3" s="1"/>
  <c r="M22" i="3"/>
  <c r="M33" i="3" s="1"/>
  <c r="O21" i="3"/>
  <c r="O32" i="3" s="1"/>
  <c r="N21" i="3"/>
  <c r="N32" i="3" s="1"/>
  <c r="M21" i="3"/>
  <c r="M32" i="3" s="1"/>
  <c r="O20" i="3"/>
  <c r="O31" i="3" s="1"/>
  <c r="N20" i="3"/>
  <c r="N31" i="3" s="1"/>
  <c r="M20" i="3"/>
  <c r="M31" i="3" s="1"/>
  <c r="O19" i="3"/>
  <c r="O30" i="3" s="1"/>
  <c r="N19" i="3"/>
  <c r="N30" i="3" s="1"/>
  <c r="M19" i="3"/>
  <c r="M30" i="3" s="1"/>
  <c r="O18" i="3"/>
  <c r="O29" i="3" s="1"/>
  <c r="AE26" i="3" s="1"/>
  <c r="O7" i="8" s="1"/>
  <c r="N18" i="3"/>
  <c r="N29" i="3" s="1"/>
  <c r="AE25" i="3" s="1"/>
  <c r="O6" i="8" s="1"/>
  <c r="M18" i="3"/>
  <c r="M29" i="3" s="1"/>
  <c r="O17" i="3"/>
  <c r="O28" i="3" s="1"/>
  <c r="AD26" i="3" s="1"/>
  <c r="N7" i="8" s="1"/>
  <c r="N17" i="3"/>
  <c r="N28" i="3" s="1"/>
  <c r="AD25" i="3" s="1"/>
  <c r="N6" i="8" s="1"/>
  <c r="M17" i="3"/>
  <c r="M28" i="3" s="1"/>
  <c r="G17" i="3"/>
  <c r="C17" i="3"/>
  <c r="O16" i="3"/>
  <c r="N16" i="3"/>
  <c r="N27" i="3" s="1"/>
  <c r="AC25" i="3" s="1"/>
  <c r="M6" i="8" s="1"/>
  <c r="M16" i="3"/>
  <c r="M27" i="3" s="1"/>
  <c r="G16" i="3"/>
  <c r="C16" i="3"/>
  <c r="G15" i="3"/>
  <c r="C15" i="3"/>
  <c r="G14" i="3"/>
  <c r="C14" i="3"/>
  <c r="G13" i="3"/>
  <c r="C13" i="3"/>
  <c r="G12" i="3"/>
  <c r="C12" i="3"/>
  <c r="E3" i="3"/>
  <c r="F3" i="3" s="1"/>
  <c r="E2" i="3"/>
  <c r="F2" i="3" s="1"/>
  <c r="O27" i="3" l="1"/>
  <c r="AC26" i="3" s="1"/>
  <c r="M7" i="8" s="1"/>
  <c r="W30" i="3"/>
  <c r="AF39" i="3" s="1"/>
  <c r="P22" i="8" s="1"/>
  <c r="T30" i="3"/>
  <c r="AF28" i="3" s="1"/>
  <c r="P10" i="8" s="1"/>
  <c r="W29" i="3"/>
  <c r="AE39" i="3" s="1"/>
  <c r="O22" i="8" s="1"/>
  <c r="T31" i="3"/>
  <c r="W27" i="3"/>
  <c r="AC39" i="3" s="1"/>
  <c r="M22" i="8" s="1"/>
  <c r="W28" i="3"/>
  <c r="AD39" i="3" s="1"/>
  <c r="N22" i="8" s="1"/>
  <c r="T28" i="3"/>
  <c r="AD28" i="3" s="1"/>
  <c r="N10" i="8" s="1"/>
  <c r="T27" i="3"/>
  <c r="W31" i="3"/>
  <c r="AG39" i="3" s="1"/>
  <c r="Q22" i="8" s="1"/>
  <c r="T29" i="3"/>
  <c r="AE28" i="3" s="1"/>
  <c r="O10" i="8" s="1"/>
  <c r="N35" i="3"/>
  <c r="AB36" i="3" s="1"/>
  <c r="L18" i="8" s="1"/>
  <c r="X31" i="3"/>
  <c r="AG40" i="3" s="1"/>
  <c r="Q23" i="8" s="1"/>
  <c r="U27" i="3"/>
  <c r="AC29" i="3" s="1"/>
  <c r="M11" i="8" s="1"/>
  <c r="U29" i="3"/>
  <c r="AE29" i="3" s="1"/>
  <c r="O11" i="8" s="1"/>
  <c r="U31" i="3"/>
  <c r="AG29" i="3" s="1"/>
  <c r="Q11" i="8" s="1"/>
  <c r="X30" i="3"/>
  <c r="AF40" i="3" s="1"/>
  <c r="P23" i="8" s="1"/>
  <c r="X27" i="3"/>
  <c r="AC40" i="3" s="1"/>
  <c r="M23" i="8" s="1"/>
  <c r="X29" i="3"/>
  <c r="AE40" i="3" s="1"/>
  <c r="O23" i="8" s="1"/>
  <c r="U28" i="3"/>
  <c r="AD29" i="3" s="1"/>
  <c r="N11" i="8" s="1"/>
  <c r="U30" i="3"/>
  <c r="AF29" i="3" s="1"/>
  <c r="P11" i="8" s="1"/>
  <c r="X28" i="3"/>
  <c r="AD40" i="3" s="1"/>
  <c r="N23" i="8" s="1"/>
  <c r="O35" i="3"/>
  <c r="AB37" i="3" s="1"/>
  <c r="L19" i="8" s="1"/>
  <c r="Y28" i="3"/>
  <c r="AD41" i="3" s="1"/>
  <c r="N24" i="8" s="1"/>
  <c r="Y31" i="3"/>
  <c r="AG41" i="3" s="1"/>
  <c r="Q24" i="8" s="1"/>
  <c r="V27" i="3"/>
  <c r="AC30" i="3" s="1"/>
  <c r="M12" i="8" s="1"/>
  <c r="V29" i="3"/>
  <c r="AE30" i="3" s="1"/>
  <c r="O12" i="8" s="1"/>
  <c r="V31" i="3"/>
  <c r="AG30" i="3" s="1"/>
  <c r="Q12" i="8" s="1"/>
  <c r="Y29" i="3"/>
  <c r="AE41" i="3" s="1"/>
  <c r="O24" i="8" s="1"/>
  <c r="Y30" i="3"/>
  <c r="AF41" i="3" s="1"/>
  <c r="P24" i="8" s="1"/>
  <c r="Y27" i="3"/>
  <c r="AC41" i="3" s="1"/>
  <c r="M24" i="8" s="1"/>
  <c r="V28" i="3"/>
  <c r="AD30" i="3" s="1"/>
  <c r="N12" i="8" s="1"/>
  <c r="V30" i="3"/>
  <c r="AF30" i="3" s="1"/>
  <c r="P12" i="8" s="1"/>
  <c r="O45" i="3"/>
  <c r="AC24" i="3"/>
  <c r="M5" i="8" s="1"/>
  <c r="C30" i="8" s="1"/>
  <c r="O40" i="3"/>
  <c r="AE24" i="3"/>
  <c r="O5" i="8" s="1"/>
  <c r="E30" i="8" s="1"/>
  <c r="O42" i="3"/>
  <c r="AD24" i="3"/>
  <c r="N5" i="8" s="1"/>
  <c r="D30" i="8" s="1"/>
  <c r="O41" i="3"/>
  <c r="AC28" i="3"/>
  <c r="M10" i="8" s="1"/>
  <c r="M35" i="3"/>
  <c r="AG26" i="3"/>
  <c r="Q7" i="8" s="1"/>
  <c r="AG25" i="3"/>
  <c r="Q6" i="8" s="1"/>
  <c r="AG24" i="3"/>
  <c r="Q5" i="8" s="1"/>
  <c r="AG28" i="3"/>
  <c r="Q10" i="8" s="1"/>
  <c r="O44" i="3"/>
  <c r="AF26" i="3"/>
  <c r="P7" i="8" s="1"/>
  <c r="AF25" i="3"/>
  <c r="P6" i="8" s="1"/>
  <c r="AF24" i="3"/>
  <c r="P5" i="8" s="1"/>
  <c r="O43" i="3"/>
  <c r="D17" i="3"/>
  <c r="D14" i="3"/>
  <c r="D15" i="3"/>
  <c r="D16" i="3"/>
  <c r="D12" i="3"/>
  <c r="D13" i="3"/>
  <c r="B22" i="3"/>
  <c r="B21" i="3"/>
  <c r="B20" i="3"/>
  <c r="P36" i="8" l="1"/>
  <c r="O36" i="8"/>
  <c r="M36" i="8"/>
  <c r="L36" i="8"/>
  <c r="N36" i="8"/>
  <c r="N30" i="8"/>
  <c r="L30" i="8"/>
  <c r="M30" i="8"/>
  <c r="P30" i="8"/>
  <c r="O30" i="8"/>
  <c r="Q35" i="3"/>
  <c r="AB40" i="3" s="1"/>
  <c r="L23" i="8" s="1"/>
  <c r="R35" i="3"/>
  <c r="AB41" i="3" s="1"/>
  <c r="L24" i="8" s="1"/>
  <c r="AB26" i="3"/>
  <c r="L7" i="8" s="1"/>
  <c r="G30" i="8"/>
  <c r="F30" i="8"/>
  <c r="AB25" i="3"/>
  <c r="L6" i="8" s="1"/>
  <c r="AB35" i="3"/>
  <c r="L17" i="8" s="1"/>
  <c r="B36" i="8" s="1"/>
  <c r="O39" i="3"/>
  <c r="P44" i="3" s="1"/>
  <c r="P35" i="3"/>
  <c r="AB29" i="3"/>
  <c r="L11" i="8" s="1"/>
  <c r="AB24" i="3"/>
  <c r="L5" i="8" s="1"/>
  <c r="O46" i="3"/>
  <c r="P46" i="3" s="1"/>
  <c r="B30" i="8" l="1"/>
  <c r="AB30" i="3"/>
  <c r="L12" i="8" s="1"/>
  <c r="AB28" i="3"/>
  <c r="L10" i="8" s="1"/>
  <c r="K30" i="8" s="1"/>
  <c r="AB39" i="3"/>
  <c r="L22" i="8" s="1"/>
  <c r="K36" i="8" s="1"/>
  <c r="P40" i="3"/>
  <c r="P42" i="3"/>
  <c r="P41" i="3"/>
  <c r="P43" i="3"/>
</calcChain>
</file>

<file path=xl/sharedStrings.xml><?xml version="1.0" encoding="utf-8"?>
<sst xmlns="http://schemas.openxmlformats.org/spreadsheetml/2006/main" count="422" uniqueCount="55">
  <si>
    <t>Evans Blue</t>
  </si>
  <si>
    <t>m (g)</t>
  </si>
  <si>
    <t>V (L)</t>
  </si>
  <si>
    <t>M (g/mol)</t>
  </si>
  <si>
    <t>c (g/L)</t>
  </si>
  <si>
    <t>c (µmol/L)</t>
  </si>
  <si>
    <t>λ (nm)</t>
  </si>
  <si>
    <t>Std curve</t>
  </si>
  <si>
    <t>Samples</t>
  </si>
  <si>
    <r>
      <t>EB (</t>
    </r>
    <r>
      <rPr>
        <sz val="11"/>
        <color theme="1"/>
        <rFont val="Times New Roman"/>
        <family val="1"/>
      </rPr>
      <t>μ</t>
    </r>
    <r>
      <rPr>
        <sz val="11"/>
        <color theme="1"/>
        <rFont val="Calibri"/>
        <family val="2"/>
      </rPr>
      <t>L)</t>
    </r>
  </si>
  <si>
    <t>dH2O (μL)</t>
  </si>
  <si>
    <t>c (μM)</t>
  </si>
  <si>
    <r>
      <t>EB (m</t>
    </r>
    <r>
      <rPr>
        <sz val="11"/>
        <color theme="1"/>
        <rFont val="Calibri"/>
        <family val="2"/>
      </rPr>
      <t>L)</t>
    </r>
  </si>
  <si>
    <t>Vf</t>
  </si>
  <si>
    <t>S1</t>
  </si>
  <si>
    <t>S2</t>
  </si>
  <si>
    <t>S3</t>
  </si>
  <si>
    <t>AVG</t>
  </si>
  <si>
    <t>Cubes:</t>
  </si>
  <si>
    <t>A (608)</t>
  </si>
  <si>
    <t>Blank</t>
  </si>
  <si>
    <t>SA</t>
  </si>
  <si>
    <t>Initial</t>
  </si>
  <si>
    <t>DC</t>
  </si>
  <si>
    <r>
      <rPr>
        <sz val="11"/>
        <color theme="1"/>
        <rFont val="Times New Roman"/>
        <family val="1"/>
      </rPr>
      <t>μ</t>
    </r>
    <r>
      <rPr>
        <sz val="11"/>
        <color theme="1"/>
        <rFont val="Calibri"/>
        <family val="2"/>
      </rPr>
      <t>M</t>
    </r>
  </si>
  <si>
    <t>EB</t>
  </si>
  <si>
    <t xml:space="preserve">Initial </t>
  </si>
  <si>
    <t>μM</t>
  </si>
  <si>
    <t>% change</t>
  </si>
  <si>
    <t>avg sample</t>
  </si>
  <si>
    <t>Dye control</t>
  </si>
  <si>
    <t>m</t>
  </si>
  <si>
    <t>b</t>
  </si>
  <si>
    <t>CC</t>
  </si>
  <si>
    <t>Test-tube holder in spec</t>
  </si>
  <si>
    <t>Centrifuge</t>
  </si>
  <si>
    <t>4000 RPM, 4 min</t>
  </si>
  <si>
    <t>Fine</t>
  </si>
  <si>
    <t>Large</t>
  </si>
  <si>
    <t>% change fine</t>
  </si>
  <si>
    <t>% change large</t>
  </si>
  <si>
    <t>FINE</t>
  </si>
  <si>
    <t>LARGE</t>
  </si>
  <si>
    <t>Cube Weight (g)</t>
  </si>
  <si>
    <t>N1</t>
  </si>
  <si>
    <t>N2</t>
  </si>
  <si>
    <t>N3</t>
  </si>
  <si>
    <t>µM</t>
  </si>
  <si>
    <t>%</t>
  </si>
  <si>
    <t>CCF</t>
  </si>
  <si>
    <t>CCL</t>
  </si>
  <si>
    <t>A (11-16)</t>
  </si>
  <si>
    <t>RdC - fine = &lt;240 (1:25)</t>
  </si>
  <si>
    <t>0.08620*X - 0.005592</t>
  </si>
  <si>
    <t>RdC - large = 240-500 (1:20)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</si>
</sst>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0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81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1" fillId="2" borderId="3" xfId="0" applyFont="1" applyFill="1" applyBorder="1"/>
    <xf numFmtId="0" fontId="0" fillId="2" borderId="4" xfId="0" applyFill="1" applyBorder="1"/>
    <xf numFmtId="164" fontId="0" fillId="2" borderId="2" xfId="0" applyNumberFormat="1" applyFill="1" applyBorder="1"/>
    <xf numFmtId="2" fontId="0" fillId="2" borderId="2" xfId="0" applyNumberFormat="1" applyFill="1" applyBorder="1"/>
    <xf numFmtId="0" fontId="0" fillId="2" borderId="3" xfId="0" applyFill="1" applyBorder="1"/>
    <xf numFmtId="0" fontId="0" fillId="2" borderId="5" xfId="0" applyFill="1" applyBorder="1"/>
    <xf numFmtId="164" fontId="0" fillId="2" borderId="6" xfId="0" applyNumberFormat="1" applyFill="1" applyBorder="1"/>
    <xf numFmtId="0" fontId="0" fillId="2" borderId="6" xfId="0" applyFill="1" applyBorder="1"/>
    <xf numFmtId="2" fontId="0" fillId="2" borderId="6" xfId="0" applyNumberFormat="1" applyFill="1" applyBorder="1"/>
    <xf numFmtId="0" fontId="0" fillId="2" borderId="7" xfId="0" applyFill="1" applyBorder="1"/>
    <xf numFmtId="0" fontId="0" fillId="0" borderId="8" xfId="0" applyBorder="1"/>
    <xf numFmtId="0" fontId="0" fillId="0" borderId="9" xfId="0" applyBorder="1"/>
    <xf numFmtId="0" fontId="0" fillId="0" borderId="4" xfId="0" applyBorder="1"/>
    <xf numFmtId="0" fontId="0" fillId="0" borderId="0" xfId="0" applyBorder="1"/>
    <xf numFmtId="2" fontId="0" fillId="0" borderId="10" xfId="0" applyNumberFormat="1" applyBorder="1"/>
    <xf numFmtId="0" fontId="0" fillId="0" borderId="5" xfId="0" applyBorder="1"/>
    <xf numFmtId="0" fontId="0" fillId="0" borderId="6" xfId="0" applyBorder="1"/>
    <xf numFmtId="2" fontId="0" fillId="0" borderId="7" xfId="0" applyNumberForma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6" xfId="0" applyNumberForma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Fill="1" applyBorder="1"/>
    <xf numFmtId="2" fontId="0" fillId="0" borderId="0" xfId="0" applyNumberFormat="1"/>
    <xf numFmtId="164" fontId="0" fillId="0" borderId="0" xfId="0" applyNumberFormat="1"/>
    <xf numFmtId="0" fontId="0" fillId="2" borderId="0" xfId="0" applyFill="1" applyBorder="1"/>
    <xf numFmtId="164" fontId="0" fillId="0" borderId="10" xfId="0" applyNumberFormat="1" applyBorder="1"/>
    <xf numFmtId="164" fontId="0" fillId="0" borderId="7" xfId="0" applyNumberFormat="1" applyBorder="1"/>
    <xf numFmtId="0" fontId="4" fillId="0" borderId="0" xfId="0" applyFont="1"/>
    <xf numFmtId="2" fontId="0" fillId="0" borderId="1" xfId="0" applyNumberFormat="1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4" xfId="0" applyNumberFormat="1" applyBorder="1"/>
    <xf numFmtId="10" fontId="0" fillId="0" borderId="0" xfId="1" applyNumberFormat="1" applyFont="1"/>
    <xf numFmtId="2" fontId="0" fillId="0" borderId="5" xfId="0" applyNumberFormat="1" applyBorder="1"/>
    <xf numFmtId="2" fontId="0" fillId="0" borderId="6" xfId="0" applyNumberFormat="1" applyBorder="1"/>
    <xf numFmtId="10" fontId="0" fillId="0" borderId="10" xfId="1" applyNumberFormat="1" applyFont="1" applyBorder="1"/>
    <xf numFmtId="10" fontId="0" fillId="0" borderId="7" xfId="1" applyNumberFormat="1" applyFont="1" applyBorder="1"/>
    <xf numFmtId="0" fontId="0" fillId="0" borderId="10" xfId="0" applyBorder="1"/>
    <xf numFmtId="164" fontId="0" fillId="0" borderId="0" xfId="0" applyNumberFormat="1" applyBorder="1"/>
    <xf numFmtId="0" fontId="0" fillId="0" borderId="7" xfId="0" applyBorder="1"/>
    <xf numFmtId="0" fontId="0" fillId="0" borderId="0" xfId="0" applyAlignment="1">
      <alignment horizontal="right"/>
    </xf>
    <xf numFmtId="0" fontId="1" fillId="0" borderId="15" xfId="0" applyFont="1" applyBorder="1"/>
    <xf numFmtId="164" fontId="0" fillId="0" borderId="4" xfId="0" applyNumberFormat="1" applyBorder="1"/>
    <xf numFmtId="9" fontId="0" fillId="0" borderId="0" xfId="1" applyFont="1"/>
    <xf numFmtId="0" fontId="0" fillId="0" borderId="16" xfId="0" applyBorder="1"/>
    <xf numFmtId="164" fontId="0" fillId="0" borderId="16" xfId="0" applyNumberFormat="1" applyBorder="1"/>
    <xf numFmtId="0" fontId="0" fillId="3" borderId="16" xfId="0" applyFill="1" applyBorder="1"/>
    <xf numFmtId="9" fontId="0" fillId="0" borderId="16" xfId="0" applyNumberFormat="1" applyBorder="1"/>
    <xf numFmtId="9" fontId="0" fillId="0" borderId="16" xfId="1" applyFont="1" applyBorder="1"/>
    <xf numFmtId="2" fontId="0" fillId="0" borderId="16" xfId="0" applyNumberFormat="1" applyBorder="1"/>
    <xf numFmtId="0" fontId="0" fillId="4" borderId="16" xfId="0" applyFill="1" applyBorder="1"/>
    <xf numFmtId="2" fontId="0" fillId="0" borderId="0" xfId="0" applyNumberFormat="1" applyBorder="1"/>
    <xf numFmtId="0" fontId="0" fillId="0" borderId="16" xfId="0" applyFill="1" applyBorder="1"/>
    <xf numFmtId="165" fontId="0" fillId="0" borderId="0" xfId="0" applyNumberFormat="1"/>
    <xf numFmtId="166" fontId="0" fillId="0" borderId="16" xfId="0" applyNumberFormat="1" applyBorder="1"/>
    <xf numFmtId="166" fontId="0" fillId="0" borderId="16" xfId="1" applyNumberFormat="1" applyFont="1" applyBorder="1"/>
    <xf numFmtId="0" fontId="0" fillId="4" borderId="0" xfId="0" applyFill="1"/>
    <xf numFmtId="9" fontId="0" fillId="0" borderId="0" xfId="0" applyNumberFormat="1"/>
    <xf numFmtId="164" fontId="0" fillId="0" borderId="5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0" xfId="0" applyNumberFormat="1" applyFill="1" applyBorder="1"/>
    <xf numFmtId="0" fontId="0" fillId="0" borderId="12" xfId="0" applyFill="1" applyBorder="1"/>
    <xf numFmtId="164" fontId="0" fillId="0" borderId="10" xfId="0" applyNumberFormat="1" applyFill="1" applyBorder="1"/>
    <xf numFmtId="0" fontId="0" fillId="4" borderId="0" xfId="0" applyFill="1" applyBorder="1"/>
    <xf numFmtId="0" fontId="0" fillId="4" borderId="10" xfId="0" applyFill="1" applyBorder="1"/>
    <xf numFmtId="164" fontId="0" fillId="0" borderId="16" xfId="0" applyNumberFormat="1" applyFill="1" applyBorder="1"/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2">
    <cellStyle name="Normal" xfId="0" builtinId="0"/>
    <cellStyle name="Percent" xfId="1" builtinId="5"/>
  </cellStyles>
  <dxfs count="12"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547753808267625E-2"/>
          <c:y val="0.19117333072972267"/>
          <c:w val="0.85004388659417207"/>
          <c:h val="0.726169899185191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'n1 (11-16)'!$G$11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26434354934433"/>
                  <c:y val="-3.18835127011897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'n1 (11-16)'!$D$12:$D$17</c:f>
              <c:numCache>
                <c:formatCode>0.00</c:formatCode>
                <c:ptCount val="6"/>
                <c:pt idx="0">
                  <c:v>0.10022897585345547</c:v>
                </c:pt>
                <c:pt idx="1">
                  <c:v>0.30068692756036641</c:v>
                </c:pt>
                <c:pt idx="2">
                  <c:v>0.50114487926727735</c:v>
                </c:pt>
                <c:pt idx="3">
                  <c:v>1.0022897585345547</c:v>
                </c:pt>
                <c:pt idx="4">
                  <c:v>2.0045795170691094</c:v>
                </c:pt>
                <c:pt idx="5">
                  <c:v>2.5057243963363867</c:v>
                </c:pt>
              </c:numCache>
            </c:numRef>
          </c:xVal>
          <c:yVal>
            <c:numRef>
              <c:f>'n1 (11-16)'!$G$12:$G$17</c:f>
              <c:numCache>
                <c:formatCode>0.000</c:formatCode>
                <c:ptCount val="6"/>
                <c:pt idx="0">
                  <c:v>4.5000000000000005E-3</c:v>
                </c:pt>
                <c:pt idx="1">
                  <c:v>1.95E-2</c:v>
                </c:pt>
                <c:pt idx="2">
                  <c:v>3.6999999999999998E-2</c:v>
                </c:pt>
                <c:pt idx="3">
                  <c:v>0.08</c:v>
                </c:pt>
                <c:pt idx="4">
                  <c:v>0.16700000000000001</c:v>
                </c:pt>
                <c:pt idx="5">
                  <c:v>0.21099999999999999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C95-4DC2-BC63-77097407EC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294384"/>
        <c:axId val="267405912"/>
      </c:scatterChart>
      <c:valAx>
        <c:axId val="37029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405912"/>
        <c:crosses val="autoZero"/>
        <c:crossBetween val="midCat"/>
      </c:valAx>
      <c:valAx>
        <c:axId val="26740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29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547753808267625E-2"/>
          <c:y val="0.19117333072972267"/>
          <c:w val="0.85004388659417207"/>
          <c:h val="0.726169899185191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'n2 (11-16)'!$G$11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26434354934433"/>
                  <c:y val="-3.18835127011897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'n2 (11-16)'!$D$12:$D$17</c:f>
              <c:numCache>
                <c:formatCode>0.00</c:formatCode>
                <c:ptCount val="6"/>
                <c:pt idx="0">
                  <c:v>0.10022897585345547</c:v>
                </c:pt>
                <c:pt idx="1">
                  <c:v>0.30068692756036641</c:v>
                </c:pt>
                <c:pt idx="2">
                  <c:v>0.50114487926727735</c:v>
                </c:pt>
                <c:pt idx="3">
                  <c:v>1.0022897585345547</c:v>
                </c:pt>
                <c:pt idx="4">
                  <c:v>2.0045795170691094</c:v>
                </c:pt>
                <c:pt idx="5">
                  <c:v>2.5057243963363867</c:v>
                </c:pt>
              </c:numCache>
            </c:numRef>
          </c:xVal>
          <c:yVal>
            <c:numRef>
              <c:f>'n2 (11-16)'!$G$12:$G$17</c:f>
              <c:numCache>
                <c:formatCode>0.000</c:formatCode>
                <c:ptCount val="6"/>
                <c:pt idx="0">
                  <c:v>4.5000000000000005E-3</c:v>
                </c:pt>
                <c:pt idx="1">
                  <c:v>1.95E-2</c:v>
                </c:pt>
                <c:pt idx="2">
                  <c:v>3.6999999999999998E-2</c:v>
                </c:pt>
                <c:pt idx="3">
                  <c:v>0.08</c:v>
                </c:pt>
                <c:pt idx="4">
                  <c:v>0.16700000000000001</c:v>
                </c:pt>
                <c:pt idx="5">
                  <c:v>0.21099999999999999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FB3-4D50-B235-65D285403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294384"/>
        <c:axId val="267405912"/>
      </c:scatterChart>
      <c:valAx>
        <c:axId val="37029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405912"/>
        <c:crosses val="autoZero"/>
        <c:crossBetween val="midCat"/>
      </c:valAx>
      <c:valAx>
        <c:axId val="26740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29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547753808267625E-2"/>
          <c:y val="0.19117333072972267"/>
          <c:w val="0.85004388659417207"/>
          <c:h val="0.726169899185191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'n3 (11-18)'!$G$11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26434354934433"/>
                  <c:y val="-3.18835127011897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'n3 (11-18)'!$D$12:$D$17</c:f>
              <c:numCache>
                <c:formatCode>0.00</c:formatCode>
                <c:ptCount val="6"/>
                <c:pt idx="0">
                  <c:v>0.10022897585345547</c:v>
                </c:pt>
                <c:pt idx="1">
                  <c:v>0.30068692756036641</c:v>
                </c:pt>
                <c:pt idx="2">
                  <c:v>0.50114487926727735</c:v>
                </c:pt>
                <c:pt idx="3">
                  <c:v>1.0022897585345547</c:v>
                </c:pt>
                <c:pt idx="4">
                  <c:v>2.0045795170691094</c:v>
                </c:pt>
                <c:pt idx="5">
                  <c:v>2.5057243963363867</c:v>
                </c:pt>
              </c:numCache>
            </c:numRef>
          </c:xVal>
          <c:yVal>
            <c:numRef>
              <c:f>'n3 (11-18)'!$G$12:$G$17</c:f>
              <c:numCache>
                <c:formatCode>0.000</c:formatCode>
                <c:ptCount val="6"/>
                <c:pt idx="0">
                  <c:v>4.5000000000000005E-3</c:v>
                </c:pt>
                <c:pt idx="1">
                  <c:v>1.95E-2</c:v>
                </c:pt>
                <c:pt idx="2">
                  <c:v>3.6999999999999998E-2</c:v>
                </c:pt>
                <c:pt idx="3">
                  <c:v>0.08</c:v>
                </c:pt>
                <c:pt idx="4">
                  <c:v>0.16700000000000001</c:v>
                </c:pt>
                <c:pt idx="5">
                  <c:v>0.21099999999999999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D7-4D47-96A5-72EAF7B12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294384"/>
        <c:axId val="267405912"/>
      </c:scatterChart>
      <c:valAx>
        <c:axId val="37029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405912"/>
        <c:crosses val="autoZero"/>
        <c:crossBetween val="midCat"/>
      </c:valAx>
      <c:valAx>
        <c:axId val="26740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29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547753808267625E-2"/>
          <c:y val="0.19117333072972267"/>
          <c:w val="0.85004388659417207"/>
          <c:h val="0.726169899185191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'n1 (11-16)'!$G$11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26434354934433"/>
                  <c:y val="-3.18835127011897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'n1 (11-16)'!$D$12:$D$17</c:f>
              <c:numCache>
                <c:formatCode>0.00</c:formatCode>
                <c:ptCount val="6"/>
                <c:pt idx="0">
                  <c:v>0.10022897585345547</c:v>
                </c:pt>
                <c:pt idx="1">
                  <c:v>0.30068692756036641</c:v>
                </c:pt>
                <c:pt idx="2">
                  <c:v>0.50114487926727735</c:v>
                </c:pt>
                <c:pt idx="3">
                  <c:v>1.0022897585345547</c:v>
                </c:pt>
                <c:pt idx="4">
                  <c:v>2.0045795170691094</c:v>
                </c:pt>
                <c:pt idx="5">
                  <c:v>2.5057243963363867</c:v>
                </c:pt>
              </c:numCache>
            </c:numRef>
          </c:xVal>
          <c:yVal>
            <c:numRef>
              <c:f>'n1 (11-16)'!$G$12:$G$17</c:f>
              <c:numCache>
                <c:formatCode>0.000</c:formatCode>
                <c:ptCount val="6"/>
                <c:pt idx="0">
                  <c:v>4.5000000000000005E-3</c:v>
                </c:pt>
                <c:pt idx="1">
                  <c:v>1.95E-2</c:v>
                </c:pt>
                <c:pt idx="2">
                  <c:v>3.6999999999999998E-2</c:v>
                </c:pt>
                <c:pt idx="3">
                  <c:v>0.08</c:v>
                </c:pt>
                <c:pt idx="4">
                  <c:v>0.16700000000000001</c:v>
                </c:pt>
                <c:pt idx="5">
                  <c:v>0.21099999999999999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375-4D1F-A564-68003BED2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294384"/>
        <c:axId val="267405912"/>
      </c:scatterChart>
      <c:valAx>
        <c:axId val="37029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405912"/>
        <c:crosses val="autoZero"/>
        <c:crossBetween val="midCat"/>
      </c:valAx>
      <c:valAx>
        <c:axId val="26740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29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547753808267625E-2"/>
          <c:y val="0.19117333072972267"/>
          <c:w val="0.85004388659417207"/>
          <c:h val="0.726169899185191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'n2 (11-16)'!$G$11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26434354934433"/>
                  <c:y val="-3.18835127011897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'n2 (11-16)'!$D$12:$D$17</c:f>
              <c:numCache>
                <c:formatCode>0.00</c:formatCode>
                <c:ptCount val="6"/>
                <c:pt idx="0">
                  <c:v>0.10022897585345547</c:v>
                </c:pt>
                <c:pt idx="1">
                  <c:v>0.30068692756036641</c:v>
                </c:pt>
                <c:pt idx="2">
                  <c:v>0.50114487926727735</c:v>
                </c:pt>
                <c:pt idx="3">
                  <c:v>1.0022897585345547</c:v>
                </c:pt>
                <c:pt idx="4">
                  <c:v>2.0045795170691094</c:v>
                </c:pt>
                <c:pt idx="5">
                  <c:v>2.5057243963363867</c:v>
                </c:pt>
              </c:numCache>
            </c:numRef>
          </c:xVal>
          <c:yVal>
            <c:numRef>
              <c:f>'n2 (11-16)'!$G$12:$G$17</c:f>
              <c:numCache>
                <c:formatCode>0.000</c:formatCode>
                <c:ptCount val="6"/>
                <c:pt idx="0">
                  <c:v>4.5000000000000005E-3</c:v>
                </c:pt>
                <c:pt idx="1">
                  <c:v>1.95E-2</c:v>
                </c:pt>
                <c:pt idx="2">
                  <c:v>3.6999999999999998E-2</c:v>
                </c:pt>
                <c:pt idx="3">
                  <c:v>0.08</c:v>
                </c:pt>
                <c:pt idx="4">
                  <c:v>0.16700000000000001</c:v>
                </c:pt>
                <c:pt idx="5">
                  <c:v>0.21099999999999999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173-49BE-9366-FBF46EA63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294384"/>
        <c:axId val="267405912"/>
      </c:scatterChart>
      <c:valAx>
        <c:axId val="37029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405912"/>
        <c:crosses val="autoZero"/>
        <c:crossBetween val="midCat"/>
      </c:valAx>
      <c:valAx>
        <c:axId val="26740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29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547753808267625E-2"/>
          <c:y val="0.19117333072972267"/>
          <c:w val="0.85004388659417207"/>
          <c:h val="0.726169899185191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'n3 (11-18)'!$G$11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26434354934433"/>
                  <c:y val="-3.18835127011897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'n3 (11-18)'!$D$12:$D$17</c:f>
              <c:numCache>
                <c:formatCode>0.00</c:formatCode>
                <c:ptCount val="6"/>
                <c:pt idx="0">
                  <c:v>0.10022897585345547</c:v>
                </c:pt>
                <c:pt idx="1">
                  <c:v>0.30068692756036641</c:v>
                </c:pt>
                <c:pt idx="2">
                  <c:v>0.50114487926727735</c:v>
                </c:pt>
                <c:pt idx="3">
                  <c:v>1.0022897585345547</c:v>
                </c:pt>
                <c:pt idx="4">
                  <c:v>2.0045795170691094</c:v>
                </c:pt>
                <c:pt idx="5">
                  <c:v>2.5057243963363867</c:v>
                </c:pt>
              </c:numCache>
            </c:numRef>
          </c:xVal>
          <c:yVal>
            <c:numRef>
              <c:f>'n3 (11-18)'!$G$12:$G$17</c:f>
              <c:numCache>
                <c:formatCode>0.000</c:formatCode>
                <c:ptCount val="6"/>
                <c:pt idx="0">
                  <c:v>4.5000000000000005E-3</c:v>
                </c:pt>
                <c:pt idx="1">
                  <c:v>1.95E-2</c:v>
                </c:pt>
                <c:pt idx="2">
                  <c:v>3.6999999999999998E-2</c:v>
                </c:pt>
                <c:pt idx="3">
                  <c:v>0.08</c:v>
                </c:pt>
                <c:pt idx="4">
                  <c:v>0.16700000000000001</c:v>
                </c:pt>
                <c:pt idx="5">
                  <c:v>0.21099999999999999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78D-42BD-A3FB-15BB21ECEE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294384"/>
        <c:axId val="267405912"/>
      </c:scatterChart>
      <c:valAx>
        <c:axId val="37029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405912"/>
        <c:crosses val="autoZero"/>
        <c:crossBetween val="midCat"/>
      </c:valAx>
      <c:valAx>
        <c:axId val="26740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29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112183</xdr:rowOff>
    </xdr:from>
    <xdr:to>
      <xdr:col>7</xdr:col>
      <xdr:colOff>304800</xdr:colOff>
      <xdr:row>37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FAACCF-D5DA-4F7A-8A23-362DF12EE2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112183</xdr:rowOff>
    </xdr:from>
    <xdr:to>
      <xdr:col>7</xdr:col>
      <xdr:colOff>304800</xdr:colOff>
      <xdr:row>37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1B6213-79C2-4CD9-91F4-313E63048C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112183</xdr:rowOff>
    </xdr:from>
    <xdr:to>
      <xdr:col>7</xdr:col>
      <xdr:colOff>304800</xdr:colOff>
      <xdr:row>37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F4CF6A-FD1E-446C-A9D2-A710FA9972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112183</xdr:rowOff>
    </xdr:from>
    <xdr:to>
      <xdr:col>7</xdr:col>
      <xdr:colOff>304800</xdr:colOff>
      <xdr:row>37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9FD616-CB27-4DA9-9F05-7666CD9968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23</xdr:row>
      <xdr:rowOff>112183</xdr:rowOff>
    </xdr:from>
    <xdr:to>
      <xdr:col>25</xdr:col>
      <xdr:colOff>304800</xdr:colOff>
      <xdr:row>37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13E0062-6F32-415F-93DF-E7CC9365BE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0</xdr:colOff>
      <xdr:row>23</xdr:row>
      <xdr:rowOff>112183</xdr:rowOff>
    </xdr:from>
    <xdr:to>
      <xdr:col>43</xdr:col>
      <xdr:colOff>304800</xdr:colOff>
      <xdr:row>37</xdr:row>
      <xdr:rowOff>177800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80232E1-5F59-4DEA-9245-DD3E65D0D1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985CF-6891-49F7-A374-D34414B4408A}">
  <dimension ref="A1:AG57"/>
  <sheetViews>
    <sheetView zoomScale="43" zoomScaleNormal="90" workbookViewId="0">
      <selection activeCell="AA22" sqref="AA22:AG41"/>
    </sheetView>
  </sheetViews>
  <sheetFormatPr defaultRowHeight="14.4" x14ac:dyDescent="0.3"/>
  <cols>
    <col min="8" max="8" width="10.109375" customWidth="1"/>
    <col min="9" max="9" width="11.33203125" customWidth="1"/>
  </cols>
  <sheetData>
    <row r="1" spans="1:27" ht="15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L1" s="21" t="s">
        <v>19</v>
      </c>
      <c r="M1" s="77" t="s">
        <v>37</v>
      </c>
      <c r="N1" s="78"/>
      <c r="O1" s="79"/>
      <c r="P1" s="21" t="s">
        <v>19</v>
      </c>
      <c r="Q1" s="77" t="s">
        <v>38</v>
      </c>
      <c r="R1" s="78"/>
      <c r="S1" s="79"/>
    </row>
    <row r="2" spans="1:27" x14ac:dyDescent="0.3">
      <c r="A2" s="4" t="s">
        <v>7</v>
      </c>
      <c r="B2" s="1">
        <v>9.6299999999999997E-3</v>
      </c>
      <c r="C2" s="5">
        <v>0.1</v>
      </c>
      <c r="D2" s="2">
        <v>960.8</v>
      </c>
      <c r="E2" s="2">
        <f>B2/C2</f>
        <v>9.6299999999999997E-2</v>
      </c>
      <c r="F2" s="6">
        <f>(E2/D2)*10^6</f>
        <v>100.22897585345547</v>
      </c>
      <c r="G2" s="7">
        <v>608</v>
      </c>
      <c r="L2" s="15">
        <v>1</v>
      </c>
      <c r="M2" s="50">
        <v>0.13400000000000001</v>
      </c>
      <c r="N2" s="46">
        <v>0.13300000000000001</v>
      </c>
      <c r="O2" s="33">
        <v>0.13300000000000001</v>
      </c>
      <c r="P2" s="15">
        <v>1</v>
      </c>
      <c r="Q2" s="50">
        <v>0.14000000000000001</v>
      </c>
      <c r="R2" s="46">
        <v>0.14099999999999999</v>
      </c>
      <c r="S2" s="33">
        <v>0.14199999999999999</v>
      </c>
      <c r="V2" s="54" t="s">
        <v>23</v>
      </c>
      <c r="W2" s="54">
        <v>1</v>
      </c>
      <c r="X2" s="54">
        <v>6</v>
      </c>
      <c r="Y2" s="54">
        <v>24</v>
      </c>
      <c r="Z2" s="54">
        <v>48</v>
      </c>
      <c r="AA2" s="54">
        <v>72</v>
      </c>
    </row>
    <row r="3" spans="1:27" ht="15" thickBot="1" x14ac:dyDescent="0.35">
      <c r="A3" s="8" t="s">
        <v>8</v>
      </c>
      <c r="B3" s="8">
        <v>9.6129999999999993E-2</v>
      </c>
      <c r="C3" s="9">
        <v>0.1</v>
      </c>
      <c r="D3" s="10">
        <v>960.8</v>
      </c>
      <c r="E3" s="10">
        <f>B3/C3</f>
        <v>0.96129999999999993</v>
      </c>
      <c r="F3" s="11">
        <f>(E3/D3)*10^6</f>
        <v>1000.5203996669443</v>
      </c>
      <c r="G3" s="12">
        <v>608</v>
      </c>
      <c r="L3" s="15">
        <v>6</v>
      </c>
      <c r="M3" s="50">
        <v>8.2000000000000003E-2</v>
      </c>
      <c r="N3" s="46">
        <v>0.08</v>
      </c>
      <c r="O3" s="33">
        <v>0.08</v>
      </c>
      <c r="P3" s="15">
        <v>6</v>
      </c>
      <c r="Q3" s="50">
        <v>0.10199999999999999</v>
      </c>
      <c r="R3" s="46">
        <v>0.105</v>
      </c>
      <c r="S3" s="33">
        <v>0.11</v>
      </c>
      <c r="V3" s="53">
        <f>M12</f>
        <v>0.156</v>
      </c>
      <c r="W3" s="53">
        <f>M2</f>
        <v>0.13400000000000001</v>
      </c>
      <c r="X3" s="53">
        <f>M3</f>
        <v>8.2000000000000003E-2</v>
      </c>
      <c r="Y3" s="53">
        <f>M4</f>
        <v>2.8000000000000001E-2</v>
      </c>
      <c r="Z3" s="53">
        <f>M5</f>
        <v>1.6E-2</v>
      </c>
      <c r="AA3" s="53">
        <f>M6</f>
        <v>1.4999999999999999E-2</v>
      </c>
    </row>
    <row r="4" spans="1:27" x14ac:dyDescent="0.3">
      <c r="L4" s="15">
        <v>24</v>
      </c>
      <c r="M4" s="50">
        <v>2.8000000000000001E-2</v>
      </c>
      <c r="N4" s="46">
        <v>2.1000000000000001E-2</v>
      </c>
      <c r="O4" s="33">
        <v>2.3E-2</v>
      </c>
      <c r="P4" s="15">
        <v>24</v>
      </c>
      <c r="Q4" s="15">
        <v>5.7000000000000002E-2</v>
      </c>
      <c r="R4" s="29">
        <v>5.2999999999999999E-2</v>
      </c>
      <c r="S4" s="45">
        <v>5.2999999999999999E-2</v>
      </c>
      <c r="V4" s="53">
        <f>N12</f>
        <v>0.16500000000000001</v>
      </c>
      <c r="W4" s="53">
        <f>N2</f>
        <v>0.13300000000000001</v>
      </c>
      <c r="X4" s="53">
        <f>N3</f>
        <v>0.08</v>
      </c>
      <c r="Y4" s="53">
        <f>N4</f>
        <v>2.1000000000000001E-2</v>
      </c>
      <c r="Z4" s="53">
        <f>N5</f>
        <v>1.4999999999999999E-2</v>
      </c>
      <c r="AA4" s="53">
        <f>N6</f>
        <v>1.0999999999999999E-2</v>
      </c>
    </row>
    <row r="5" spans="1:27" x14ac:dyDescent="0.3">
      <c r="A5" s="32" t="s">
        <v>18</v>
      </c>
      <c r="B5" t="s">
        <v>52</v>
      </c>
      <c r="L5" s="15">
        <v>48</v>
      </c>
      <c r="M5" s="50">
        <v>1.6E-2</v>
      </c>
      <c r="N5" s="46">
        <v>1.4999999999999999E-2</v>
      </c>
      <c r="O5" s="33">
        <v>1.4999999999999999E-2</v>
      </c>
      <c r="P5" s="15">
        <v>48</v>
      </c>
      <c r="Q5" s="15">
        <v>3.3000000000000002E-2</v>
      </c>
      <c r="R5" s="29">
        <v>3.5000000000000003E-2</v>
      </c>
      <c r="S5" s="45">
        <v>3.4000000000000002E-2</v>
      </c>
      <c r="V5" s="53">
        <f>O12</f>
        <v>0.157</v>
      </c>
      <c r="W5" s="53">
        <f>O2</f>
        <v>0.13300000000000001</v>
      </c>
      <c r="X5" s="53">
        <f>O3</f>
        <v>0.08</v>
      </c>
      <c r="Y5" s="53">
        <f>O4</f>
        <v>2.3E-2</v>
      </c>
      <c r="Z5" s="53">
        <f>O5</f>
        <v>1.4999999999999999E-2</v>
      </c>
      <c r="AA5" s="53">
        <f>O6</f>
        <v>8.9999999999999993E-3</v>
      </c>
    </row>
    <row r="6" spans="1:27" ht="15" thickBot="1" x14ac:dyDescent="0.35">
      <c r="B6" t="s">
        <v>54</v>
      </c>
      <c r="L6" s="18">
        <v>72</v>
      </c>
      <c r="M6" s="66">
        <v>1.4999999999999999E-2</v>
      </c>
      <c r="N6" s="24">
        <v>1.0999999999999999E-2</v>
      </c>
      <c r="O6" s="34">
        <v>8.9999999999999993E-3</v>
      </c>
      <c r="P6" s="18">
        <v>72</v>
      </c>
      <c r="Q6" s="18">
        <v>2.9000000000000001E-2</v>
      </c>
      <c r="R6" s="19">
        <v>2.1000000000000001E-2</v>
      </c>
      <c r="S6" s="47">
        <v>2.8000000000000001E-2</v>
      </c>
    </row>
    <row r="7" spans="1:27" x14ac:dyDescent="0.3">
      <c r="A7" s="29" t="s">
        <v>34</v>
      </c>
      <c r="L7" s="25" t="s">
        <v>20</v>
      </c>
      <c r="M7" s="67">
        <v>-2E-3</v>
      </c>
      <c r="N7" s="67">
        <v>1E-3</v>
      </c>
      <c r="O7" s="68">
        <v>-1E-3</v>
      </c>
    </row>
    <row r="8" spans="1:27" x14ac:dyDescent="0.3">
      <c r="A8" s="29" t="s">
        <v>35</v>
      </c>
      <c r="B8" t="s">
        <v>36</v>
      </c>
      <c r="L8" s="26" t="s">
        <v>21</v>
      </c>
      <c r="M8" s="69">
        <v>2E-3</v>
      </c>
      <c r="N8" s="69">
        <v>0</v>
      </c>
      <c r="O8" s="33">
        <v>0</v>
      </c>
      <c r="V8" s="54" t="s">
        <v>23</v>
      </c>
      <c r="W8" s="54">
        <v>1</v>
      </c>
      <c r="X8" s="54">
        <v>6</v>
      </c>
      <c r="Y8" s="54">
        <v>24</v>
      </c>
      <c r="Z8" s="54">
        <v>48</v>
      </c>
      <c r="AA8" s="54">
        <v>72</v>
      </c>
    </row>
    <row r="9" spans="1:27" x14ac:dyDescent="0.3">
      <c r="A9" s="29"/>
      <c r="L9" s="26" t="s">
        <v>49</v>
      </c>
      <c r="M9" s="69">
        <v>1E-3</v>
      </c>
      <c r="N9" s="69">
        <v>0</v>
      </c>
      <c r="O9" s="71">
        <f>AVERAGE(0.003,0.002,0)</f>
        <v>1.6666666666666668E-3</v>
      </c>
      <c r="P9" s="31"/>
      <c r="Q9" s="31"/>
      <c r="R9" s="31"/>
      <c r="V9" s="53">
        <f>M12</f>
        <v>0.156</v>
      </c>
      <c r="W9" s="53">
        <f>Q2</f>
        <v>0.14000000000000001</v>
      </c>
      <c r="X9" s="53">
        <f>Q3</f>
        <v>0.10199999999999999</v>
      </c>
      <c r="Y9" s="53">
        <f>Q4</f>
        <v>5.7000000000000002E-2</v>
      </c>
      <c r="Z9" s="53">
        <f>Q5</f>
        <v>3.3000000000000002E-2</v>
      </c>
      <c r="AA9" s="53">
        <f>Q6</f>
        <v>2.9000000000000001E-2</v>
      </c>
    </row>
    <row r="10" spans="1:27" ht="15" thickBot="1" x14ac:dyDescent="0.35">
      <c r="L10" s="70" t="s">
        <v>50</v>
      </c>
      <c r="M10" s="69">
        <v>2E-3</v>
      </c>
      <c r="N10" s="69">
        <v>2E-3</v>
      </c>
      <c r="O10" s="33">
        <v>3.0000000000000001E-3</v>
      </c>
      <c r="P10" s="31"/>
      <c r="Q10" s="31"/>
      <c r="R10" s="31"/>
      <c r="V10" s="53">
        <f>N12</f>
        <v>0.16500000000000001</v>
      </c>
      <c r="W10" s="53">
        <f>R2</f>
        <v>0.14099999999999999</v>
      </c>
      <c r="X10" s="53">
        <f>R3</f>
        <v>0.105</v>
      </c>
      <c r="Y10" s="53">
        <f>R4</f>
        <v>5.2999999999999999E-2</v>
      </c>
      <c r="Z10" s="53">
        <f>R5</f>
        <v>3.5000000000000003E-2</v>
      </c>
      <c r="AA10" s="53">
        <f>R6</f>
        <v>2.1000000000000001E-2</v>
      </c>
    </row>
    <row r="11" spans="1:27" ht="15" thickBot="1" x14ac:dyDescent="0.35">
      <c r="B11" s="28" t="s">
        <v>9</v>
      </c>
      <c r="C11" s="13" t="s">
        <v>10</v>
      </c>
      <c r="D11" s="14" t="s">
        <v>11</v>
      </c>
      <c r="E11" s="29" t="s">
        <v>51</v>
      </c>
      <c r="F11" s="29" t="s">
        <v>51</v>
      </c>
      <c r="G11" s="29" t="s">
        <v>17</v>
      </c>
      <c r="L11" s="26" t="s">
        <v>22</v>
      </c>
      <c r="M11" s="46">
        <v>0.17599999999999999</v>
      </c>
      <c r="N11" s="46">
        <v>0.17799999999999999</v>
      </c>
      <c r="O11" s="33">
        <v>0.17499999999999999</v>
      </c>
      <c r="V11" s="53">
        <f>O12</f>
        <v>0.157</v>
      </c>
      <c r="W11" s="53">
        <f>S2</f>
        <v>0.14199999999999999</v>
      </c>
      <c r="X11" s="53">
        <f>S3</f>
        <v>0.11</v>
      </c>
      <c r="Y11" s="53">
        <f>S4</f>
        <v>5.2999999999999999E-2</v>
      </c>
      <c r="Z11" s="53">
        <f>S5</f>
        <v>3.4000000000000002E-2</v>
      </c>
      <c r="AA11" s="53">
        <f>S6</f>
        <v>2.8000000000000001E-2</v>
      </c>
    </row>
    <row r="12" spans="1:27" ht="15" thickBot="1" x14ac:dyDescent="0.35">
      <c r="A12" s="26">
        <v>1</v>
      </c>
      <c r="B12" s="15">
        <v>5</v>
      </c>
      <c r="C12" s="16">
        <f t="shared" ref="C12:C17" si="0">5000-B12</f>
        <v>4995</v>
      </c>
      <c r="D12" s="17">
        <f t="shared" ref="D12:D17" si="1">($F$2*B12)/5000</f>
        <v>0.10022897585345547</v>
      </c>
      <c r="E12" s="31">
        <v>4.0000000000000001E-3</v>
      </c>
      <c r="F12" s="31">
        <v>5.0000000000000001E-3</v>
      </c>
      <c r="G12" s="31">
        <f t="shared" ref="G12:G16" si="2">AVERAGE(E12:F12)</f>
        <v>4.5000000000000005E-3</v>
      </c>
      <c r="L12" s="27" t="s">
        <v>23</v>
      </c>
      <c r="M12" s="24">
        <v>0.156</v>
      </c>
      <c r="N12" s="24">
        <v>0.16500000000000001</v>
      </c>
      <c r="O12" s="34">
        <v>0.157</v>
      </c>
    </row>
    <row r="13" spans="1:27" x14ac:dyDescent="0.3">
      <c r="A13" s="26">
        <v>2</v>
      </c>
      <c r="B13" s="15">
        <v>15</v>
      </c>
      <c r="C13" s="16">
        <f>5000-B13</f>
        <v>4985</v>
      </c>
      <c r="D13" s="17">
        <f t="shared" si="1"/>
        <v>0.30068692756036641</v>
      </c>
      <c r="E13">
        <v>1.9E-2</v>
      </c>
      <c r="F13" s="31">
        <v>0.02</v>
      </c>
      <c r="G13" s="31">
        <f t="shared" si="2"/>
        <v>1.95E-2</v>
      </c>
    </row>
    <row r="14" spans="1:27" x14ac:dyDescent="0.3">
      <c r="A14" s="26">
        <v>3</v>
      </c>
      <c r="B14" s="15">
        <v>25</v>
      </c>
      <c r="C14" s="16">
        <f t="shared" si="0"/>
        <v>4975</v>
      </c>
      <c r="D14" s="17">
        <f t="shared" si="1"/>
        <v>0.50114487926727735</v>
      </c>
      <c r="E14" s="31">
        <v>3.7999999999999999E-2</v>
      </c>
      <c r="F14" s="31">
        <v>3.5999999999999997E-2</v>
      </c>
      <c r="G14" s="31">
        <f t="shared" si="2"/>
        <v>3.6999999999999998E-2</v>
      </c>
    </row>
    <row r="15" spans="1:27" x14ac:dyDescent="0.3">
      <c r="A15" s="26">
        <v>4</v>
      </c>
      <c r="B15" s="15">
        <v>50</v>
      </c>
      <c r="C15" s="16">
        <f t="shared" si="0"/>
        <v>4950</v>
      </c>
      <c r="D15" s="17">
        <f t="shared" si="1"/>
        <v>1.0022897585345547</v>
      </c>
      <c r="E15" s="31">
        <v>8.1000000000000003E-2</v>
      </c>
      <c r="F15" s="31">
        <v>7.9000000000000001E-2</v>
      </c>
      <c r="G15" s="31">
        <f t="shared" si="2"/>
        <v>0.08</v>
      </c>
      <c r="L15" s="35" t="s">
        <v>24</v>
      </c>
      <c r="M15" s="76" t="s">
        <v>37</v>
      </c>
      <c r="N15" s="76"/>
      <c r="O15" s="76"/>
      <c r="P15" s="76" t="s">
        <v>38</v>
      </c>
      <c r="Q15" s="76"/>
      <c r="R15" s="76"/>
    </row>
    <row r="16" spans="1:27" x14ac:dyDescent="0.3">
      <c r="A16" s="26">
        <v>5</v>
      </c>
      <c r="B16" s="15">
        <v>100</v>
      </c>
      <c r="C16" s="16">
        <f t="shared" si="0"/>
        <v>4900</v>
      </c>
      <c r="D16" s="17">
        <f t="shared" si="1"/>
        <v>2.0045795170691094</v>
      </c>
      <c r="E16" s="31">
        <v>0.16600000000000001</v>
      </c>
      <c r="F16" s="31">
        <v>0.16800000000000001</v>
      </c>
      <c r="G16" s="31">
        <f t="shared" si="2"/>
        <v>0.16700000000000001</v>
      </c>
      <c r="L16">
        <v>1</v>
      </c>
      <c r="M16" s="30">
        <f>(M2-$I$31)/$I$30</f>
        <v>1.6193967517401391</v>
      </c>
      <c r="N16" s="30">
        <f t="shared" ref="M16:O18" si="3">(N2-$I$31)/$I$30</f>
        <v>1.6077958236658931</v>
      </c>
      <c r="O16" s="30">
        <f t="shared" si="3"/>
        <v>1.6077958236658931</v>
      </c>
      <c r="P16" s="30">
        <f>(Q2-$I$31)/$I$30</f>
        <v>1.6890023201856148</v>
      </c>
      <c r="Q16" s="30">
        <f t="shared" ref="Q16" si="4">(R2-$I$31)/$I$30</f>
        <v>1.7006032482598608</v>
      </c>
      <c r="R16" s="30">
        <f>(S2-$I$31)/$I$30</f>
        <v>1.7122041763341067</v>
      </c>
    </row>
    <row r="17" spans="1:33" ht="15" thickBot="1" x14ac:dyDescent="0.35">
      <c r="A17" s="27">
        <v>6</v>
      </c>
      <c r="B17" s="18">
        <v>125</v>
      </c>
      <c r="C17" s="19">
        <f t="shared" si="0"/>
        <v>4875</v>
      </c>
      <c r="D17" s="20">
        <f t="shared" si="1"/>
        <v>2.5057243963363867</v>
      </c>
      <c r="E17" s="31">
        <v>0.21099999999999999</v>
      </c>
      <c r="F17" s="31">
        <v>0.21099999999999999</v>
      </c>
      <c r="G17" s="31">
        <f>AVERAGE(E17:F17)</f>
        <v>0.21099999999999999</v>
      </c>
      <c r="L17">
        <v>6</v>
      </c>
      <c r="M17" s="30">
        <f t="shared" si="3"/>
        <v>1.0161484918793504</v>
      </c>
      <c r="N17" s="30">
        <f t="shared" si="3"/>
        <v>0.99294663573085851</v>
      </c>
      <c r="O17" s="30">
        <f t="shared" si="3"/>
        <v>0.99294663573085851</v>
      </c>
      <c r="P17" s="30">
        <f t="shared" ref="P17:R20" si="5">(Q3-$I$31)/$I$30</f>
        <v>1.248167053364269</v>
      </c>
      <c r="Q17" s="30">
        <f t="shared" si="5"/>
        <v>1.2829698375870069</v>
      </c>
      <c r="R17" s="30">
        <f t="shared" si="5"/>
        <v>1.3409744779582367</v>
      </c>
    </row>
    <row r="18" spans="1:33" ht="15" thickBot="1" x14ac:dyDescent="0.35">
      <c r="L18">
        <v>24</v>
      </c>
      <c r="M18" s="30">
        <f t="shared" si="3"/>
        <v>0.38969837587006956</v>
      </c>
      <c r="N18" s="30">
        <f t="shared" si="3"/>
        <v>0.30849187935034805</v>
      </c>
      <c r="O18" s="30">
        <f t="shared" si="3"/>
        <v>0.3316937354988399</v>
      </c>
      <c r="P18" s="30">
        <f t="shared" si="5"/>
        <v>0.72612529002320192</v>
      </c>
      <c r="Q18" s="30">
        <f t="shared" si="5"/>
        <v>0.67972157772621811</v>
      </c>
      <c r="R18" s="30">
        <f t="shared" si="5"/>
        <v>0.67972157772621811</v>
      </c>
    </row>
    <row r="19" spans="1:33" x14ac:dyDescent="0.3">
      <c r="A19" s="21"/>
      <c r="B19" s="22" t="s">
        <v>12</v>
      </c>
      <c r="C19" s="22" t="s">
        <v>13</v>
      </c>
      <c r="D19" s="23" t="s">
        <v>11</v>
      </c>
      <c r="L19">
        <v>48</v>
      </c>
      <c r="M19" s="30">
        <f t="shared" ref="M19:O22" si="6">(M5-$I$31)/$I$30</f>
        <v>0.25048723897911834</v>
      </c>
      <c r="N19" s="30">
        <f t="shared" si="6"/>
        <v>0.23888631090487239</v>
      </c>
      <c r="O19" s="30">
        <f t="shared" si="6"/>
        <v>0.23888631090487239</v>
      </c>
      <c r="P19" s="30">
        <f t="shared" si="5"/>
        <v>0.44770301624129932</v>
      </c>
      <c r="Q19" s="30">
        <f t="shared" si="5"/>
        <v>0.47090487238979123</v>
      </c>
      <c r="R19" s="30">
        <f t="shared" si="5"/>
        <v>0.45930394431554528</v>
      </c>
    </row>
    <row r="20" spans="1:33" ht="15" thickBot="1" x14ac:dyDescent="0.35">
      <c r="A20" s="18" t="s">
        <v>14</v>
      </c>
      <c r="B20" s="24">
        <f>(D20*C20)/$F$3</f>
        <v>0.99947987100800995</v>
      </c>
      <c r="C20" s="19">
        <v>500</v>
      </c>
      <c r="D20" s="20">
        <v>2</v>
      </c>
      <c r="L20">
        <v>72</v>
      </c>
      <c r="M20" s="30">
        <f t="shared" si="6"/>
        <v>0.23888631090487239</v>
      </c>
      <c r="N20" s="30">
        <f t="shared" si="6"/>
        <v>0.19248259860788863</v>
      </c>
      <c r="O20" s="30">
        <f t="shared" si="6"/>
        <v>0.16928074245939675</v>
      </c>
      <c r="P20" s="30">
        <f t="shared" si="5"/>
        <v>0.40129930394431551</v>
      </c>
      <c r="Q20" s="30">
        <f t="shared" si="5"/>
        <v>0.30849187935034805</v>
      </c>
      <c r="R20" s="30">
        <f t="shared" si="5"/>
        <v>0.38969837587006956</v>
      </c>
    </row>
    <row r="21" spans="1:33" ht="15" thickBot="1" x14ac:dyDescent="0.35">
      <c r="A21" s="18" t="s">
        <v>15</v>
      </c>
      <c r="B21" s="24">
        <f>(D21*C21)/$F$3</f>
        <v>0.19989597420160199</v>
      </c>
      <c r="C21" s="19">
        <v>100</v>
      </c>
      <c r="D21" s="20">
        <v>2</v>
      </c>
      <c r="L21" s="21" t="s">
        <v>20</v>
      </c>
      <c r="M21" s="30">
        <f t="shared" si="6"/>
        <v>4.167053364269141E-2</v>
      </c>
      <c r="N21" s="30">
        <f t="shared" si="6"/>
        <v>7.6473317865429227E-2</v>
      </c>
      <c r="O21" s="30">
        <f t="shared" si="6"/>
        <v>5.3271461716937356E-2</v>
      </c>
      <c r="P21" s="30"/>
      <c r="Q21" s="30"/>
      <c r="R21" s="30"/>
    </row>
    <row r="22" spans="1:33" ht="15" thickBot="1" x14ac:dyDescent="0.35">
      <c r="A22" s="18" t="s">
        <v>16</v>
      </c>
      <c r="B22" s="24">
        <f>(D22*C22)/$F$3</f>
        <v>0.49973993550400497</v>
      </c>
      <c r="C22" s="19">
        <v>250</v>
      </c>
      <c r="D22" s="20">
        <v>2</v>
      </c>
      <c r="L22" s="15" t="s">
        <v>21</v>
      </c>
      <c r="M22" s="30">
        <f t="shared" si="6"/>
        <v>8.8074245939675166E-2</v>
      </c>
      <c r="N22" s="30">
        <f t="shared" si="6"/>
        <v>6.4872389791183288E-2</v>
      </c>
      <c r="O22" s="30">
        <f t="shared" si="6"/>
        <v>6.4872389791183288E-2</v>
      </c>
      <c r="P22" s="30"/>
      <c r="Q22" s="30"/>
      <c r="R22" s="30"/>
      <c r="AA22" t="s">
        <v>41</v>
      </c>
    </row>
    <row r="23" spans="1:33" x14ac:dyDescent="0.3">
      <c r="G23" t="s">
        <v>53</v>
      </c>
      <c r="L23" s="15" t="s">
        <v>26</v>
      </c>
      <c r="M23" s="30">
        <f t="shared" ref="M23:O24" si="7">(M11-$I$31)/$I$30</f>
        <v>2.1066357308584682</v>
      </c>
      <c r="N23" s="30">
        <f t="shared" si="7"/>
        <v>2.1298375870069601</v>
      </c>
      <c r="O23" s="30">
        <f t="shared" si="7"/>
        <v>2.0950348027842223</v>
      </c>
      <c r="P23" s="30"/>
      <c r="Q23" s="30"/>
      <c r="R23" s="30"/>
      <c r="AB23" s="54" t="s">
        <v>23</v>
      </c>
      <c r="AC23" s="54">
        <v>1</v>
      </c>
      <c r="AD23" s="54">
        <v>6</v>
      </c>
      <c r="AE23" s="54">
        <v>24</v>
      </c>
      <c r="AF23" s="54">
        <v>48</v>
      </c>
      <c r="AG23" s="54">
        <v>72</v>
      </c>
    </row>
    <row r="24" spans="1:33" ht="15" thickBot="1" x14ac:dyDescent="0.35">
      <c r="L24" s="18" t="s">
        <v>23</v>
      </c>
      <c r="M24" s="30">
        <f t="shared" si="7"/>
        <v>1.8746171693735501</v>
      </c>
      <c r="N24" s="30">
        <f t="shared" si="7"/>
        <v>1.9790255220417636</v>
      </c>
      <c r="O24" s="30">
        <f t="shared" si="7"/>
        <v>1.886218097447796</v>
      </c>
      <c r="P24" s="30"/>
      <c r="Q24" s="30"/>
      <c r="R24" s="30"/>
      <c r="AB24" s="57">
        <f>M35</f>
        <v>1.8746171693735501</v>
      </c>
      <c r="AC24" s="57">
        <f>M27</f>
        <v>1.6193967517401391</v>
      </c>
      <c r="AD24" s="57">
        <f>M28</f>
        <v>1.0161484918793504</v>
      </c>
      <c r="AE24" s="57">
        <f>M29</f>
        <v>0.38969837587006956</v>
      </c>
      <c r="AF24" s="57">
        <f>M30</f>
        <v>0.25048723897911834</v>
      </c>
      <c r="AG24" s="57">
        <f>M31</f>
        <v>0.23888631090487239</v>
      </c>
    </row>
    <row r="25" spans="1:33" ht="15" thickBot="1" x14ac:dyDescent="0.35">
      <c r="AB25" s="57">
        <f>N35</f>
        <v>1.9790255220417636</v>
      </c>
      <c r="AC25" s="57">
        <f>N27</f>
        <v>1.6077958236658931</v>
      </c>
      <c r="AD25" s="57">
        <f>N28</f>
        <v>0.99294663573085851</v>
      </c>
      <c r="AE25" s="57">
        <f>N29</f>
        <v>0.30849187935034805</v>
      </c>
      <c r="AF25" s="57">
        <f>N30</f>
        <v>0.23888631090487239</v>
      </c>
      <c r="AG25" s="57">
        <f>N31</f>
        <v>0.19248259860788863</v>
      </c>
    </row>
    <row r="26" spans="1:33" ht="15" thickBot="1" x14ac:dyDescent="0.35">
      <c r="L26" s="49" t="s">
        <v>27</v>
      </c>
      <c r="M26" s="80" t="s">
        <v>25</v>
      </c>
      <c r="N26" s="80"/>
      <c r="O26" s="80"/>
      <c r="P26" s="77" t="s">
        <v>38</v>
      </c>
      <c r="Q26" s="78"/>
      <c r="R26" s="79"/>
      <c r="T26" s="75" t="s">
        <v>39</v>
      </c>
      <c r="U26" s="76"/>
      <c r="V26" s="76"/>
      <c r="W26" s="76" t="s">
        <v>40</v>
      </c>
      <c r="X26" s="76"/>
      <c r="Y26" s="76"/>
      <c r="AB26" s="57">
        <f>O35</f>
        <v>1.886218097447796</v>
      </c>
      <c r="AC26" s="57">
        <f>O27</f>
        <v>1.6077958236658931</v>
      </c>
      <c r="AD26" s="57">
        <f>O28</f>
        <v>0.99294663573085851</v>
      </c>
      <c r="AE26" s="57">
        <f>O29</f>
        <v>0.3316937354988399</v>
      </c>
      <c r="AF26" s="57">
        <f>O30</f>
        <v>0.23888631090487239</v>
      </c>
      <c r="AG26" s="57">
        <f>O31</f>
        <v>0.16928074245939675</v>
      </c>
    </row>
    <row r="27" spans="1:33" x14ac:dyDescent="0.3">
      <c r="L27" s="15">
        <v>1</v>
      </c>
      <c r="M27" s="36">
        <f>IF(M16&lt;0,0,M16)</f>
        <v>1.6193967517401391</v>
      </c>
      <c r="N27" s="37">
        <f t="shared" ref="M27:R35" si="8">IF(N16&lt;0,0,N16)</f>
        <v>1.6077958236658931</v>
      </c>
      <c r="O27" s="38">
        <f>IF(O16&lt;0,0,O16)</f>
        <v>1.6077958236658931</v>
      </c>
      <c r="P27" s="36">
        <f>IF(P16&lt;0,0,P16)</f>
        <v>1.6890023201856148</v>
      </c>
      <c r="Q27" s="37">
        <f t="shared" ref="Q27:R27" si="9">IF(Q16&lt;0,0,Q16)</f>
        <v>1.7006032482598608</v>
      </c>
      <c r="R27" s="38">
        <f t="shared" si="9"/>
        <v>1.7122041763341067</v>
      </c>
      <c r="T27" s="51">
        <f>(M$24-M27)/M$24</f>
        <v>0.13614535373038283</v>
      </c>
      <c r="U27" s="51">
        <f>(N$24-N27)/N$24</f>
        <v>0.18758206715438022</v>
      </c>
      <c r="V27" s="51">
        <f t="shared" ref="U27:V31" si="10">(O$24-O27)/O$24</f>
        <v>0.14760873843731565</v>
      </c>
      <c r="W27" s="51">
        <f>(M$24-P27)/M$24</f>
        <v>9.9014802713005695E-2</v>
      </c>
      <c r="X27" s="51">
        <f>(N$24-Q27)/N$24</f>
        <v>0.14068655036578517</v>
      </c>
      <c r="Y27" s="51">
        <f t="shared" ref="Y27:Y30" si="11">(O$24-R27)/O$24</f>
        <v>9.2255461523322285E-2</v>
      </c>
      <c r="AB27" s="54" t="s">
        <v>23</v>
      </c>
      <c r="AC27" s="54">
        <v>1</v>
      </c>
      <c r="AD27" s="54">
        <v>6</v>
      </c>
      <c r="AE27" s="54">
        <v>24</v>
      </c>
      <c r="AF27" s="54">
        <v>48</v>
      </c>
      <c r="AG27" s="54">
        <v>72</v>
      </c>
    </row>
    <row r="28" spans="1:33" x14ac:dyDescent="0.3">
      <c r="L28" s="15">
        <v>6</v>
      </c>
      <c r="M28" s="39">
        <f t="shared" si="8"/>
        <v>1.0161484918793504</v>
      </c>
      <c r="N28" s="59">
        <f t="shared" si="8"/>
        <v>0.99294663573085851</v>
      </c>
      <c r="O28" s="17">
        <f t="shared" si="8"/>
        <v>0.99294663573085851</v>
      </c>
      <c r="P28" s="39">
        <f t="shared" si="8"/>
        <v>1.248167053364269</v>
      </c>
      <c r="Q28" s="59">
        <f t="shared" si="8"/>
        <v>1.2829698375870069</v>
      </c>
      <c r="R28" s="17">
        <f t="shared" si="8"/>
        <v>1.3409744779582367</v>
      </c>
      <c r="T28" s="51">
        <f>(M$24-M28)/M$24</f>
        <v>0.45794346254765089</v>
      </c>
      <c r="U28" s="51">
        <f t="shared" si="10"/>
        <v>0.49826486587882202</v>
      </c>
      <c r="V28" s="51">
        <f t="shared" si="10"/>
        <v>0.47357803581972058</v>
      </c>
      <c r="W28" s="51">
        <f t="shared" ref="W28:X31" si="12">(M$24-P28)/M$24</f>
        <v>0.334174959156394</v>
      </c>
      <c r="X28" s="51">
        <f t="shared" si="12"/>
        <v>0.3517163759144627</v>
      </c>
      <c r="Y28" s="51">
        <f t="shared" si="11"/>
        <v>0.28906711277307623</v>
      </c>
      <c r="AB28" s="62">
        <f>IF(P35&lt;0,0,P35)</f>
        <v>0.11013701044098832</v>
      </c>
      <c r="AC28" s="62">
        <f>T27</f>
        <v>0.13614535373038283</v>
      </c>
      <c r="AD28" s="62">
        <f>T28</f>
        <v>0.45794346254765089</v>
      </c>
      <c r="AE28" s="62">
        <f>T29</f>
        <v>0.79211842170404478</v>
      </c>
      <c r="AF28" s="62">
        <f>T30</f>
        <v>0.8663795237387989</v>
      </c>
      <c r="AG28" s="62">
        <f>T31</f>
        <v>0.87256794890836176</v>
      </c>
    </row>
    <row r="29" spans="1:33" x14ac:dyDescent="0.3">
      <c r="L29" s="15">
        <v>24</v>
      </c>
      <c r="M29" s="39">
        <f t="shared" si="8"/>
        <v>0.38969837587006956</v>
      </c>
      <c r="N29" s="59">
        <f t="shared" si="8"/>
        <v>0.30849187935034805</v>
      </c>
      <c r="O29" s="17">
        <f t="shared" si="8"/>
        <v>0.3316937354988399</v>
      </c>
      <c r="P29" s="39">
        <f t="shared" si="8"/>
        <v>0.72612529002320192</v>
      </c>
      <c r="Q29" s="59">
        <f t="shared" si="8"/>
        <v>0.67972157772621811</v>
      </c>
      <c r="R29" s="17">
        <f t="shared" si="8"/>
        <v>0.67972157772621811</v>
      </c>
      <c r="T29" s="51">
        <f t="shared" ref="T29:T31" si="13">(M$24-M29)/M$24</f>
        <v>0.79211842170404478</v>
      </c>
      <c r="U29" s="51">
        <f t="shared" si="10"/>
        <v>0.8441193021947101</v>
      </c>
      <c r="V29" s="51">
        <f t="shared" si="10"/>
        <v>0.82414878960834481</v>
      </c>
      <c r="W29" s="51">
        <f t="shared" si="12"/>
        <v>0.61265409178672203</v>
      </c>
      <c r="X29" s="51">
        <f t="shared" si="12"/>
        <v>0.65653723504033012</v>
      </c>
      <c r="Y29" s="51">
        <f t="shared" si="11"/>
        <v>0.63963786656170041</v>
      </c>
      <c r="AB29" s="62">
        <f>IF(Q35&lt;0,0,Q35)</f>
        <v>7.0809185585428244E-2</v>
      </c>
      <c r="AC29" s="62">
        <f>U27</f>
        <v>0.18758206715438022</v>
      </c>
      <c r="AD29" s="62">
        <f>U28</f>
        <v>0.49826486587882202</v>
      </c>
      <c r="AE29" s="62">
        <f>U29</f>
        <v>0.8441193021947101</v>
      </c>
      <c r="AF29" s="62">
        <f>U30</f>
        <v>0.87929093978615647</v>
      </c>
      <c r="AG29" s="62">
        <f>U31</f>
        <v>0.90273869818045394</v>
      </c>
    </row>
    <row r="30" spans="1:33" x14ac:dyDescent="0.3">
      <c r="H30" s="48" t="s">
        <v>31</v>
      </c>
      <c r="I30" s="61">
        <v>8.6199999999999999E-2</v>
      </c>
      <c r="L30" s="15">
        <v>48</v>
      </c>
      <c r="M30" s="39">
        <f t="shared" si="8"/>
        <v>0.25048723897911834</v>
      </c>
      <c r="N30" s="59">
        <f t="shared" si="8"/>
        <v>0.23888631090487239</v>
      </c>
      <c r="O30" s="17">
        <f t="shared" si="8"/>
        <v>0.23888631090487239</v>
      </c>
      <c r="P30" s="39">
        <f t="shared" si="8"/>
        <v>0.44770301624129932</v>
      </c>
      <c r="Q30" s="59">
        <f t="shared" si="8"/>
        <v>0.47090487238979123</v>
      </c>
      <c r="R30" s="17">
        <f t="shared" si="8"/>
        <v>0.45930394431554528</v>
      </c>
      <c r="T30" s="51">
        <f t="shared" si="13"/>
        <v>0.8663795237387989</v>
      </c>
      <c r="U30" s="51">
        <f t="shared" si="10"/>
        <v>0.87929093978615647</v>
      </c>
      <c r="V30" s="51">
        <f t="shared" si="10"/>
        <v>0.8733517024207833</v>
      </c>
      <c r="W30" s="51">
        <f t="shared" si="12"/>
        <v>0.76117629585623048</v>
      </c>
      <c r="X30" s="51">
        <f t="shared" si="12"/>
        <v>0.7620521478146689</v>
      </c>
      <c r="Y30" s="51">
        <f t="shared" si="11"/>
        <v>0.75649478449124186</v>
      </c>
      <c r="AB30" s="62">
        <f>IF(R35&lt;0,0,R35)</f>
        <v>9.9672189244263021E-2</v>
      </c>
      <c r="AC30" s="62">
        <f>V27</f>
        <v>0.14760873843731565</v>
      </c>
      <c r="AD30" s="62">
        <f>V28</f>
        <v>0.47357803581972058</v>
      </c>
      <c r="AE30" s="62">
        <f>V29</f>
        <v>0.82414878960834481</v>
      </c>
      <c r="AF30" s="62">
        <f>V30</f>
        <v>0.8733517024207833</v>
      </c>
      <c r="AG30" s="63">
        <f>V31</f>
        <v>0.91025388703011223</v>
      </c>
    </row>
    <row r="31" spans="1:33" ht="15" thickBot="1" x14ac:dyDescent="0.35">
      <c r="H31" s="48" t="s">
        <v>32</v>
      </c>
      <c r="I31" s="61">
        <v>-5.5919999999999997E-3</v>
      </c>
      <c r="L31" s="18">
        <v>72</v>
      </c>
      <c r="M31" s="41">
        <f t="shared" si="8"/>
        <v>0.23888631090487239</v>
      </c>
      <c r="N31" s="42">
        <f t="shared" si="8"/>
        <v>0.19248259860788863</v>
      </c>
      <c r="O31" s="20">
        <f t="shared" si="8"/>
        <v>0.16928074245939675</v>
      </c>
      <c r="P31" s="41">
        <f t="shared" si="8"/>
        <v>0.40129930394431551</v>
      </c>
      <c r="Q31" s="42">
        <f t="shared" si="8"/>
        <v>0.30849187935034805</v>
      </c>
      <c r="R31" s="20">
        <f t="shared" si="8"/>
        <v>0.38969837587006956</v>
      </c>
      <c r="T31" s="51">
        <f t="shared" si="13"/>
        <v>0.87256794890836176</v>
      </c>
      <c r="U31" s="51">
        <f t="shared" si="10"/>
        <v>0.90273869818045394</v>
      </c>
      <c r="V31" s="51">
        <f t="shared" si="10"/>
        <v>0.91025388703011223</v>
      </c>
      <c r="W31" s="51">
        <f t="shared" si="12"/>
        <v>0.78592999653448192</v>
      </c>
      <c r="X31" s="51">
        <f t="shared" si="12"/>
        <v>0.8441193021947101</v>
      </c>
      <c r="Y31" s="51">
        <f>(O$24-R31)/O$24</f>
        <v>0.79339696910057078</v>
      </c>
    </row>
    <row r="32" spans="1:33" x14ac:dyDescent="0.3">
      <c r="L32" s="21" t="s">
        <v>20</v>
      </c>
      <c r="M32" s="39">
        <f t="shared" si="8"/>
        <v>4.167053364269141E-2</v>
      </c>
      <c r="N32" s="59">
        <f t="shared" si="8"/>
        <v>7.6473317865429227E-2</v>
      </c>
      <c r="O32" s="17">
        <f t="shared" si="8"/>
        <v>5.3271461716937356E-2</v>
      </c>
      <c r="P32" s="40"/>
      <c r="Q32" s="40"/>
      <c r="R32" s="40"/>
    </row>
    <row r="33" spans="12:33" x14ac:dyDescent="0.3">
      <c r="L33" s="15" t="s">
        <v>21</v>
      </c>
      <c r="M33" s="39">
        <f t="shared" si="8"/>
        <v>8.8074245939675166E-2</v>
      </c>
      <c r="N33" s="30">
        <f t="shared" si="8"/>
        <v>6.4872389791183288E-2</v>
      </c>
      <c r="O33" s="17">
        <f t="shared" si="8"/>
        <v>6.4872389791183288E-2</v>
      </c>
      <c r="AA33" t="s">
        <v>42</v>
      </c>
    </row>
    <row r="34" spans="12:33" x14ac:dyDescent="0.3">
      <c r="L34" s="15" t="s">
        <v>26</v>
      </c>
      <c r="M34" s="39">
        <f t="shared" si="8"/>
        <v>2.1066357308584682</v>
      </c>
      <c r="N34" s="30">
        <f t="shared" si="8"/>
        <v>2.1298375870069601</v>
      </c>
      <c r="O34" s="17">
        <f t="shared" si="8"/>
        <v>2.0950348027842223</v>
      </c>
      <c r="AB34" s="54" t="s">
        <v>23</v>
      </c>
      <c r="AC34" s="54">
        <v>1</v>
      </c>
      <c r="AD34" s="54">
        <v>6</v>
      </c>
      <c r="AE34" s="54">
        <v>24</v>
      </c>
      <c r="AF34" s="54">
        <v>48</v>
      </c>
      <c r="AG34" s="54">
        <v>72</v>
      </c>
    </row>
    <row r="35" spans="12:33" ht="15" thickBot="1" x14ac:dyDescent="0.35">
      <c r="L35" s="18" t="s">
        <v>23</v>
      </c>
      <c r="M35" s="41">
        <f t="shared" si="8"/>
        <v>1.8746171693735501</v>
      </c>
      <c r="N35" s="42">
        <f t="shared" si="8"/>
        <v>1.9790255220417636</v>
      </c>
      <c r="O35" s="20">
        <f t="shared" si="8"/>
        <v>1.886218097447796</v>
      </c>
      <c r="P35" s="51">
        <f>(M34-M35)/M34</f>
        <v>0.11013701044098832</v>
      </c>
      <c r="Q35" s="51">
        <f t="shared" ref="Q35:R35" si="14">(N34-N35)/N34</f>
        <v>7.0809185585428244E-2</v>
      </c>
      <c r="R35" s="51">
        <f t="shared" si="14"/>
        <v>9.9672189244263021E-2</v>
      </c>
      <c r="S35" s="40"/>
      <c r="T35" s="40"/>
      <c r="U35" s="40"/>
      <c r="AB35" s="57">
        <f>M35</f>
        <v>1.8746171693735501</v>
      </c>
      <c r="AC35" s="57">
        <f>P27</f>
        <v>1.6890023201856148</v>
      </c>
      <c r="AD35" s="57">
        <f>P28</f>
        <v>1.248167053364269</v>
      </c>
      <c r="AE35" s="57">
        <f>P29</f>
        <v>0.72612529002320192</v>
      </c>
      <c r="AF35" s="57">
        <f>P30</f>
        <v>0.44770301624129932</v>
      </c>
      <c r="AG35" s="57">
        <f>P31</f>
        <v>0.40129930394431551</v>
      </c>
    </row>
    <row r="36" spans="12:33" x14ac:dyDescent="0.3">
      <c r="AB36" s="57">
        <f>N35</f>
        <v>1.9790255220417636</v>
      </c>
      <c r="AC36" s="57">
        <f>Q27</f>
        <v>1.7006032482598608</v>
      </c>
      <c r="AD36" s="57">
        <f>Q28</f>
        <v>1.2829698375870069</v>
      </c>
      <c r="AE36" s="57">
        <f>Q29</f>
        <v>0.67972157772621811</v>
      </c>
      <c r="AF36" s="57">
        <f>Q30</f>
        <v>0.47090487238979123</v>
      </c>
      <c r="AG36" s="57">
        <f>Q31</f>
        <v>0.30849187935034805</v>
      </c>
    </row>
    <row r="37" spans="12:33" ht="15" thickBot="1" x14ac:dyDescent="0.35">
      <c r="AB37" s="57">
        <f>O35</f>
        <v>1.886218097447796</v>
      </c>
      <c r="AC37" s="57">
        <f>R27</f>
        <v>1.7122041763341067</v>
      </c>
      <c r="AD37" s="57">
        <f>R28</f>
        <v>1.3409744779582367</v>
      </c>
      <c r="AE37" s="57">
        <f>R29</f>
        <v>0.67972157772621811</v>
      </c>
      <c r="AF37" s="57">
        <f>R30</f>
        <v>0.45930394431554528</v>
      </c>
      <c r="AG37" s="57">
        <f>R31</f>
        <v>0.38969837587006956</v>
      </c>
    </row>
    <row r="38" spans="12:33" ht="15" thickBot="1" x14ac:dyDescent="0.35">
      <c r="O38" s="28" t="s">
        <v>29</v>
      </c>
      <c r="P38" s="14" t="s">
        <v>28</v>
      </c>
      <c r="AB38" s="54" t="s">
        <v>23</v>
      </c>
      <c r="AC38" s="54">
        <v>1</v>
      </c>
      <c r="AD38" s="54">
        <v>6</v>
      </c>
      <c r="AE38" s="54">
        <v>24</v>
      </c>
      <c r="AF38" s="54">
        <v>48</v>
      </c>
      <c r="AG38" s="54">
        <v>72</v>
      </c>
    </row>
    <row r="39" spans="12:33" ht="15" thickBot="1" x14ac:dyDescent="0.35">
      <c r="M39" s="30"/>
      <c r="N39" t="s">
        <v>23</v>
      </c>
      <c r="O39" s="39">
        <f>AVERAGE(M35:O35)</f>
        <v>1.9132869296210366</v>
      </c>
      <c r="P39" s="45"/>
      <c r="AB39" s="62">
        <f>P35</f>
        <v>0.11013701044098832</v>
      </c>
      <c r="AC39" s="62">
        <f>W27</f>
        <v>9.9014802713005695E-2</v>
      </c>
      <c r="AD39" s="62">
        <f>W28</f>
        <v>0.334174959156394</v>
      </c>
      <c r="AE39" s="62">
        <f>W29</f>
        <v>0.61265409178672203</v>
      </c>
      <c r="AF39" s="62">
        <f>W30</f>
        <v>0.76117629585623048</v>
      </c>
      <c r="AG39" s="62">
        <f>W31</f>
        <v>0.78592999653448192</v>
      </c>
    </row>
    <row r="40" spans="12:33" x14ac:dyDescent="0.3">
      <c r="M40" s="30"/>
      <c r="N40" s="25">
        <v>1</v>
      </c>
      <c r="O40" s="39">
        <f>AVERAGE(M27:O27)</f>
        <v>1.6116627996906416</v>
      </c>
      <c r="P40" s="43">
        <f>($O$39-O40)/$O$39</f>
        <v>0.15764709686807796</v>
      </c>
      <c r="AB40" s="62">
        <f>Q35</f>
        <v>7.0809185585428244E-2</v>
      </c>
      <c r="AC40" s="62">
        <f>X27</f>
        <v>0.14068655036578517</v>
      </c>
      <c r="AD40" s="62">
        <f>X28</f>
        <v>0.3517163759144627</v>
      </c>
      <c r="AE40" s="62">
        <f>X29</f>
        <v>0.65653723504033012</v>
      </c>
      <c r="AF40" s="62">
        <f>X30</f>
        <v>0.7620521478146689</v>
      </c>
      <c r="AG40" s="62">
        <f>X31</f>
        <v>0.8441193021947101</v>
      </c>
    </row>
    <row r="41" spans="12:33" x14ac:dyDescent="0.3">
      <c r="M41" s="30"/>
      <c r="N41" s="26">
        <v>6</v>
      </c>
      <c r="O41" s="39">
        <f>AVERAGE(M28:O28)</f>
        <v>1.0006805877803557</v>
      </c>
      <c r="P41" s="43">
        <f t="shared" ref="P41:P44" si="15">($O$39-O41)/$O$39</f>
        <v>0.47698352385726073</v>
      </c>
      <c r="AB41" s="62">
        <f>R35</f>
        <v>9.9672189244263021E-2</v>
      </c>
      <c r="AC41" s="62">
        <f>Y27</f>
        <v>9.2255461523322285E-2</v>
      </c>
      <c r="AD41" s="62">
        <f>Y28</f>
        <v>0.28906711277307623</v>
      </c>
      <c r="AE41" s="62">
        <f>Y29</f>
        <v>0.63963786656170041</v>
      </c>
      <c r="AF41" s="62">
        <f>Y30</f>
        <v>0.75649478449124186</v>
      </c>
      <c r="AG41" s="63">
        <f>Y31</f>
        <v>0.79339696910057078</v>
      </c>
    </row>
    <row r="42" spans="12:33" x14ac:dyDescent="0.3">
      <c r="M42" s="30"/>
      <c r="N42" s="26">
        <v>24</v>
      </c>
      <c r="O42" s="39">
        <f>AVERAGE(M29:O29)</f>
        <v>0.3432946635730858</v>
      </c>
      <c r="P42" s="43">
        <f t="shared" si="15"/>
        <v>0.82057335036460954</v>
      </c>
    </row>
    <row r="43" spans="12:33" x14ac:dyDescent="0.3">
      <c r="M43" s="30"/>
      <c r="N43" s="26">
        <v>48</v>
      </c>
      <c r="O43" s="39">
        <f>AVERAGE(M30:O30)</f>
        <v>0.24275328692962103</v>
      </c>
      <c r="P43" s="43">
        <f t="shared" si="15"/>
        <v>0.87312238265396869</v>
      </c>
    </row>
    <row r="44" spans="12:33" ht="15" thickBot="1" x14ac:dyDescent="0.35">
      <c r="M44" s="30"/>
      <c r="N44" s="27">
        <v>72</v>
      </c>
      <c r="O44" s="41">
        <f>AVERAGE(M31:O31)</f>
        <v>0.20021655065738594</v>
      </c>
      <c r="P44" s="43">
        <f t="shared" si="15"/>
        <v>0.89535466554562071</v>
      </c>
    </row>
    <row r="45" spans="12:33" x14ac:dyDescent="0.3">
      <c r="N45" s="21" t="s">
        <v>22</v>
      </c>
      <c r="O45" s="37">
        <f>AVERAGE(M34:O34)</f>
        <v>2.1105027068832167</v>
      </c>
      <c r="P45" s="23"/>
    </row>
    <row r="46" spans="12:33" ht="15" thickBot="1" x14ac:dyDescent="0.35">
      <c r="N46" s="18" t="s">
        <v>30</v>
      </c>
      <c r="O46" s="42">
        <f>AVERAGE(M35:O35)</f>
        <v>1.9132869296210366</v>
      </c>
      <c r="P46" s="44">
        <f>(O45-O46)/O45</f>
        <v>9.3444929788044515E-2</v>
      </c>
    </row>
    <row r="50" spans="1:5" x14ac:dyDescent="0.3">
      <c r="A50" t="s">
        <v>43</v>
      </c>
    </row>
    <row r="51" spans="1:5" x14ac:dyDescent="0.3">
      <c r="B51" s="58" t="s">
        <v>37</v>
      </c>
      <c r="C51" s="52"/>
      <c r="D51" s="58" t="s">
        <v>38</v>
      </c>
      <c r="E51" s="58" t="s">
        <v>21</v>
      </c>
    </row>
    <row r="52" spans="1:5" x14ac:dyDescent="0.3">
      <c r="A52" s="58" t="s">
        <v>33</v>
      </c>
      <c r="B52" s="53">
        <v>1.46</v>
      </c>
      <c r="C52" s="58" t="s">
        <v>33</v>
      </c>
      <c r="D52" s="53">
        <v>1.23</v>
      </c>
      <c r="E52" s="74">
        <v>0.11799999999999999</v>
      </c>
    </row>
    <row r="53" spans="1:5" x14ac:dyDescent="0.3">
      <c r="A53" s="58">
        <v>72</v>
      </c>
      <c r="B53" s="53">
        <v>1.4550000000000001</v>
      </c>
      <c r="C53" s="58">
        <v>72</v>
      </c>
      <c r="D53" s="53">
        <v>1.234</v>
      </c>
      <c r="E53" s="30"/>
    </row>
    <row r="54" spans="1:5" x14ac:dyDescent="0.3">
      <c r="A54" s="58">
        <v>48</v>
      </c>
      <c r="B54" s="53">
        <v>1.4550000000000001</v>
      </c>
      <c r="C54" s="58">
        <v>48</v>
      </c>
      <c r="D54" s="53">
        <v>1.266</v>
      </c>
      <c r="E54" s="30"/>
    </row>
    <row r="55" spans="1:5" x14ac:dyDescent="0.3">
      <c r="A55" s="58">
        <v>24</v>
      </c>
      <c r="B55" s="53">
        <v>1.456</v>
      </c>
      <c r="C55" s="58">
        <v>24</v>
      </c>
      <c r="D55" s="53">
        <v>1.242</v>
      </c>
      <c r="E55" s="30"/>
    </row>
    <row r="56" spans="1:5" x14ac:dyDescent="0.3">
      <c r="A56" s="58">
        <v>6</v>
      </c>
      <c r="B56" s="53">
        <v>1.464</v>
      </c>
      <c r="C56" s="58">
        <v>6</v>
      </c>
      <c r="D56" s="53">
        <v>1.2509999999999999</v>
      </c>
      <c r="E56" s="30"/>
    </row>
    <row r="57" spans="1:5" x14ac:dyDescent="0.3">
      <c r="A57" s="58">
        <v>1</v>
      </c>
      <c r="B57" s="53">
        <v>1.4790000000000001</v>
      </c>
      <c r="C57" s="58">
        <v>1</v>
      </c>
      <c r="D57" s="53">
        <v>1.2290000000000001</v>
      </c>
    </row>
  </sheetData>
  <mergeCells count="8">
    <mergeCell ref="T26:V26"/>
    <mergeCell ref="W26:Y26"/>
    <mergeCell ref="M1:O1"/>
    <mergeCell ref="Q1:S1"/>
    <mergeCell ref="M15:O15"/>
    <mergeCell ref="P15:R15"/>
    <mergeCell ref="M26:O26"/>
    <mergeCell ref="P26:R26"/>
  </mergeCells>
  <conditionalFormatting sqref="M2:O12">
    <cfRule type="cellIs" dxfId="11" priority="2" operator="lessThan">
      <formula>$G$12</formula>
    </cfRule>
  </conditionalFormatting>
  <conditionalFormatting sqref="Q2:S6">
    <cfRule type="cellIs" dxfId="10" priority="1" operator="lessThan">
      <formula>$G$12</formula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7EC5F-8D78-4347-9EC2-BB2E00AD26BF}">
  <dimension ref="A1:AG51"/>
  <sheetViews>
    <sheetView zoomScale="51" zoomScaleNormal="90" workbookViewId="0">
      <selection activeCell="AA22" sqref="AA22:AG41"/>
    </sheetView>
  </sheetViews>
  <sheetFormatPr defaultRowHeight="14.4" x14ac:dyDescent="0.3"/>
  <cols>
    <col min="9" max="9" width="10" bestFit="1" customWidth="1"/>
  </cols>
  <sheetData>
    <row r="1" spans="1:27" ht="15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L1" s="21" t="s">
        <v>19</v>
      </c>
      <c r="M1" s="77" t="s">
        <v>37</v>
      </c>
      <c r="N1" s="78"/>
      <c r="O1" s="79"/>
      <c r="P1" s="21" t="s">
        <v>19</v>
      </c>
      <c r="Q1" s="77" t="s">
        <v>38</v>
      </c>
      <c r="R1" s="78"/>
      <c r="S1" s="79"/>
    </row>
    <row r="2" spans="1:27" x14ac:dyDescent="0.3">
      <c r="A2" s="4" t="s">
        <v>7</v>
      </c>
      <c r="B2" s="1">
        <v>9.6299999999999997E-3</v>
      </c>
      <c r="C2" s="5">
        <v>0.1</v>
      </c>
      <c r="D2" s="2">
        <v>960.8</v>
      </c>
      <c r="E2" s="2">
        <f>B2/C2</f>
        <v>9.6299999999999997E-2</v>
      </c>
      <c r="F2" s="6">
        <f>(E2/D2)*10^6</f>
        <v>100.22897585345547</v>
      </c>
      <c r="G2" s="7">
        <v>608</v>
      </c>
      <c r="L2" s="15">
        <v>1</v>
      </c>
      <c r="M2" s="50">
        <v>0.128</v>
      </c>
      <c r="N2" s="46">
        <v>0.113</v>
      </c>
      <c r="O2" s="33">
        <v>0.124</v>
      </c>
      <c r="P2" s="15">
        <v>1</v>
      </c>
      <c r="Q2" s="50">
        <v>0.13100000000000001</v>
      </c>
      <c r="R2" s="46">
        <v>0.13400000000000001</v>
      </c>
      <c r="S2" s="33">
        <v>0.125</v>
      </c>
      <c r="V2" s="54" t="s">
        <v>23</v>
      </c>
      <c r="W2" s="54">
        <v>1</v>
      </c>
      <c r="X2" s="54">
        <v>6</v>
      </c>
      <c r="Y2" s="54">
        <v>24</v>
      </c>
      <c r="Z2" s="54">
        <v>48</v>
      </c>
      <c r="AA2" s="54">
        <v>72</v>
      </c>
    </row>
    <row r="3" spans="1:27" ht="15" thickBot="1" x14ac:dyDescent="0.35">
      <c r="A3" s="8" t="s">
        <v>8</v>
      </c>
      <c r="B3" s="8">
        <v>9.6129999999999993E-2</v>
      </c>
      <c r="C3" s="9">
        <v>0.1</v>
      </c>
      <c r="D3" s="10">
        <v>960.8</v>
      </c>
      <c r="E3" s="10">
        <f>B3/C3</f>
        <v>0.96129999999999993</v>
      </c>
      <c r="F3" s="11">
        <f>(E3/D3)*10^6</f>
        <v>1000.5203996669443</v>
      </c>
      <c r="G3" s="12">
        <v>608</v>
      </c>
      <c r="L3" s="15">
        <v>6</v>
      </c>
      <c r="M3" s="50">
        <v>8.8999999999999996E-2</v>
      </c>
      <c r="N3" s="46">
        <v>8.7999999999999995E-2</v>
      </c>
      <c r="O3" s="33">
        <v>8.8999999999999996E-2</v>
      </c>
      <c r="P3" s="15">
        <v>6</v>
      </c>
      <c r="Q3" s="50">
        <v>0.10199999999999999</v>
      </c>
      <c r="R3" s="46">
        <v>0.1</v>
      </c>
      <c r="S3" s="33">
        <v>0.10100000000000001</v>
      </c>
      <c r="V3" s="53">
        <f>M12</f>
        <v>0.13600000000000001</v>
      </c>
      <c r="W3" s="53">
        <f>M2</f>
        <v>0.128</v>
      </c>
      <c r="X3" s="53">
        <f>M3</f>
        <v>8.8999999999999996E-2</v>
      </c>
      <c r="Y3" s="53">
        <f>M4</f>
        <v>3.5999999999999997E-2</v>
      </c>
      <c r="Z3" s="53">
        <f>M5</f>
        <v>1.7999999999999999E-2</v>
      </c>
      <c r="AA3" s="53">
        <f>M6</f>
        <v>1.2999999999999999E-2</v>
      </c>
    </row>
    <row r="4" spans="1:27" x14ac:dyDescent="0.3">
      <c r="L4" s="15">
        <v>24</v>
      </c>
      <c r="M4" s="50">
        <v>3.5999999999999997E-2</v>
      </c>
      <c r="N4" s="46">
        <v>3.6999999999999998E-2</v>
      </c>
      <c r="O4" s="33">
        <v>3.4000000000000002E-2</v>
      </c>
      <c r="P4" s="15">
        <v>24</v>
      </c>
      <c r="Q4" s="15">
        <v>4.9000000000000002E-2</v>
      </c>
      <c r="R4" s="69">
        <v>5.0999999999999997E-2</v>
      </c>
      <c r="S4" s="45">
        <v>5.7000000000000002E-2</v>
      </c>
      <c r="V4" s="53">
        <f>N12</f>
        <v>0.14199999999999999</v>
      </c>
      <c r="W4" s="53">
        <f>N2</f>
        <v>0.113</v>
      </c>
      <c r="X4" s="53">
        <f>N3</f>
        <v>8.7999999999999995E-2</v>
      </c>
      <c r="Y4" s="53">
        <f>N4</f>
        <v>3.6999999999999998E-2</v>
      </c>
      <c r="Z4" s="53">
        <f>N5</f>
        <v>1.9E-2</v>
      </c>
      <c r="AA4" s="53">
        <f>N6</f>
        <v>0.01</v>
      </c>
    </row>
    <row r="5" spans="1:27" x14ac:dyDescent="0.3">
      <c r="A5" s="32" t="s">
        <v>18</v>
      </c>
      <c r="B5" t="s">
        <v>52</v>
      </c>
      <c r="L5" s="15">
        <v>48</v>
      </c>
      <c r="M5" s="50">
        <v>1.7999999999999999E-2</v>
      </c>
      <c r="N5" s="46">
        <v>1.9E-2</v>
      </c>
      <c r="O5" s="33">
        <v>1.9E-2</v>
      </c>
      <c r="P5" s="15">
        <v>48</v>
      </c>
      <c r="Q5" s="15">
        <v>3.9E-2</v>
      </c>
      <c r="R5" s="69">
        <v>3.9E-2</v>
      </c>
      <c r="S5" s="45">
        <v>3.7999999999999999E-2</v>
      </c>
      <c r="V5" s="53">
        <f>O12</f>
        <v>0.16400000000000001</v>
      </c>
      <c r="W5" s="53">
        <f>O2</f>
        <v>0.124</v>
      </c>
      <c r="X5" s="53">
        <f>O3</f>
        <v>8.8999999999999996E-2</v>
      </c>
      <c r="Y5" s="53">
        <f>O4</f>
        <v>3.4000000000000002E-2</v>
      </c>
      <c r="Z5" s="53">
        <f>O5</f>
        <v>1.9E-2</v>
      </c>
      <c r="AA5" s="53">
        <f>O6</f>
        <v>7.0000000000000001E-3</v>
      </c>
    </row>
    <row r="6" spans="1:27" ht="15" thickBot="1" x14ac:dyDescent="0.35">
      <c r="B6" t="s">
        <v>54</v>
      </c>
      <c r="L6" s="18">
        <v>72</v>
      </c>
      <c r="M6" s="66">
        <v>1.2999999999999999E-2</v>
      </c>
      <c r="N6" s="24">
        <v>0.01</v>
      </c>
      <c r="O6" s="34">
        <v>7.0000000000000001E-3</v>
      </c>
      <c r="P6" s="18">
        <v>72</v>
      </c>
      <c r="Q6" s="18">
        <v>2.1000000000000001E-2</v>
      </c>
      <c r="R6" s="19">
        <v>2.1999999999999999E-2</v>
      </c>
      <c r="S6" s="47">
        <v>2.3E-2</v>
      </c>
    </row>
    <row r="7" spans="1:27" x14ac:dyDescent="0.3">
      <c r="A7" s="29" t="s">
        <v>34</v>
      </c>
      <c r="L7" s="25" t="s">
        <v>20</v>
      </c>
      <c r="M7" s="67">
        <v>-2E-3</v>
      </c>
      <c r="N7" s="67">
        <v>-2E-3</v>
      </c>
      <c r="O7" s="68">
        <v>-3.0000000000000001E-3</v>
      </c>
    </row>
    <row r="8" spans="1:27" x14ac:dyDescent="0.3">
      <c r="A8" s="29" t="s">
        <v>35</v>
      </c>
      <c r="B8" t="s">
        <v>36</v>
      </c>
      <c r="L8" s="26" t="s">
        <v>21</v>
      </c>
      <c r="M8" s="69">
        <v>-1E-3</v>
      </c>
      <c r="N8" s="69">
        <v>0</v>
      </c>
      <c r="O8" s="33">
        <v>1E-3</v>
      </c>
      <c r="V8" s="54" t="s">
        <v>23</v>
      </c>
      <c r="W8" s="54">
        <v>1</v>
      </c>
      <c r="X8" s="54">
        <v>6</v>
      </c>
      <c r="Y8" s="54">
        <v>24</v>
      </c>
      <c r="Z8" s="54">
        <v>48</v>
      </c>
      <c r="AA8" s="54">
        <v>72</v>
      </c>
    </row>
    <row r="9" spans="1:27" x14ac:dyDescent="0.3">
      <c r="A9" s="29"/>
      <c r="L9" s="26" t="s">
        <v>49</v>
      </c>
      <c r="M9" s="69">
        <v>0</v>
      </c>
      <c r="N9" s="69">
        <v>1E-3</v>
      </c>
      <c r="O9" s="33">
        <v>1E-3</v>
      </c>
      <c r="P9" s="31"/>
      <c r="Q9" s="31"/>
      <c r="R9" s="31"/>
      <c r="V9" s="53">
        <f>M12</f>
        <v>0.13600000000000001</v>
      </c>
      <c r="W9" s="53">
        <f>Q2</f>
        <v>0.13100000000000001</v>
      </c>
      <c r="X9" s="53">
        <f>Q3</f>
        <v>0.10199999999999999</v>
      </c>
      <c r="Y9" s="53">
        <f>Q4</f>
        <v>4.9000000000000002E-2</v>
      </c>
      <c r="Z9" s="53">
        <f>Q5</f>
        <v>3.9E-2</v>
      </c>
      <c r="AA9" s="53">
        <f>Q6</f>
        <v>2.1000000000000001E-2</v>
      </c>
    </row>
    <row r="10" spans="1:27" ht="15" thickBot="1" x14ac:dyDescent="0.35">
      <c r="L10" s="70" t="s">
        <v>50</v>
      </c>
      <c r="M10" s="69">
        <v>4.0000000000000001E-3</v>
      </c>
      <c r="N10" s="69">
        <v>4.0000000000000001E-3</v>
      </c>
      <c r="O10" s="71">
        <v>4.0000000000000001E-3</v>
      </c>
      <c r="P10" s="31"/>
      <c r="Q10" s="31"/>
      <c r="R10" s="31"/>
      <c r="V10" s="53">
        <f>N12</f>
        <v>0.14199999999999999</v>
      </c>
      <c r="W10" s="53">
        <f>R2</f>
        <v>0.13400000000000001</v>
      </c>
      <c r="X10" s="53">
        <f>R3</f>
        <v>0.1</v>
      </c>
      <c r="Y10" s="53">
        <f>R4</f>
        <v>5.0999999999999997E-2</v>
      </c>
      <c r="Z10" s="53">
        <f>R5</f>
        <v>3.9E-2</v>
      </c>
      <c r="AA10" s="53">
        <f>R6</f>
        <v>2.1999999999999999E-2</v>
      </c>
    </row>
    <row r="11" spans="1:27" ht="15" thickBot="1" x14ac:dyDescent="0.35">
      <c r="B11" s="28" t="s">
        <v>9</v>
      </c>
      <c r="C11" s="13" t="s">
        <v>10</v>
      </c>
      <c r="D11" s="14" t="s">
        <v>11</v>
      </c>
      <c r="E11" s="29" t="s">
        <v>51</v>
      </c>
      <c r="F11" s="29" t="s">
        <v>51</v>
      </c>
      <c r="G11" s="29" t="s">
        <v>17</v>
      </c>
      <c r="L11" s="26" t="s">
        <v>22</v>
      </c>
      <c r="M11" s="46">
        <v>0.17199999999999999</v>
      </c>
      <c r="N11" s="46">
        <v>0.17299999999999999</v>
      </c>
      <c r="O11" s="33">
        <v>0.17100000000000001</v>
      </c>
      <c r="V11" s="53">
        <f>O12</f>
        <v>0.16400000000000001</v>
      </c>
      <c r="W11" s="53">
        <f>S2</f>
        <v>0.125</v>
      </c>
      <c r="X11" s="53">
        <f>S3</f>
        <v>0.10100000000000001</v>
      </c>
      <c r="Y11" s="53">
        <f>S4</f>
        <v>5.7000000000000002E-2</v>
      </c>
      <c r="Z11" s="53">
        <f>S5</f>
        <v>3.7999999999999999E-2</v>
      </c>
      <c r="AA11" s="53">
        <f>S6</f>
        <v>2.3E-2</v>
      </c>
    </row>
    <row r="12" spans="1:27" ht="15" thickBot="1" x14ac:dyDescent="0.35">
      <c r="A12" s="26">
        <v>1</v>
      </c>
      <c r="B12" s="15">
        <v>5</v>
      </c>
      <c r="C12" s="16">
        <f t="shared" ref="C12:C17" si="0">5000-B12</f>
        <v>4995</v>
      </c>
      <c r="D12" s="17">
        <f t="shared" ref="D12:D17" si="1">($F$2*B12)/5000</f>
        <v>0.10022897585345547</v>
      </c>
      <c r="E12" s="31">
        <v>4.0000000000000001E-3</v>
      </c>
      <c r="F12" s="31">
        <v>5.0000000000000001E-3</v>
      </c>
      <c r="G12" s="31">
        <f t="shared" ref="G12:G17" si="2">AVERAGE(E12:F12)</f>
        <v>4.5000000000000005E-3</v>
      </c>
      <c r="L12" s="27" t="s">
        <v>23</v>
      </c>
      <c r="M12" s="24">
        <v>0.13600000000000001</v>
      </c>
      <c r="N12" s="24">
        <v>0.14199999999999999</v>
      </c>
      <c r="O12" s="34">
        <v>0.16400000000000001</v>
      </c>
    </row>
    <row r="13" spans="1:27" x14ac:dyDescent="0.3">
      <c r="A13" s="26">
        <v>2</v>
      </c>
      <c r="B13" s="15">
        <v>15</v>
      </c>
      <c r="C13" s="16">
        <f>5000-B13</f>
        <v>4985</v>
      </c>
      <c r="D13" s="17">
        <f t="shared" si="1"/>
        <v>0.30068692756036641</v>
      </c>
      <c r="E13">
        <v>1.9E-2</v>
      </c>
      <c r="F13" s="31">
        <v>0.02</v>
      </c>
      <c r="G13" s="31">
        <f t="shared" si="2"/>
        <v>1.95E-2</v>
      </c>
    </row>
    <row r="14" spans="1:27" x14ac:dyDescent="0.3">
      <c r="A14" s="26">
        <v>3</v>
      </c>
      <c r="B14" s="15">
        <v>25</v>
      </c>
      <c r="C14" s="16">
        <f t="shared" si="0"/>
        <v>4975</v>
      </c>
      <c r="D14" s="17">
        <f t="shared" si="1"/>
        <v>0.50114487926727735</v>
      </c>
      <c r="E14" s="31">
        <v>3.7999999999999999E-2</v>
      </c>
      <c r="F14" s="31">
        <v>3.5999999999999997E-2</v>
      </c>
      <c r="G14" s="31">
        <f t="shared" si="2"/>
        <v>3.6999999999999998E-2</v>
      </c>
    </row>
    <row r="15" spans="1:27" x14ac:dyDescent="0.3">
      <c r="A15" s="26">
        <v>4</v>
      </c>
      <c r="B15" s="15">
        <v>50</v>
      </c>
      <c r="C15" s="16">
        <f t="shared" si="0"/>
        <v>4950</v>
      </c>
      <c r="D15" s="17">
        <f t="shared" si="1"/>
        <v>1.0022897585345547</v>
      </c>
      <c r="E15" s="31">
        <v>8.1000000000000003E-2</v>
      </c>
      <c r="F15" s="31">
        <v>7.9000000000000001E-2</v>
      </c>
      <c r="G15" s="31">
        <f t="shared" si="2"/>
        <v>0.08</v>
      </c>
      <c r="L15" s="35" t="s">
        <v>24</v>
      </c>
      <c r="M15" s="76" t="s">
        <v>37</v>
      </c>
      <c r="N15" s="76"/>
      <c r="O15" s="76"/>
      <c r="P15" s="76" t="s">
        <v>38</v>
      </c>
      <c r="Q15" s="76"/>
      <c r="R15" s="76"/>
    </row>
    <row r="16" spans="1:27" x14ac:dyDescent="0.3">
      <c r="A16" s="26">
        <v>5</v>
      </c>
      <c r="B16" s="15">
        <v>100</v>
      </c>
      <c r="C16" s="16">
        <f t="shared" si="0"/>
        <v>4900</v>
      </c>
      <c r="D16" s="17">
        <f t="shared" si="1"/>
        <v>2.0045795170691094</v>
      </c>
      <c r="E16" s="31">
        <v>0.16600000000000001</v>
      </c>
      <c r="F16" s="31">
        <v>0.16800000000000001</v>
      </c>
      <c r="G16" s="31">
        <f t="shared" si="2"/>
        <v>0.16700000000000001</v>
      </c>
      <c r="L16">
        <v>1</v>
      </c>
      <c r="M16" s="30">
        <f t="shared" ref="M16:O18" si="3">(M2-$I$31)/$I$30</f>
        <v>1.5497911832946634</v>
      </c>
      <c r="N16" s="30">
        <f t="shared" si="3"/>
        <v>1.3757772621809745</v>
      </c>
      <c r="O16" s="30">
        <f t="shared" si="3"/>
        <v>1.5033874709976796</v>
      </c>
      <c r="P16" s="30">
        <f>(Q2-$I$31)/$I$30</f>
        <v>1.5845939675174012</v>
      </c>
      <c r="Q16" s="30">
        <f t="shared" ref="Q16" si="4">(R2-$I$31)/$I$30</f>
        <v>1.6193967517401391</v>
      </c>
      <c r="R16" s="30">
        <f>(S2-$I$31)/$I$30</f>
        <v>1.5149883990719255</v>
      </c>
    </row>
    <row r="17" spans="1:33" ht="15" thickBot="1" x14ac:dyDescent="0.35">
      <c r="A17" s="27">
        <v>6</v>
      </c>
      <c r="B17" s="18">
        <v>125</v>
      </c>
      <c r="C17" s="19">
        <f t="shared" si="0"/>
        <v>4875</v>
      </c>
      <c r="D17" s="20">
        <f t="shared" si="1"/>
        <v>2.5057243963363867</v>
      </c>
      <c r="E17" s="31">
        <v>0.21099999999999999</v>
      </c>
      <c r="F17" s="31">
        <v>0.21099999999999999</v>
      </c>
      <c r="G17" s="31">
        <f t="shared" si="2"/>
        <v>0.21099999999999999</v>
      </c>
      <c r="L17">
        <v>6</v>
      </c>
      <c r="M17" s="30">
        <f t="shared" si="3"/>
        <v>1.0973549883990719</v>
      </c>
      <c r="N17" s="30">
        <f t="shared" si="3"/>
        <v>1.0857540603248259</v>
      </c>
      <c r="O17" s="30">
        <f t="shared" si="3"/>
        <v>1.0973549883990719</v>
      </c>
      <c r="P17" s="30">
        <f t="shared" ref="P17:R17" si="5">(Q3-$I$31)/$I$30</f>
        <v>1.248167053364269</v>
      </c>
      <c r="Q17" s="30">
        <f t="shared" si="5"/>
        <v>1.2249651972157773</v>
      </c>
      <c r="R17" s="30">
        <f t="shared" si="5"/>
        <v>1.2365661252900233</v>
      </c>
    </row>
    <row r="18" spans="1:33" ht="15" thickBot="1" x14ac:dyDescent="0.35">
      <c r="L18">
        <v>24</v>
      </c>
      <c r="M18" s="30">
        <f t="shared" si="3"/>
        <v>0.48250580046403707</v>
      </c>
      <c r="N18" s="30">
        <f t="shared" si="3"/>
        <v>0.49410672853828302</v>
      </c>
      <c r="O18" s="30">
        <f t="shared" si="3"/>
        <v>0.45930394431554528</v>
      </c>
      <c r="P18" s="30">
        <f t="shared" ref="P18:R18" si="6">(Q4-$I$31)/$I$30</f>
        <v>0.63331786542923441</v>
      </c>
      <c r="Q18" s="30">
        <f t="shared" si="6"/>
        <v>0.6565197215777262</v>
      </c>
      <c r="R18" s="30">
        <f t="shared" si="6"/>
        <v>0.72612529002320192</v>
      </c>
    </row>
    <row r="19" spans="1:33" x14ac:dyDescent="0.3">
      <c r="A19" s="21"/>
      <c r="B19" s="22" t="s">
        <v>12</v>
      </c>
      <c r="C19" s="22" t="s">
        <v>13</v>
      </c>
      <c r="D19" s="23" t="s">
        <v>11</v>
      </c>
      <c r="L19">
        <v>48</v>
      </c>
      <c r="M19" s="30">
        <f t="shared" ref="M19:O22" si="7">(M5-$I$31)/$I$30</f>
        <v>0.27368909512761019</v>
      </c>
      <c r="N19" s="30">
        <f t="shared" si="7"/>
        <v>0.28529002320185615</v>
      </c>
      <c r="O19" s="30">
        <f t="shared" si="7"/>
        <v>0.28529002320185615</v>
      </c>
      <c r="P19" s="30">
        <f t="shared" ref="P19:R19" si="8">(Q5-$I$31)/$I$30</f>
        <v>0.51730858468677499</v>
      </c>
      <c r="Q19" s="30">
        <f t="shared" si="8"/>
        <v>0.51730858468677499</v>
      </c>
      <c r="R19" s="30">
        <f t="shared" si="8"/>
        <v>0.50570765661252903</v>
      </c>
    </row>
    <row r="20" spans="1:33" ht="15" thickBot="1" x14ac:dyDescent="0.35">
      <c r="A20" s="18" t="s">
        <v>14</v>
      </c>
      <c r="B20" s="24">
        <f>(D20*C20)/$F$3</f>
        <v>0.99947987100800995</v>
      </c>
      <c r="C20" s="19">
        <v>500</v>
      </c>
      <c r="D20" s="20">
        <v>2</v>
      </c>
      <c r="L20">
        <v>72</v>
      </c>
      <c r="M20" s="30">
        <f t="shared" si="7"/>
        <v>0.21568445475638048</v>
      </c>
      <c r="N20" s="30">
        <f t="shared" si="7"/>
        <v>0.18088167053364268</v>
      </c>
      <c r="O20" s="30">
        <f t="shared" si="7"/>
        <v>0.14607888631090488</v>
      </c>
      <c r="P20" s="30">
        <f t="shared" ref="P20:R20" si="9">(Q6-$I$31)/$I$30</f>
        <v>0.30849187935034805</v>
      </c>
      <c r="Q20" s="30">
        <f t="shared" si="9"/>
        <v>0.32009280742459395</v>
      </c>
      <c r="R20" s="30">
        <f t="shared" si="9"/>
        <v>0.3316937354988399</v>
      </c>
    </row>
    <row r="21" spans="1:33" ht="15" thickBot="1" x14ac:dyDescent="0.35">
      <c r="A21" s="18" t="s">
        <v>15</v>
      </c>
      <c r="B21" s="24">
        <f>(D21*C21)/$F$3</f>
        <v>0.19989597420160199</v>
      </c>
      <c r="C21" s="19">
        <v>100</v>
      </c>
      <c r="D21" s="20">
        <v>2</v>
      </c>
      <c r="L21" s="21" t="s">
        <v>20</v>
      </c>
      <c r="M21" s="30">
        <f t="shared" si="7"/>
        <v>4.167053364269141E-2</v>
      </c>
      <c r="N21" s="30">
        <f t="shared" si="7"/>
        <v>4.167053364269141E-2</v>
      </c>
      <c r="O21" s="30">
        <f t="shared" si="7"/>
        <v>3.0069605568445474E-2</v>
      </c>
      <c r="P21" s="30"/>
      <c r="Q21" s="30"/>
      <c r="R21" s="30"/>
    </row>
    <row r="22" spans="1:33" ht="15" thickBot="1" x14ac:dyDescent="0.35">
      <c r="A22" s="18" t="s">
        <v>16</v>
      </c>
      <c r="B22" s="24">
        <f>(D22*C22)/$F$3</f>
        <v>0.49973993550400497</v>
      </c>
      <c r="C22" s="19">
        <v>250</v>
      </c>
      <c r="D22" s="20">
        <v>2</v>
      </c>
      <c r="L22" s="15" t="s">
        <v>21</v>
      </c>
      <c r="M22" s="30">
        <f t="shared" si="7"/>
        <v>5.3271461716937356E-2</v>
      </c>
      <c r="N22" s="30">
        <f t="shared" si="7"/>
        <v>6.4872389791183288E-2</v>
      </c>
      <c r="O22" s="30">
        <f t="shared" si="7"/>
        <v>7.6473317865429227E-2</v>
      </c>
      <c r="P22" s="30"/>
      <c r="Q22" s="30"/>
      <c r="R22" s="30"/>
      <c r="AA22" t="s">
        <v>41</v>
      </c>
    </row>
    <row r="23" spans="1:33" x14ac:dyDescent="0.3">
      <c r="L23" s="15" t="s">
        <v>26</v>
      </c>
      <c r="M23" s="30">
        <f t="shared" ref="M23:O24" si="10">(M11-$I$31)/$I$30</f>
        <v>2.0602320185614844</v>
      </c>
      <c r="N23" s="30">
        <f t="shared" si="10"/>
        <v>2.0718329466357304</v>
      </c>
      <c r="O23" s="30">
        <f t="shared" si="10"/>
        <v>2.0486310904872393</v>
      </c>
      <c r="P23" s="30"/>
      <c r="Q23" s="30"/>
      <c r="R23" s="30"/>
      <c r="AB23" s="54" t="s">
        <v>23</v>
      </c>
      <c r="AC23" s="54">
        <v>1</v>
      </c>
      <c r="AD23" s="54">
        <v>6</v>
      </c>
      <c r="AE23" s="54">
        <v>24</v>
      </c>
      <c r="AF23" s="54">
        <v>48</v>
      </c>
      <c r="AG23" s="54">
        <v>72</v>
      </c>
    </row>
    <row r="24" spans="1:33" ht="15" thickBot="1" x14ac:dyDescent="0.35">
      <c r="L24" s="18" t="s">
        <v>23</v>
      </c>
      <c r="M24" s="30">
        <f t="shared" si="10"/>
        <v>1.642598607888631</v>
      </c>
      <c r="N24" s="30">
        <f t="shared" si="10"/>
        <v>1.7122041763341067</v>
      </c>
      <c r="O24" s="30">
        <f t="shared" si="10"/>
        <v>1.9674245939675177</v>
      </c>
      <c r="P24" s="30"/>
      <c r="Q24" s="30"/>
      <c r="R24" s="30"/>
      <c r="AB24" s="53">
        <f>M35</f>
        <v>1.642598607888631</v>
      </c>
      <c r="AC24" s="53">
        <f>M27</f>
        <v>1.5497911832946634</v>
      </c>
      <c r="AD24" s="57">
        <f>M28</f>
        <v>1.0973549883990719</v>
      </c>
      <c r="AE24" s="57">
        <f>M29</f>
        <v>0.48250580046403707</v>
      </c>
      <c r="AF24" s="57">
        <f>M30</f>
        <v>0.27368909512761019</v>
      </c>
      <c r="AG24" s="57">
        <f>M31</f>
        <v>0.21568445475638048</v>
      </c>
    </row>
    <row r="25" spans="1:33" ht="15" thickBot="1" x14ac:dyDescent="0.35">
      <c r="AB25" s="53">
        <f>N35</f>
        <v>1.7122041763341067</v>
      </c>
      <c r="AC25" s="57">
        <f>N27</f>
        <v>1.3757772621809745</v>
      </c>
      <c r="AD25" s="57">
        <f>N28</f>
        <v>1.0857540603248259</v>
      </c>
      <c r="AE25" s="57">
        <f>N29</f>
        <v>0.49410672853828302</v>
      </c>
      <c r="AF25" s="57">
        <f>N30</f>
        <v>0.28529002320185615</v>
      </c>
      <c r="AG25" s="57">
        <f>N31</f>
        <v>0.18088167053364268</v>
      </c>
    </row>
    <row r="26" spans="1:33" ht="15" thickBot="1" x14ac:dyDescent="0.35">
      <c r="L26" s="49" t="s">
        <v>27</v>
      </c>
      <c r="M26" s="80" t="s">
        <v>25</v>
      </c>
      <c r="N26" s="80"/>
      <c r="O26" s="80"/>
      <c r="P26" s="77" t="s">
        <v>38</v>
      </c>
      <c r="Q26" s="78"/>
      <c r="R26" s="79"/>
      <c r="T26" s="75" t="s">
        <v>39</v>
      </c>
      <c r="U26" s="76"/>
      <c r="V26" s="76"/>
      <c r="W26" s="76" t="s">
        <v>40</v>
      </c>
      <c r="X26" s="76"/>
      <c r="Y26" s="76"/>
      <c r="AB26" s="53">
        <f>O35</f>
        <v>1.9674245939675177</v>
      </c>
      <c r="AC26" s="57">
        <f>O27</f>
        <v>1.5033874709976796</v>
      </c>
      <c r="AD26" s="57">
        <f>O28</f>
        <v>1.0973549883990719</v>
      </c>
      <c r="AE26" s="57">
        <f>O29</f>
        <v>0.45930394431554528</v>
      </c>
      <c r="AF26" s="57">
        <f>O30</f>
        <v>0.28529002320185615</v>
      </c>
      <c r="AG26" s="53">
        <f>O31</f>
        <v>0.14607888631090488</v>
      </c>
    </row>
    <row r="27" spans="1:33" x14ac:dyDescent="0.3">
      <c r="L27" s="15">
        <v>1</v>
      </c>
      <c r="M27" s="36">
        <f>IF(M16&lt;0,0,M16)</f>
        <v>1.5497911832946634</v>
      </c>
      <c r="N27" s="37">
        <f t="shared" ref="M27:R35" si="11">IF(N16&lt;0,0,N16)</f>
        <v>1.3757772621809745</v>
      </c>
      <c r="O27" s="38">
        <f>IF(O16&lt;0,0,O16)</f>
        <v>1.5033874709976796</v>
      </c>
      <c r="P27" s="36">
        <f>IF(P16&lt;0,0,P16)</f>
        <v>1.5845939675174012</v>
      </c>
      <c r="Q27" s="37">
        <f t="shared" ref="Q27:R27" si="12">IF(Q16&lt;0,0,Q16)</f>
        <v>1.6193967517401391</v>
      </c>
      <c r="R27" s="38">
        <f t="shared" si="12"/>
        <v>1.5149883990719255</v>
      </c>
      <c r="T27" s="51">
        <f>(M$24-M27)/M$24</f>
        <v>5.6500367252387211E-2</v>
      </c>
      <c r="U27" s="51">
        <f>(N$24-N27)/N$24</f>
        <v>0.19648761450485119</v>
      </c>
      <c r="V27" s="51">
        <f t="shared" ref="U27:V31" si="13">(O$24-O27)/O$24</f>
        <v>0.23586018208406082</v>
      </c>
      <c r="W27" s="51">
        <f>(M$24-P27)/M$24</f>
        <v>3.5312729532742004E-2</v>
      </c>
      <c r="X27" s="51">
        <f>(N$24-Q27)/N$24</f>
        <v>5.4203479863407296E-2</v>
      </c>
      <c r="Y27" s="51">
        <f t="shared" ref="Y27" si="14">(O$24-R27)/O$24</f>
        <v>0.22996367753195929</v>
      </c>
      <c r="AB27" s="54" t="s">
        <v>23</v>
      </c>
      <c r="AC27" s="54">
        <v>1</v>
      </c>
      <c r="AD27" s="54">
        <v>6</v>
      </c>
      <c r="AE27" s="54">
        <v>24</v>
      </c>
      <c r="AF27" s="54">
        <v>48</v>
      </c>
      <c r="AG27" s="54">
        <v>72</v>
      </c>
    </row>
    <row r="28" spans="1:33" x14ac:dyDescent="0.3">
      <c r="L28" s="15">
        <v>6</v>
      </c>
      <c r="M28" s="39">
        <f t="shared" si="11"/>
        <v>1.0973549883990719</v>
      </c>
      <c r="N28" s="59">
        <f t="shared" si="11"/>
        <v>1.0857540603248259</v>
      </c>
      <c r="O28" s="17">
        <f t="shared" si="11"/>
        <v>1.0973549883990719</v>
      </c>
      <c r="P28" s="39">
        <f t="shared" si="11"/>
        <v>1.248167053364269</v>
      </c>
      <c r="Q28" s="59">
        <f t="shared" si="11"/>
        <v>1.2249651972157773</v>
      </c>
      <c r="R28" s="17">
        <f t="shared" si="11"/>
        <v>1.2365661252900233</v>
      </c>
      <c r="T28" s="51">
        <f>(M$24-M28)/M$24</f>
        <v>0.33193965760777444</v>
      </c>
      <c r="U28" s="51">
        <f t="shared" si="13"/>
        <v>0.36587348907799883</v>
      </c>
      <c r="V28" s="51">
        <f t="shared" si="13"/>
        <v>0.44223784140761369</v>
      </c>
      <c r="W28" s="51">
        <f t="shared" ref="W28:W31" si="15">(M$24-P28)/M$24</f>
        <v>0.24012656082264536</v>
      </c>
      <c r="X28" s="51">
        <f t="shared" ref="X28:X31" si="16">(N$24-Q28)/N$24</f>
        <v>0.28456826928288792</v>
      </c>
      <c r="Y28" s="51">
        <f t="shared" ref="Y28:Y30" si="17">(O$24-R28)/O$24</f>
        <v>0.37147978678239546</v>
      </c>
      <c r="AB28" s="55">
        <f>IF(P35&lt;0,0,P35)</f>
        <v>0.20271183386639022</v>
      </c>
      <c r="AC28" s="53">
        <f>T27</f>
        <v>5.6500367252387211E-2</v>
      </c>
      <c r="AD28" s="55">
        <f>T28</f>
        <v>0.33193965760777444</v>
      </c>
      <c r="AE28" s="55">
        <f>T29</f>
        <v>0.70625459065483931</v>
      </c>
      <c r="AF28" s="55">
        <f>T30</f>
        <v>0.83338041697271026</v>
      </c>
      <c r="AG28" s="55">
        <f>T31</f>
        <v>0.86869314650545226</v>
      </c>
    </row>
    <row r="29" spans="1:33" x14ac:dyDescent="0.3">
      <c r="L29" s="15">
        <v>24</v>
      </c>
      <c r="M29" s="39">
        <f t="shared" si="11"/>
        <v>0.48250580046403707</v>
      </c>
      <c r="N29" s="59">
        <f t="shared" si="11"/>
        <v>0.49410672853828302</v>
      </c>
      <c r="O29" s="17">
        <f t="shared" si="11"/>
        <v>0.45930394431554528</v>
      </c>
      <c r="P29" s="39">
        <f t="shared" si="11"/>
        <v>0.63331786542923441</v>
      </c>
      <c r="Q29" s="59">
        <f t="shared" si="11"/>
        <v>0.6565197215777262</v>
      </c>
      <c r="R29" s="17">
        <f t="shared" si="11"/>
        <v>0.72612529002320192</v>
      </c>
      <c r="T29" s="51">
        <f t="shared" ref="T29:T31" si="18">(M$24-M29)/M$24</f>
        <v>0.70625459065483931</v>
      </c>
      <c r="U29" s="51">
        <f t="shared" si="13"/>
        <v>0.71142067320721991</v>
      </c>
      <c r="V29" s="51">
        <f t="shared" si="13"/>
        <v>0.76654559177319681</v>
      </c>
      <c r="W29" s="51">
        <f t="shared" si="15"/>
        <v>0.61444149386971014</v>
      </c>
      <c r="X29" s="51">
        <f t="shared" si="16"/>
        <v>0.6165645834462572</v>
      </c>
      <c r="Y29" s="51">
        <f t="shared" si="17"/>
        <v>0.63092598707486203</v>
      </c>
      <c r="AB29" s="55">
        <f>IF(Q35&lt;0,0,Q35)</f>
        <v>0.17358000358358699</v>
      </c>
      <c r="AC29" s="55">
        <f>U27</f>
        <v>0.19648761450485119</v>
      </c>
      <c r="AD29" s="55">
        <f>U28</f>
        <v>0.36587348907799883</v>
      </c>
      <c r="AE29" s="55">
        <f>U29</f>
        <v>0.71142067320721991</v>
      </c>
      <c r="AF29" s="55">
        <f>U30</f>
        <v>0.83337850289988613</v>
      </c>
      <c r="AG29" s="55">
        <f>U31</f>
        <v>0.89435741774621935</v>
      </c>
    </row>
    <row r="30" spans="1:33" x14ac:dyDescent="0.3">
      <c r="H30" s="48" t="s">
        <v>31</v>
      </c>
      <c r="I30" s="61">
        <v>8.6199999999999999E-2</v>
      </c>
      <c r="L30" s="15">
        <v>48</v>
      </c>
      <c r="M30" s="39">
        <f t="shared" si="11"/>
        <v>0.27368909512761019</v>
      </c>
      <c r="N30" s="59">
        <f t="shared" si="11"/>
        <v>0.28529002320185615</v>
      </c>
      <c r="O30" s="17">
        <f t="shared" si="11"/>
        <v>0.28529002320185615</v>
      </c>
      <c r="P30" s="39">
        <f t="shared" si="11"/>
        <v>0.51730858468677499</v>
      </c>
      <c r="Q30" s="59">
        <f t="shared" si="11"/>
        <v>0.51730858468677499</v>
      </c>
      <c r="R30" s="17">
        <f t="shared" si="11"/>
        <v>0.50570765661252903</v>
      </c>
      <c r="T30" s="51">
        <f t="shared" si="18"/>
        <v>0.83338041697271026</v>
      </c>
      <c r="U30" s="51">
        <f t="shared" si="13"/>
        <v>0.83337850289988613</v>
      </c>
      <c r="V30" s="51">
        <f t="shared" si="13"/>
        <v>0.85499316005471948</v>
      </c>
      <c r="W30" s="51">
        <f t="shared" si="15"/>
        <v>0.68506695293519415</v>
      </c>
      <c r="X30" s="51">
        <f t="shared" si="16"/>
        <v>0.69786980324136816</v>
      </c>
      <c r="Y30" s="51">
        <f t="shared" si="17"/>
        <v>0.74295957356479092</v>
      </c>
      <c r="AB30" s="55">
        <f>IF(R35&lt;0,0,R35)</f>
        <v>3.9639394763069713E-2</v>
      </c>
      <c r="AC30" s="55">
        <f>V27</f>
        <v>0.23586018208406082</v>
      </c>
      <c r="AD30" s="55">
        <f>V28</f>
        <v>0.44223784140761369</v>
      </c>
      <c r="AE30" s="55">
        <f>V29</f>
        <v>0.76654559177319681</v>
      </c>
      <c r="AF30" s="55">
        <f>V30</f>
        <v>0.85499316005471948</v>
      </c>
      <c r="AG30" s="56">
        <f>V31</f>
        <v>0.92575121467993782</v>
      </c>
    </row>
    <row r="31" spans="1:33" ht="15" thickBot="1" x14ac:dyDescent="0.35">
      <c r="H31" s="48" t="s">
        <v>32</v>
      </c>
      <c r="I31" s="61">
        <v>-5.5919999999999997E-3</v>
      </c>
      <c r="L31" s="18">
        <v>72</v>
      </c>
      <c r="M31" s="41">
        <f t="shared" si="11"/>
        <v>0.21568445475638048</v>
      </c>
      <c r="N31" s="42">
        <f t="shared" si="11"/>
        <v>0.18088167053364268</v>
      </c>
      <c r="O31" s="20">
        <f t="shared" si="11"/>
        <v>0.14607888631090488</v>
      </c>
      <c r="P31" s="41">
        <f t="shared" si="11"/>
        <v>0.30849187935034805</v>
      </c>
      <c r="Q31" s="42">
        <f t="shared" si="11"/>
        <v>0.32009280742459395</v>
      </c>
      <c r="R31" s="20">
        <f t="shared" si="11"/>
        <v>0.3316937354988399</v>
      </c>
      <c r="T31" s="51">
        <f t="shared" si="18"/>
        <v>0.86869314650545226</v>
      </c>
      <c r="U31" s="51">
        <f t="shared" si="13"/>
        <v>0.89435741774621935</v>
      </c>
      <c r="V31" s="51">
        <f t="shared" si="13"/>
        <v>0.92575121467993782</v>
      </c>
      <c r="W31" s="51">
        <f t="shared" si="15"/>
        <v>0.8121927792530651</v>
      </c>
      <c r="X31" s="51">
        <f t="shared" si="16"/>
        <v>0.8130521979511085</v>
      </c>
      <c r="Y31" s="51">
        <f>(O$24-R31)/O$24</f>
        <v>0.83140714184631359</v>
      </c>
    </row>
    <row r="32" spans="1:33" x14ac:dyDescent="0.3">
      <c r="L32" s="21" t="s">
        <v>20</v>
      </c>
      <c r="M32" s="39">
        <f t="shared" si="11"/>
        <v>4.167053364269141E-2</v>
      </c>
      <c r="N32" s="59">
        <f t="shared" si="11"/>
        <v>4.167053364269141E-2</v>
      </c>
      <c r="O32" s="17">
        <f t="shared" si="11"/>
        <v>3.0069605568445474E-2</v>
      </c>
      <c r="P32" s="40"/>
      <c r="Q32" s="40"/>
      <c r="R32" s="40"/>
    </row>
    <row r="33" spans="1:33" x14ac:dyDescent="0.3">
      <c r="L33" s="15" t="s">
        <v>21</v>
      </c>
      <c r="M33" s="39">
        <f t="shared" si="11"/>
        <v>5.3271461716937356E-2</v>
      </c>
      <c r="N33" s="30">
        <f t="shared" si="11"/>
        <v>6.4872389791183288E-2</v>
      </c>
      <c r="O33" s="17">
        <f t="shared" si="11"/>
        <v>7.6473317865429227E-2</v>
      </c>
      <c r="AA33" t="s">
        <v>42</v>
      </c>
    </row>
    <row r="34" spans="1:33" x14ac:dyDescent="0.3">
      <c r="L34" s="15" t="s">
        <v>26</v>
      </c>
      <c r="M34" s="39">
        <f t="shared" si="11"/>
        <v>2.0602320185614844</v>
      </c>
      <c r="N34" s="30">
        <f t="shared" si="11"/>
        <v>2.0718329466357304</v>
      </c>
      <c r="O34" s="17">
        <f t="shared" si="11"/>
        <v>2.0486310904872393</v>
      </c>
      <c r="AB34" s="54" t="s">
        <v>23</v>
      </c>
      <c r="AC34" s="54">
        <v>1</v>
      </c>
      <c r="AD34" s="54">
        <v>6</v>
      </c>
      <c r="AE34" s="54">
        <v>24</v>
      </c>
      <c r="AF34" s="54">
        <v>48</v>
      </c>
      <c r="AG34" s="54">
        <v>72</v>
      </c>
    </row>
    <row r="35" spans="1:33" ht="15" thickBot="1" x14ac:dyDescent="0.35">
      <c r="L35" s="18" t="s">
        <v>23</v>
      </c>
      <c r="M35" s="41">
        <f t="shared" si="11"/>
        <v>1.642598607888631</v>
      </c>
      <c r="N35" s="42">
        <f t="shared" si="11"/>
        <v>1.7122041763341067</v>
      </c>
      <c r="O35" s="20">
        <f t="shared" si="11"/>
        <v>1.9674245939675177</v>
      </c>
      <c r="P35" s="51">
        <f>(M34-M35)/M34</f>
        <v>0.20271183386639022</v>
      </c>
      <c r="Q35" s="51">
        <f t="shared" ref="Q35:R35" si="19">(N34-N35)/N34</f>
        <v>0.17358000358358699</v>
      </c>
      <c r="R35" s="51">
        <f t="shared" si="19"/>
        <v>3.9639394763069713E-2</v>
      </c>
      <c r="S35" s="40"/>
      <c r="T35" s="40"/>
      <c r="U35" s="40"/>
      <c r="AB35" s="53">
        <f>M35</f>
        <v>1.642598607888631</v>
      </c>
      <c r="AC35" s="53">
        <f>P27</f>
        <v>1.5845939675174012</v>
      </c>
      <c r="AD35" s="57">
        <f>P28</f>
        <v>1.248167053364269</v>
      </c>
      <c r="AE35" s="57">
        <f>P29</f>
        <v>0.63331786542923441</v>
      </c>
      <c r="AF35" s="57">
        <f>P30</f>
        <v>0.51730858468677499</v>
      </c>
      <c r="AG35" s="57">
        <f>P31</f>
        <v>0.30849187935034805</v>
      </c>
    </row>
    <row r="36" spans="1:33" x14ac:dyDescent="0.3">
      <c r="AB36" s="53">
        <f>N35</f>
        <v>1.7122041763341067</v>
      </c>
      <c r="AC36" s="57">
        <f>Q27</f>
        <v>1.6193967517401391</v>
      </c>
      <c r="AD36" s="57">
        <f>Q28</f>
        <v>1.2249651972157773</v>
      </c>
      <c r="AE36" s="57">
        <f>Q29</f>
        <v>0.6565197215777262</v>
      </c>
      <c r="AF36" s="57">
        <f>Q30</f>
        <v>0.51730858468677499</v>
      </c>
      <c r="AG36" s="57">
        <f>Q31</f>
        <v>0.32009280742459395</v>
      </c>
    </row>
    <row r="37" spans="1:33" ht="15" thickBot="1" x14ac:dyDescent="0.35">
      <c r="AB37" s="53">
        <f>O35</f>
        <v>1.9674245939675177</v>
      </c>
      <c r="AC37" s="57">
        <f>R27</f>
        <v>1.5149883990719255</v>
      </c>
      <c r="AD37" s="57">
        <f>R28</f>
        <v>1.2365661252900233</v>
      </c>
      <c r="AE37" s="57">
        <f>R29</f>
        <v>0.72612529002320192</v>
      </c>
      <c r="AF37" s="57">
        <f>R30</f>
        <v>0.50570765661252903</v>
      </c>
      <c r="AG37" s="53">
        <f>R31</f>
        <v>0.3316937354988399</v>
      </c>
    </row>
    <row r="38" spans="1:33" ht="15" thickBot="1" x14ac:dyDescent="0.35">
      <c r="O38" s="28" t="s">
        <v>29</v>
      </c>
      <c r="P38" s="14" t="s">
        <v>28</v>
      </c>
      <c r="AB38" s="54" t="s">
        <v>23</v>
      </c>
      <c r="AC38" s="54">
        <v>1</v>
      </c>
      <c r="AD38" s="54">
        <v>6</v>
      </c>
      <c r="AE38" s="54">
        <v>24</v>
      </c>
      <c r="AF38" s="54">
        <v>48</v>
      </c>
      <c r="AG38" s="54">
        <v>72</v>
      </c>
    </row>
    <row r="39" spans="1:33" ht="15" thickBot="1" x14ac:dyDescent="0.35">
      <c r="M39" s="30"/>
      <c r="N39" t="s">
        <v>23</v>
      </c>
      <c r="O39" s="39">
        <f>AVERAGE(M35:O35)</f>
        <v>1.7740757927300852</v>
      </c>
      <c r="P39" s="45"/>
      <c r="AB39" s="55">
        <f>P35</f>
        <v>0.20271183386639022</v>
      </c>
      <c r="AC39" s="53">
        <f>W27</f>
        <v>3.5312729532742004E-2</v>
      </c>
      <c r="AD39" s="55">
        <f>W28</f>
        <v>0.24012656082264536</v>
      </c>
      <c r="AE39" s="55">
        <f>W29</f>
        <v>0.61444149386971014</v>
      </c>
      <c r="AF39" s="55">
        <f>W30</f>
        <v>0.68506695293519415</v>
      </c>
      <c r="AG39" s="55">
        <f>W31</f>
        <v>0.8121927792530651</v>
      </c>
    </row>
    <row r="40" spans="1:33" x14ac:dyDescent="0.3">
      <c r="M40" s="30"/>
      <c r="N40" s="25">
        <v>1</v>
      </c>
      <c r="O40" s="39">
        <f>AVERAGE(M27:O27)</f>
        <v>1.4763186388244389</v>
      </c>
      <c r="P40" s="43">
        <f>($O$39-O40)/$O$39</f>
        <v>0.16783789910544605</v>
      </c>
      <c r="AB40" s="55">
        <f>Q35</f>
        <v>0.17358000358358699</v>
      </c>
      <c r="AC40" s="55">
        <f>X27</f>
        <v>5.4203479863407296E-2</v>
      </c>
      <c r="AD40" s="55">
        <f>X28</f>
        <v>0.28456826928288792</v>
      </c>
      <c r="AE40" s="55">
        <f>X29</f>
        <v>0.6165645834462572</v>
      </c>
      <c r="AF40" s="55">
        <f>X30</f>
        <v>0.69786980324136816</v>
      </c>
      <c r="AG40" s="55">
        <f>X31</f>
        <v>0.8130521979511085</v>
      </c>
    </row>
    <row r="41" spans="1:33" x14ac:dyDescent="0.3">
      <c r="M41" s="30"/>
      <c r="N41" s="26">
        <v>6</v>
      </c>
      <c r="O41" s="39">
        <f>AVERAGE(M28:O28)</f>
        <v>1.0934880123743234</v>
      </c>
      <c r="P41" s="43">
        <f t="shared" ref="P41:P44" si="20">($O$39-O41)/$O$39</f>
        <v>0.38362948366959038</v>
      </c>
      <c r="AB41" s="55">
        <f>R35</f>
        <v>3.9639394763069713E-2</v>
      </c>
      <c r="AC41" s="55">
        <f>Y27</f>
        <v>0.22996367753195929</v>
      </c>
      <c r="AD41" s="55">
        <f>Y28</f>
        <v>0.37147978678239546</v>
      </c>
      <c r="AE41" s="55">
        <f>Y29</f>
        <v>0.63092598707486203</v>
      </c>
      <c r="AF41" s="55">
        <f>Y30</f>
        <v>0.74295957356479092</v>
      </c>
      <c r="AG41" s="56">
        <f>Y31</f>
        <v>0.83140714184631359</v>
      </c>
    </row>
    <row r="42" spans="1:33" x14ac:dyDescent="0.3">
      <c r="M42" s="30"/>
      <c r="N42" s="26">
        <v>24</v>
      </c>
      <c r="O42" s="39">
        <f>AVERAGE(M29:O29)</f>
        <v>0.47863882443928846</v>
      </c>
      <c r="P42" s="43">
        <f t="shared" si="20"/>
        <v>0.73020384675745897</v>
      </c>
    </row>
    <row r="43" spans="1:33" x14ac:dyDescent="0.3">
      <c r="M43" s="30"/>
      <c r="N43" s="26">
        <v>48</v>
      </c>
      <c r="O43" s="39">
        <f>AVERAGE(M30:O30)</f>
        <v>0.28142304717710748</v>
      </c>
      <c r="P43" s="43">
        <f t="shared" si="20"/>
        <v>0.84136920850262442</v>
      </c>
    </row>
    <row r="44" spans="1:33" ht="15" thickBot="1" x14ac:dyDescent="0.35">
      <c r="A44" t="s">
        <v>43</v>
      </c>
      <c r="M44" s="30"/>
      <c r="N44" s="27">
        <v>72</v>
      </c>
      <c r="O44" s="41">
        <f>AVERAGE(M31:O31)</f>
        <v>0.18088167053364268</v>
      </c>
      <c r="P44" s="43">
        <f t="shared" si="20"/>
        <v>0.89804174586290475</v>
      </c>
    </row>
    <row r="45" spans="1:33" x14ac:dyDescent="0.3">
      <c r="B45" s="58" t="s">
        <v>37</v>
      </c>
      <c r="C45" s="52"/>
      <c r="D45" s="58" t="s">
        <v>38</v>
      </c>
      <c r="E45" s="58" t="s">
        <v>21</v>
      </c>
      <c r="N45" s="21" t="s">
        <v>22</v>
      </c>
      <c r="O45" s="37">
        <f>AVERAGE(M34:O34)</f>
        <v>2.0602320185614844</v>
      </c>
      <c r="P45" s="23"/>
    </row>
    <row r="46" spans="1:33" ht="15" thickBot="1" x14ac:dyDescent="0.35">
      <c r="A46" s="58" t="s">
        <v>33</v>
      </c>
      <c r="B46" s="52">
        <v>1.4650000000000001</v>
      </c>
      <c r="C46" s="58" t="s">
        <v>33</v>
      </c>
      <c r="D46" s="52">
        <v>1.236</v>
      </c>
      <c r="E46" s="60">
        <v>0.121</v>
      </c>
      <c r="N46" s="18" t="s">
        <v>30</v>
      </c>
      <c r="O46" s="42">
        <f>AVERAGE(M35:O35)</f>
        <v>1.7740757927300852</v>
      </c>
      <c r="P46" s="44">
        <f>(O45-O46)/O45</f>
        <v>0.1388951454269709</v>
      </c>
    </row>
    <row r="47" spans="1:33" x14ac:dyDescent="0.3">
      <c r="A47" s="58">
        <v>72</v>
      </c>
      <c r="B47" s="52">
        <v>1.47</v>
      </c>
      <c r="C47" s="58">
        <v>72</v>
      </c>
      <c r="D47" s="52">
        <v>1.2390000000000001</v>
      </c>
    </row>
    <row r="48" spans="1:33" x14ac:dyDescent="0.3">
      <c r="A48" s="58">
        <v>48</v>
      </c>
      <c r="B48" s="52">
        <v>1.5069999999999999</v>
      </c>
      <c r="C48" s="58">
        <v>48</v>
      </c>
      <c r="D48" s="52">
        <v>1.248</v>
      </c>
    </row>
    <row r="49" spans="1:4" x14ac:dyDescent="0.3">
      <c r="A49" s="58">
        <v>24</v>
      </c>
      <c r="B49" s="52">
        <v>1.4690000000000001</v>
      </c>
      <c r="C49" s="58">
        <v>24</v>
      </c>
      <c r="D49" s="52">
        <v>1.2310000000000001</v>
      </c>
    </row>
    <row r="50" spans="1:4" x14ac:dyDescent="0.3">
      <c r="A50" s="58">
        <v>6</v>
      </c>
      <c r="B50" s="52">
        <v>1.4670000000000001</v>
      </c>
      <c r="C50" s="58">
        <v>6</v>
      </c>
      <c r="D50" s="52">
        <v>1.262</v>
      </c>
    </row>
    <row r="51" spans="1:4" x14ac:dyDescent="0.3">
      <c r="A51" s="58">
        <v>1</v>
      </c>
      <c r="B51" s="52">
        <v>1.4650000000000001</v>
      </c>
      <c r="C51" s="58">
        <v>1</v>
      </c>
      <c r="D51" s="52">
        <v>1.2270000000000001</v>
      </c>
    </row>
  </sheetData>
  <mergeCells count="8">
    <mergeCell ref="W26:Y26"/>
    <mergeCell ref="M1:O1"/>
    <mergeCell ref="M15:O15"/>
    <mergeCell ref="M26:O26"/>
    <mergeCell ref="T26:V26"/>
    <mergeCell ref="Q1:S1"/>
    <mergeCell ref="P15:R15"/>
    <mergeCell ref="P26:R26"/>
  </mergeCells>
  <conditionalFormatting sqref="M2:O12">
    <cfRule type="cellIs" dxfId="9" priority="2" operator="lessThan">
      <formula>$G$12</formula>
    </cfRule>
  </conditionalFormatting>
  <conditionalFormatting sqref="Q2:S6">
    <cfRule type="cellIs" dxfId="8" priority="1" operator="lessThan">
      <formula>$G$12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DC417-F05F-4F5C-93F3-24B6B9FEE6F3}">
  <dimension ref="A1:AG51"/>
  <sheetViews>
    <sheetView zoomScale="47" zoomScaleNormal="90" workbookViewId="0">
      <selection activeCell="AA22" sqref="AA22:AG41"/>
    </sheetView>
  </sheetViews>
  <sheetFormatPr defaultRowHeight="14.4" x14ac:dyDescent="0.3"/>
  <cols>
    <col min="9" max="9" width="10" bestFit="1" customWidth="1"/>
  </cols>
  <sheetData>
    <row r="1" spans="1:27" ht="15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L1" s="21" t="s">
        <v>19</v>
      </c>
      <c r="M1" s="77" t="s">
        <v>37</v>
      </c>
      <c r="N1" s="78"/>
      <c r="O1" s="79"/>
      <c r="P1" s="21" t="s">
        <v>19</v>
      </c>
      <c r="Q1" s="77" t="s">
        <v>38</v>
      </c>
      <c r="R1" s="78"/>
      <c r="S1" s="79"/>
    </row>
    <row r="2" spans="1:27" x14ac:dyDescent="0.3">
      <c r="A2" s="4" t="s">
        <v>7</v>
      </c>
      <c r="B2" s="1">
        <v>9.6299999999999997E-3</v>
      </c>
      <c r="C2" s="5">
        <v>0.1</v>
      </c>
      <c r="D2" s="2">
        <v>960.8</v>
      </c>
      <c r="E2" s="2">
        <f>B2/C2</f>
        <v>9.6299999999999997E-2</v>
      </c>
      <c r="F2" s="6">
        <f>(E2/D2)*10^6</f>
        <v>100.22897585345547</v>
      </c>
      <c r="G2" s="7">
        <v>608</v>
      </c>
      <c r="L2" s="15">
        <v>1</v>
      </c>
      <c r="M2" s="50">
        <v>0.13700000000000001</v>
      </c>
      <c r="N2" s="46">
        <v>0.13700000000000001</v>
      </c>
      <c r="O2" s="33">
        <v>0.13600000000000001</v>
      </c>
      <c r="P2" s="15">
        <v>1</v>
      </c>
      <c r="Q2" s="50">
        <v>0.14299999999999999</v>
      </c>
      <c r="R2" s="46">
        <v>0.14000000000000001</v>
      </c>
      <c r="S2" s="33">
        <v>0.14299999999999999</v>
      </c>
      <c r="V2" s="54" t="s">
        <v>23</v>
      </c>
      <c r="W2" s="54">
        <v>1</v>
      </c>
      <c r="X2" s="54">
        <v>6</v>
      </c>
      <c r="Y2" s="54">
        <v>24</v>
      </c>
      <c r="Z2" s="54">
        <v>48</v>
      </c>
      <c r="AA2" s="54">
        <v>72</v>
      </c>
    </row>
    <row r="3" spans="1:27" ht="15" thickBot="1" x14ac:dyDescent="0.35">
      <c r="A3" s="8" t="s">
        <v>8</v>
      </c>
      <c r="B3" s="8">
        <v>9.6129999999999993E-2</v>
      </c>
      <c r="C3" s="9">
        <v>0.1</v>
      </c>
      <c r="D3" s="10">
        <v>960.8</v>
      </c>
      <c r="E3" s="10">
        <f>B3/C3</f>
        <v>0.96129999999999993</v>
      </c>
      <c r="F3" s="11">
        <f>(E3/D3)*10^6</f>
        <v>1000.5203996669443</v>
      </c>
      <c r="G3" s="12">
        <v>608</v>
      </c>
      <c r="L3" s="15">
        <v>6</v>
      </c>
      <c r="M3" s="50">
        <v>7.3999999999999996E-2</v>
      </c>
      <c r="N3" s="46">
        <v>7.2999999999999995E-2</v>
      </c>
      <c r="O3" s="33">
        <v>7.4999999999999997E-2</v>
      </c>
      <c r="P3" s="15">
        <v>6</v>
      </c>
      <c r="Q3" s="50">
        <v>0.106</v>
      </c>
      <c r="R3" s="46">
        <v>0.107</v>
      </c>
      <c r="S3" s="33">
        <v>0.106</v>
      </c>
      <c r="V3" s="53">
        <f>M12</f>
        <v>0.17299999999999999</v>
      </c>
      <c r="W3" s="53">
        <f>M2</f>
        <v>0.13700000000000001</v>
      </c>
      <c r="X3" s="53">
        <f>M3</f>
        <v>7.3999999999999996E-2</v>
      </c>
      <c r="Y3" s="53">
        <f>M4</f>
        <v>2.7E-2</v>
      </c>
      <c r="Z3" s="53">
        <f>M5</f>
        <v>1.7000000000000001E-2</v>
      </c>
      <c r="AA3" s="53">
        <f>M6</f>
        <v>1.0999999999999999E-2</v>
      </c>
    </row>
    <row r="4" spans="1:27" x14ac:dyDescent="0.3">
      <c r="L4" s="15">
        <v>24</v>
      </c>
      <c r="M4" s="50">
        <v>2.7E-2</v>
      </c>
      <c r="N4" s="46">
        <v>2.9000000000000001E-2</v>
      </c>
      <c r="O4" s="33">
        <v>3.1E-2</v>
      </c>
      <c r="P4" s="15">
        <v>24</v>
      </c>
      <c r="Q4" s="50">
        <v>0.06</v>
      </c>
      <c r="R4" s="69">
        <v>5.8999999999999997E-2</v>
      </c>
      <c r="S4" s="33">
        <f>AVERAGE(0.056,0.056,0.055)</f>
        <v>5.566666666666667E-2</v>
      </c>
      <c r="V4" s="53">
        <f>N12</f>
        <v>0.17100000000000001</v>
      </c>
      <c r="W4" s="53">
        <f>N2</f>
        <v>0.13700000000000001</v>
      </c>
      <c r="X4" s="53">
        <f>N3</f>
        <v>7.2999999999999995E-2</v>
      </c>
      <c r="Y4" s="53">
        <f>N4</f>
        <v>2.9000000000000001E-2</v>
      </c>
      <c r="Z4" s="53">
        <f>N5</f>
        <v>1.6E-2</v>
      </c>
      <c r="AA4" s="53">
        <f>N6</f>
        <v>1.0999999999999999E-2</v>
      </c>
    </row>
    <row r="5" spans="1:27" x14ac:dyDescent="0.3">
      <c r="A5" s="32" t="s">
        <v>18</v>
      </c>
      <c r="B5" t="s">
        <v>52</v>
      </c>
      <c r="L5" s="15">
        <v>48</v>
      </c>
      <c r="M5" s="50">
        <v>1.7000000000000001E-2</v>
      </c>
      <c r="N5" s="46">
        <v>1.6E-2</v>
      </c>
      <c r="O5" s="33">
        <v>1.7000000000000001E-2</v>
      </c>
      <c r="P5" s="15">
        <v>48</v>
      </c>
      <c r="Q5" s="50">
        <v>3.5999999999999997E-2</v>
      </c>
      <c r="R5" s="69">
        <v>3.6999999999999998E-2</v>
      </c>
      <c r="S5" s="33">
        <v>3.7999999999999999E-2</v>
      </c>
      <c r="V5" s="53">
        <f>O12</f>
        <v>0.17199999999999999</v>
      </c>
      <c r="W5" s="53">
        <f>O2</f>
        <v>0.13600000000000001</v>
      </c>
      <c r="X5" s="53">
        <f>O3</f>
        <v>7.4999999999999997E-2</v>
      </c>
      <c r="Y5" s="53">
        <f>O4</f>
        <v>3.1E-2</v>
      </c>
      <c r="Z5" s="53">
        <f>O5</f>
        <v>1.7000000000000001E-2</v>
      </c>
      <c r="AA5" s="53">
        <f>O6</f>
        <v>1.2999999999999999E-2</v>
      </c>
    </row>
    <row r="6" spans="1:27" ht="15" thickBot="1" x14ac:dyDescent="0.35">
      <c r="B6" t="s">
        <v>54</v>
      </c>
      <c r="L6" s="18">
        <v>72</v>
      </c>
      <c r="M6" s="66">
        <v>1.0999999999999999E-2</v>
      </c>
      <c r="N6" s="24">
        <v>1.0999999999999999E-2</v>
      </c>
      <c r="O6" s="34">
        <v>1.2999999999999999E-2</v>
      </c>
      <c r="P6" s="18">
        <v>72</v>
      </c>
      <c r="Q6" s="66">
        <v>2.4E-2</v>
      </c>
      <c r="R6" s="24">
        <v>2.4E-2</v>
      </c>
      <c r="S6" s="34">
        <v>2.5999999999999999E-2</v>
      </c>
    </row>
    <row r="7" spans="1:27" x14ac:dyDescent="0.3">
      <c r="A7" s="29" t="s">
        <v>34</v>
      </c>
      <c r="L7" s="25" t="s">
        <v>20</v>
      </c>
      <c r="M7" s="67">
        <v>0</v>
      </c>
      <c r="N7" s="67">
        <v>0</v>
      </c>
      <c r="O7" s="68">
        <v>-1E-3</v>
      </c>
    </row>
    <row r="8" spans="1:27" x14ac:dyDescent="0.3">
      <c r="A8" s="29" t="s">
        <v>35</v>
      </c>
      <c r="B8" t="s">
        <v>36</v>
      </c>
      <c r="L8" s="26" t="s">
        <v>21</v>
      </c>
      <c r="M8" s="69">
        <v>-1E-3</v>
      </c>
      <c r="N8" s="69">
        <v>-1E-3</v>
      </c>
      <c r="O8" s="33">
        <v>0</v>
      </c>
      <c r="V8" s="54" t="s">
        <v>23</v>
      </c>
      <c r="W8" s="54">
        <v>1</v>
      </c>
      <c r="X8" s="54">
        <v>6</v>
      </c>
      <c r="Y8" s="54">
        <v>24</v>
      </c>
      <c r="Z8" s="54">
        <v>48</v>
      </c>
      <c r="AA8" s="54">
        <v>72</v>
      </c>
    </row>
    <row r="9" spans="1:27" x14ac:dyDescent="0.3">
      <c r="A9" s="29"/>
      <c r="L9" s="26" t="s">
        <v>49</v>
      </c>
      <c r="M9" s="69">
        <v>2E-3</v>
      </c>
      <c r="N9" s="69">
        <v>2E-3</v>
      </c>
      <c r="O9" s="33">
        <v>3.0000000000000001E-3</v>
      </c>
      <c r="P9" s="31"/>
      <c r="Q9" s="31"/>
      <c r="R9" s="31"/>
      <c r="V9" s="53">
        <f>M12</f>
        <v>0.17299999999999999</v>
      </c>
      <c r="W9" s="53">
        <f>Q2</f>
        <v>0.14299999999999999</v>
      </c>
      <c r="X9" s="53">
        <f>Q3</f>
        <v>0.106</v>
      </c>
      <c r="Y9" s="53">
        <f>Q4</f>
        <v>0.06</v>
      </c>
      <c r="Z9" s="53">
        <f>Q5</f>
        <v>3.5999999999999997E-2</v>
      </c>
      <c r="AA9" s="53">
        <f>Q6</f>
        <v>2.4E-2</v>
      </c>
    </row>
    <row r="10" spans="1:27" ht="15" thickBot="1" x14ac:dyDescent="0.35">
      <c r="L10" s="70" t="s">
        <v>50</v>
      </c>
      <c r="M10" s="69">
        <v>5.0000000000000001E-3</v>
      </c>
      <c r="N10" s="69">
        <v>5.0000000000000001E-3</v>
      </c>
      <c r="O10" s="33">
        <v>3.0000000000000001E-3</v>
      </c>
      <c r="P10" s="31"/>
      <c r="Q10" s="31"/>
      <c r="R10" s="31"/>
      <c r="V10" s="53">
        <f>N12</f>
        <v>0.17100000000000001</v>
      </c>
      <c r="W10" s="53">
        <f>R2</f>
        <v>0.14000000000000001</v>
      </c>
      <c r="X10" s="53">
        <f>R3</f>
        <v>0.107</v>
      </c>
      <c r="Y10" s="53">
        <f>R4</f>
        <v>5.8999999999999997E-2</v>
      </c>
      <c r="Z10" s="53">
        <f>R5</f>
        <v>3.6999999999999998E-2</v>
      </c>
      <c r="AA10" s="53">
        <f>R6</f>
        <v>2.4E-2</v>
      </c>
    </row>
    <row r="11" spans="1:27" ht="15" thickBot="1" x14ac:dyDescent="0.35">
      <c r="B11" s="28" t="s">
        <v>9</v>
      </c>
      <c r="C11" s="13" t="s">
        <v>10</v>
      </c>
      <c r="D11" s="14" t="s">
        <v>11</v>
      </c>
      <c r="E11" s="29" t="s">
        <v>51</v>
      </c>
      <c r="F11" s="29" t="s">
        <v>51</v>
      </c>
      <c r="G11" s="29" t="s">
        <v>17</v>
      </c>
      <c r="L11" s="26" t="s">
        <v>22</v>
      </c>
      <c r="M11" s="46">
        <v>0.17299999999999999</v>
      </c>
      <c r="N11" s="46">
        <v>0.17299999999999999</v>
      </c>
      <c r="O11" s="33">
        <v>0.17199999999999999</v>
      </c>
      <c r="V11" s="53">
        <f>O12</f>
        <v>0.17199999999999999</v>
      </c>
      <c r="W11" s="53">
        <f>S2</f>
        <v>0.14299999999999999</v>
      </c>
      <c r="X11" s="53">
        <f>S3</f>
        <v>0.106</v>
      </c>
      <c r="Y11" s="53">
        <f>S4</f>
        <v>5.566666666666667E-2</v>
      </c>
      <c r="Z11" s="53">
        <f>S5</f>
        <v>3.7999999999999999E-2</v>
      </c>
      <c r="AA11" s="53">
        <f>S6</f>
        <v>2.5999999999999999E-2</v>
      </c>
    </row>
    <row r="12" spans="1:27" ht="15" thickBot="1" x14ac:dyDescent="0.35">
      <c r="A12" s="26">
        <v>1</v>
      </c>
      <c r="B12" s="15">
        <v>5</v>
      </c>
      <c r="C12" s="16">
        <f t="shared" ref="C12:C17" si="0">5000-B12</f>
        <v>4995</v>
      </c>
      <c r="D12" s="17">
        <f t="shared" ref="D12:D17" si="1">($F$2*B12)/5000</f>
        <v>0.10022897585345547</v>
      </c>
      <c r="E12" s="31">
        <v>4.0000000000000001E-3</v>
      </c>
      <c r="F12" s="31">
        <v>5.0000000000000001E-3</v>
      </c>
      <c r="G12" s="31">
        <f t="shared" ref="G12:G17" si="2">AVERAGE(E12:F12)</f>
        <v>4.5000000000000005E-3</v>
      </c>
      <c r="L12" s="27" t="s">
        <v>23</v>
      </c>
      <c r="M12" s="24">
        <v>0.17299999999999999</v>
      </c>
      <c r="N12" s="24">
        <v>0.17100000000000001</v>
      </c>
      <c r="O12" s="34">
        <v>0.17199999999999999</v>
      </c>
    </row>
    <row r="13" spans="1:27" x14ac:dyDescent="0.3">
      <c r="A13" s="26">
        <v>2</v>
      </c>
      <c r="B13" s="15">
        <v>15</v>
      </c>
      <c r="C13" s="16">
        <f>5000-B13</f>
        <v>4985</v>
      </c>
      <c r="D13" s="17">
        <f t="shared" si="1"/>
        <v>0.30068692756036641</v>
      </c>
      <c r="E13">
        <v>1.9E-2</v>
      </c>
      <c r="F13" s="31">
        <v>0.02</v>
      </c>
      <c r="G13" s="31">
        <f t="shared" si="2"/>
        <v>1.95E-2</v>
      </c>
    </row>
    <row r="14" spans="1:27" x14ac:dyDescent="0.3">
      <c r="A14" s="26">
        <v>3</v>
      </c>
      <c r="B14" s="15">
        <v>25</v>
      </c>
      <c r="C14" s="16">
        <f t="shared" si="0"/>
        <v>4975</v>
      </c>
      <c r="D14" s="17">
        <f t="shared" si="1"/>
        <v>0.50114487926727735</v>
      </c>
      <c r="E14" s="31">
        <v>3.7999999999999999E-2</v>
      </c>
      <c r="F14" s="31">
        <v>3.5999999999999997E-2</v>
      </c>
      <c r="G14" s="31">
        <f t="shared" si="2"/>
        <v>3.6999999999999998E-2</v>
      </c>
    </row>
    <row r="15" spans="1:27" x14ac:dyDescent="0.3">
      <c r="A15" s="26">
        <v>4</v>
      </c>
      <c r="B15" s="15">
        <v>50</v>
      </c>
      <c r="C15" s="16">
        <f t="shared" si="0"/>
        <v>4950</v>
      </c>
      <c r="D15" s="17">
        <f t="shared" si="1"/>
        <v>1.0022897585345547</v>
      </c>
      <c r="E15" s="31">
        <v>8.1000000000000003E-2</v>
      </c>
      <c r="F15" s="31">
        <v>7.9000000000000001E-2</v>
      </c>
      <c r="G15" s="31">
        <f t="shared" si="2"/>
        <v>0.08</v>
      </c>
      <c r="L15" s="35" t="s">
        <v>24</v>
      </c>
      <c r="M15" s="76" t="s">
        <v>37</v>
      </c>
      <c r="N15" s="76"/>
      <c r="O15" s="76"/>
      <c r="P15" s="76" t="s">
        <v>38</v>
      </c>
      <c r="Q15" s="76"/>
      <c r="R15" s="76"/>
    </row>
    <row r="16" spans="1:27" x14ac:dyDescent="0.3">
      <c r="A16" s="26">
        <v>5</v>
      </c>
      <c r="B16" s="15">
        <v>100</v>
      </c>
      <c r="C16" s="16">
        <f t="shared" si="0"/>
        <v>4900</v>
      </c>
      <c r="D16" s="17">
        <f t="shared" si="1"/>
        <v>2.0045795170691094</v>
      </c>
      <c r="E16" s="31">
        <v>0.16600000000000001</v>
      </c>
      <c r="F16" s="31">
        <v>0.16800000000000001</v>
      </c>
      <c r="G16" s="31">
        <f t="shared" si="2"/>
        <v>0.16700000000000001</v>
      </c>
      <c r="L16">
        <v>1</v>
      </c>
      <c r="M16" s="30">
        <f t="shared" ref="M16:O18" si="3">(M2-$I$31)/$I$30</f>
        <v>1.6541995359628769</v>
      </c>
      <c r="N16" s="30">
        <f t="shared" si="3"/>
        <v>1.6541995359628769</v>
      </c>
      <c r="O16" s="30">
        <f t="shared" si="3"/>
        <v>1.642598607888631</v>
      </c>
      <c r="P16" s="30">
        <f>(Q2-$I$31)/$I$30</f>
        <v>1.7238051044083527</v>
      </c>
      <c r="Q16" s="30">
        <f t="shared" ref="Q16" si="4">(R2-$I$31)/$I$30</f>
        <v>1.6890023201856148</v>
      </c>
      <c r="R16" s="30">
        <f>(S2-$I$31)/$I$30</f>
        <v>1.7238051044083527</v>
      </c>
    </row>
    <row r="17" spans="1:33" ht="15" thickBot="1" x14ac:dyDescent="0.35">
      <c r="A17" s="27">
        <v>6</v>
      </c>
      <c r="B17" s="18">
        <v>125</v>
      </c>
      <c r="C17" s="19">
        <f t="shared" si="0"/>
        <v>4875</v>
      </c>
      <c r="D17" s="20">
        <f t="shared" si="1"/>
        <v>2.5057243963363867</v>
      </c>
      <c r="E17" s="31">
        <v>0.21099999999999999</v>
      </c>
      <c r="F17" s="31">
        <v>0.21099999999999999</v>
      </c>
      <c r="G17" s="31">
        <f t="shared" si="2"/>
        <v>0.21099999999999999</v>
      </c>
      <c r="L17">
        <v>6</v>
      </c>
      <c r="M17" s="30">
        <f t="shared" si="3"/>
        <v>0.92334106728538279</v>
      </c>
      <c r="N17" s="30">
        <f t="shared" si="3"/>
        <v>0.91174013921113684</v>
      </c>
      <c r="O17" s="30">
        <f t="shared" si="3"/>
        <v>0.93494199535962874</v>
      </c>
      <c r="P17" s="30">
        <f t="shared" ref="P17:R20" si="5">(Q3-$I$31)/$I$30</f>
        <v>1.2945707656612528</v>
      </c>
      <c r="Q17" s="30">
        <f t="shared" si="5"/>
        <v>1.3061716937354988</v>
      </c>
      <c r="R17" s="30">
        <f t="shared" si="5"/>
        <v>1.2945707656612528</v>
      </c>
    </row>
    <row r="18" spans="1:33" ht="15" thickBot="1" x14ac:dyDescent="0.35">
      <c r="L18">
        <v>24</v>
      </c>
      <c r="M18" s="30">
        <f t="shared" si="3"/>
        <v>0.3780974477958236</v>
      </c>
      <c r="N18" s="30">
        <f t="shared" si="3"/>
        <v>0.40129930394431551</v>
      </c>
      <c r="O18" s="30">
        <f t="shared" si="3"/>
        <v>0.42450116009280742</v>
      </c>
      <c r="P18" s="30">
        <f t="shared" si="5"/>
        <v>0.76092807424593967</v>
      </c>
      <c r="Q18" s="30">
        <f t="shared" si="5"/>
        <v>0.74932714617169371</v>
      </c>
      <c r="R18" s="30">
        <f t="shared" si="5"/>
        <v>0.71065738592420735</v>
      </c>
    </row>
    <row r="19" spans="1:33" x14ac:dyDescent="0.3">
      <c r="A19" s="21"/>
      <c r="B19" s="22" t="s">
        <v>12</v>
      </c>
      <c r="C19" s="22" t="s">
        <v>13</v>
      </c>
      <c r="D19" s="23" t="s">
        <v>11</v>
      </c>
      <c r="L19">
        <v>48</v>
      </c>
      <c r="M19" s="30">
        <f t="shared" ref="M19:O22" si="6">(M5-$I$31)/$I$30</f>
        <v>0.2620881670533643</v>
      </c>
      <c r="N19" s="30">
        <f t="shared" si="6"/>
        <v>0.25048723897911834</v>
      </c>
      <c r="O19" s="30">
        <f t="shared" si="6"/>
        <v>0.2620881670533643</v>
      </c>
      <c r="P19" s="30">
        <f t="shared" si="5"/>
        <v>0.48250580046403707</v>
      </c>
      <c r="Q19" s="30">
        <f t="shared" si="5"/>
        <v>0.49410672853828302</v>
      </c>
      <c r="R19" s="30">
        <f t="shared" si="5"/>
        <v>0.50570765661252903</v>
      </c>
    </row>
    <row r="20" spans="1:33" ht="15" thickBot="1" x14ac:dyDescent="0.35">
      <c r="A20" s="18" t="s">
        <v>14</v>
      </c>
      <c r="B20" s="24">
        <f>(D20*C20)/$F$3</f>
        <v>0.99947987100800995</v>
      </c>
      <c r="C20" s="19">
        <v>500</v>
      </c>
      <c r="D20" s="20">
        <v>2</v>
      </c>
      <c r="L20">
        <v>72</v>
      </c>
      <c r="M20" s="30">
        <f t="shared" si="6"/>
        <v>0.19248259860788863</v>
      </c>
      <c r="N20" s="30">
        <f t="shared" si="6"/>
        <v>0.19248259860788863</v>
      </c>
      <c r="O20" s="30">
        <f t="shared" si="6"/>
        <v>0.21568445475638048</v>
      </c>
      <c r="P20" s="30">
        <f t="shared" si="5"/>
        <v>0.34329466357308586</v>
      </c>
      <c r="Q20" s="30">
        <f t="shared" si="5"/>
        <v>0.34329466357308586</v>
      </c>
      <c r="R20" s="30">
        <f t="shared" si="5"/>
        <v>0.36649651972157765</v>
      </c>
    </row>
    <row r="21" spans="1:33" ht="15" thickBot="1" x14ac:dyDescent="0.35">
      <c r="A21" s="18" t="s">
        <v>15</v>
      </c>
      <c r="B21" s="24">
        <f>(D21*C21)/$F$3</f>
        <v>0.19989597420160199</v>
      </c>
      <c r="C21" s="19">
        <v>100</v>
      </c>
      <c r="D21" s="20">
        <v>2</v>
      </c>
      <c r="L21" s="21" t="s">
        <v>20</v>
      </c>
      <c r="M21" s="30">
        <f t="shared" si="6"/>
        <v>6.4872389791183288E-2</v>
      </c>
      <c r="N21" s="30">
        <f t="shared" si="6"/>
        <v>6.4872389791183288E-2</v>
      </c>
      <c r="O21" s="30">
        <f t="shared" si="6"/>
        <v>5.3271461716937356E-2</v>
      </c>
      <c r="P21" s="30"/>
      <c r="Q21" s="30"/>
      <c r="R21" s="30"/>
    </row>
    <row r="22" spans="1:33" ht="15" thickBot="1" x14ac:dyDescent="0.35">
      <c r="A22" s="18" t="s">
        <v>16</v>
      </c>
      <c r="B22" s="24">
        <f>(D22*C22)/$F$3</f>
        <v>0.49973993550400497</v>
      </c>
      <c r="C22" s="19">
        <v>250</v>
      </c>
      <c r="D22" s="20">
        <v>2</v>
      </c>
      <c r="L22" s="15" t="s">
        <v>21</v>
      </c>
      <c r="M22" s="30">
        <f t="shared" si="6"/>
        <v>5.3271461716937356E-2</v>
      </c>
      <c r="N22" s="30">
        <f t="shared" si="6"/>
        <v>5.3271461716937356E-2</v>
      </c>
      <c r="O22" s="30">
        <f t="shared" si="6"/>
        <v>6.4872389791183288E-2</v>
      </c>
      <c r="P22" s="30"/>
      <c r="Q22" s="30"/>
      <c r="R22" s="30"/>
      <c r="AA22" t="s">
        <v>41</v>
      </c>
    </row>
    <row r="23" spans="1:33" x14ac:dyDescent="0.3">
      <c r="L23" s="15" t="s">
        <v>26</v>
      </c>
      <c r="M23" s="30">
        <f t="shared" ref="M23:O24" si="7">(M11-$I$31)/$I$30</f>
        <v>2.0718329466357304</v>
      </c>
      <c r="N23" s="30">
        <f t="shared" si="7"/>
        <v>2.0718329466357304</v>
      </c>
      <c r="O23" s="30">
        <f t="shared" si="7"/>
        <v>2.0602320185614844</v>
      </c>
      <c r="P23" s="30"/>
      <c r="Q23" s="30"/>
      <c r="R23" s="30"/>
      <c r="AB23" s="54" t="s">
        <v>23</v>
      </c>
      <c r="AC23" s="54">
        <v>1</v>
      </c>
      <c r="AD23" s="54">
        <v>6</v>
      </c>
      <c r="AE23" s="54">
        <v>24</v>
      </c>
      <c r="AF23" s="54">
        <v>48</v>
      </c>
      <c r="AG23" s="54">
        <v>72</v>
      </c>
    </row>
    <row r="24" spans="1:33" ht="15" thickBot="1" x14ac:dyDescent="0.35">
      <c r="L24" s="18" t="s">
        <v>23</v>
      </c>
      <c r="M24" s="30">
        <f t="shared" si="7"/>
        <v>2.0718329466357304</v>
      </c>
      <c r="N24" s="30">
        <f t="shared" si="7"/>
        <v>2.0486310904872393</v>
      </c>
      <c r="O24" s="30">
        <f t="shared" si="7"/>
        <v>2.0602320185614844</v>
      </c>
      <c r="P24" s="30"/>
      <c r="Q24" s="30"/>
      <c r="R24" s="30"/>
      <c r="AB24" s="53">
        <f>M35</f>
        <v>2.0718329466357304</v>
      </c>
      <c r="AC24" s="53">
        <f>M27</f>
        <v>1.6541995359628769</v>
      </c>
      <c r="AD24" s="57">
        <f>M28</f>
        <v>0.92334106728538279</v>
      </c>
      <c r="AE24" s="57">
        <f>M29</f>
        <v>0.3780974477958236</v>
      </c>
      <c r="AF24" s="57">
        <f>M30</f>
        <v>0.2620881670533643</v>
      </c>
      <c r="AG24" s="57">
        <f>M31</f>
        <v>0.19248259860788863</v>
      </c>
    </row>
    <row r="25" spans="1:33" ht="15" thickBot="1" x14ac:dyDescent="0.35">
      <c r="AB25" s="53">
        <f>N35</f>
        <v>2.0486310904872393</v>
      </c>
      <c r="AC25" s="57">
        <f>N27</f>
        <v>1.6541995359628769</v>
      </c>
      <c r="AD25" s="57">
        <f>N28</f>
        <v>0.91174013921113684</v>
      </c>
      <c r="AE25" s="57">
        <f>N29</f>
        <v>0.40129930394431551</v>
      </c>
      <c r="AF25" s="57">
        <f>N30</f>
        <v>0.25048723897911834</v>
      </c>
      <c r="AG25" s="57">
        <f>N31</f>
        <v>0.19248259860788863</v>
      </c>
    </row>
    <row r="26" spans="1:33" ht="15" thickBot="1" x14ac:dyDescent="0.35">
      <c r="L26" s="49" t="s">
        <v>27</v>
      </c>
      <c r="M26" s="80" t="s">
        <v>25</v>
      </c>
      <c r="N26" s="80"/>
      <c r="O26" s="80"/>
      <c r="P26" s="77" t="s">
        <v>38</v>
      </c>
      <c r="Q26" s="78"/>
      <c r="R26" s="79"/>
      <c r="T26" s="75" t="s">
        <v>39</v>
      </c>
      <c r="U26" s="76"/>
      <c r="V26" s="76"/>
      <c r="W26" s="76" t="s">
        <v>40</v>
      </c>
      <c r="X26" s="76"/>
      <c r="Y26" s="76"/>
      <c r="AB26" s="53">
        <f>O35</f>
        <v>2.0602320185614844</v>
      </c>
      <c r="AC26" s="57">
        <f>O27</f>
        <v>1.642598607888631</v>
      </c>
      <c r="AD26" s="57">
        <f>O28</f>
        <v>0.93494199535962874</v>
      </c>
      <c r="AE26" s="57">
        <f>O29</f>
        <v>0.42450116009280742</v>
      </c>
      <c r="AF26" s="57">
        <f>O30</f>
        <v>0.2620881670533643</v>
      </c>
      <c r="AG26" s="53">
        <f>O31</f>
        <v>0.21568445475638048</v>
      </c>
    </row>
    <row r="27" spans="1:33" x14ac:dyDescent="0.3">
      <c r="L27" s="15">
        <v>1</v>
      </c>
      <c r="M27" s="36">
        <f>IF(M16&lt;0,0,M16)</f>
        <v>1.6541995359628769</v>
      </c>
      <c r="N27" s="37">
        <f t="shared" ref="M27:R35" si="8">IF(N16&lt;0,0,N16)</f>
        <v>1.6541995359628769</v>
      </c>
      <c r="O27" s="38">
        <f>IF(O16&lt;0,0,O16)</f>
        <v>1.642598607888631</v>
      </c>
      <c r="P27" s="36">
        <f>IF(P16&lt;0,0,P16)</f>
        <v>1.7238051044083527</v>
      </c>
      <c r="Q27" s="37">
        <f t="shared" ref="Q27:R27" si="9">IF(Q16&lt;0,0,Q16)</f>
        <v>1.6890023201856148</v>
      </c>
      <c r="R27" s="38">
        <f t="shared" si="9"/>
        <v>1.7238051044083527</v>
      </c>
      <c r="T27" s="51">
        <f>(M$24-M27)/M$24</f>
        <v>0.20157677835513335</v>
      </c>
      <c r="U27" s="51">
        <f>(N$24-N27)/N$24</f>
        <v>0.19253420313491004</v>
      </c>
      <c r="V27" s="51">
        <f t="shared" ref="U27:V31" si="10">(O$24-O27)/O$24</f>
        <v>0.20271183386639022</v>
      </c>
      <c r="W27" s="51">
        <f>(M$24-P27)/M$24</f>
        <v>0.16798064862927772</v>
      </c>
      <c r="X27" s="51">
        <f>(N$24-Q27)/N$24</f>
        <v>0.17554589109359445</v>
      </c>
      <c r="Y27" s="51">
        <f t="shared" ref="Y27:Y30" si="11">(O$24-R27)/O$24</f>
        <v>0.16329564394792537</v>
      </c>
      <c r="AB27" s="54" t="s">
        <v>23</v>
      </c>
      <c r="AC27" s="54">
        <v>1</v>
      </c>
      <c r="AD27" s="54">
        <v>6</v>
      </c>
      <c r="AE27" s="54">
        <v>24</v>
      </c>
      <c r="AF27" s="54">
        <v>48</v>
      </c>
      <c r="AG27" s="54">
        <v>72</v>
      </c>
    </row>
    <row r="28" spans="1:33" x14ac:dyDescent="0.3">
      <c r="L28" s="15">
        <v>6</v>
      </c>
      <c r="M28" s="39">
        <f t="shared" si="8"/>
        <v>0.92334106728538279</v>
      </c>
      <c r="N28" s="59">
        <f t="shared" si="8"/>
        <v>0.91174013921113684</v>
      </c>
      <c r="O28" s="17">
        <f t="shared" si="8"/>
        <v>0.93494199535962874</v>
      </c>
      <c r="P28" s="39">
        <f t="shared" si="8"/>
        <v>1.2945707656612528</v>
      </c>
      <c r="Q28" s="59">
        <f t="shared" si="8"/>
        <v>1.3061716937354988</v>
      </c>
      <c r="R28" s="17">
        <f t="shared" si="8"/>
        <v>1.2945707656612528</v>
      </c>
      <c r="T28" s="51">
        <f>(M$24-M28)/M$24</f>
        <v>0.55433614047661706</v>
      </c>
      <c r="U28" s="51">
        <f t="shared" si="10"/>
        <v>0.55495152668297554</v>
      </c>
      <c r="V28" s="51">
        <f t="shared" si="10"/>
        <v>0.54619577458444069</v>
      </c>
      <c r="W28" s="51">
        <f t="shared" ref="W28:X31" si="12">(M$24-P28)/M$24</f>
        <v>0.37515678193872054</v>
      </c>
      <c r="X28" s="51">
        <f t="shared" si="12"/>
        <v>0.36241732354806572</v>
      </c>
      <c r="Y28" s="51">
        <f t="shared" si="11"/>
        <v>0.37163836208838225</v>
      </c>
      <c r="AB28" s="55">
        <f>IF(P35&lt;0,0,P35)</f>
        <v>0</v>
      </c>
      <c r="AC28" s="53">
        <f>T27</f>
        <v>0.20157677835513335</v>
      </c>
      <c r="AD28" s="55">
        <f>T28</f>
        <v>0.55433614047661706</v>
      </c>
      <c r="AE28" s="55">
        <f>T29</f>
        <v>0.81750582332915245</v>
      </c>
      <c r="AF28" s="55">
        <f>T30</f>
        <v>0.87349937287224499</v>
      </c>
      <c r="AG28" s="55">
        <f>T31</f>
        <v>0.90709550259810068</v>
      </c>
    </row>
    <row r="29" spans="1:33" x14ac:dyDescent="0.3">
      <c r="L29" s="15">
        <v>24</v>
      </c>
      <c r="M29" s="39">
        <f t="shared" si="8"/>
        <v>0.3780974477958236</v>
      </c>
      <c r="N29" s="59">
        <f t="shared" si="8"/>
        <v>0.40129930394431551</v>
      </c>
      <c r="O29" s="17">
        <f t="shared" si="8"/>
        <v>0.42450116009280742</v>
      </c>
      <c r="P29" s="39">
        <f t="shared" si="8"/>
        <v>0.76092807424593967</v>
      </c>
      <c r="Q29" s="59">
        <f t="shared" si="8"/>
        <v>0.74932714617169371</v>
      </c>
      <c r="R29" s="17">
        <f t="shared" si="8"/>
        <v>0.71065738592420735</v>
      </c>
      <c r="T29" s="51">
        <f t="shared" ref="T29:T31" si="13">(M$24-M29)/M$24</f>
        <v>0.81750582332915245</v>
      </c>
      <c r="U29" s="51">
        <f t="shared" si="10"/>
        <v>0.80411343662227053</v>
      </c>
      <c r="V29" s="51">
        <f t="shared" si="10"/>
        <v>0.79395468264336222</v>
      </c>
      <c r="W29" s="51">
        <f t="shared" si="12"/>
        <v>0.63272710983694669</v>
      </c>
      <c r="X29" s="51">
        <f t="shared" si="12"/>
        <v>0.63423031620911485</v>
      </c>
      <c r="Y29" s="51">
        <f t="shared" si="11"/>
        <v>0.65505953721639099</v>
      </c>
      <c r="AB29" s="55">
        <f>IF(Q35&lt;0,0,Q35)</f>
        <v>1.1198709908618114E-2</v>
      </c>
      <c r="AC29" s="55">
        <f>U27</f>
        <v>0.19253420313491004</v>
      </c>
      <c r="AD29" s="55">
        <f>U28</f>
        <v>0.55495152668297554</v>
      </c>
      <c r="AE29" s="55">
        <f>U29</f>
        <v>0.80411343662227053</v>
      </c>
      <c r="AF29" s="55">
        <f>U30</f>
        <v>0.87772945546797132</v>
      </c>
      <c r="AG29" s="55">
        <f>U31</f>
        <v>0.90604330887016404</v>
      </c>
    </row>
    <row r="30" spans="1:33" x14ac:dyDescent="0.3">
      <c r="H30" s="48" t="s">
        <v>31</v>
      </c>
      <c r="I30" s="61">
        <v>8.6199999999999999E-2</v>
      </c>
      <c r="L30" s="15">
        <v>48</v>
      </c>
      <c r="M30" s="39">
        <f t="shared" si="8"/>
        <v>0.2620881670533643</v>
      </c>
      <c r="N30" s="59">
        <f t="shared" si="8"/>
        <v>0.25048723897911834</v>
      </c>
      <c r="O30" s="17">
        <f t="shared" si="8"/>
        <v>0.2620881670533643</v>
      </c>
      <c r="P30" s="39">
        <f t="shared" si="8"/>
        <v>0.48250580046403707</v>
      </c>
      <c r="Q30" s="59">
        <f t="shared" si="8"/>
        <v>0.49410672853828302</v>
      </c>
      <c r="R30" s="17">
        <f t="shared" si="8"/>
        <v>0.50570765661252903</v>
      </c>
      <c r="T30" s="51">
        <f t="shared" si="13"/>
        <v>0.87349937287224499</v>
      </c>
      <c r="U30" s="51">
        <f t="shared" si="10"/>
        <v>0.87772945546797132</v>
      </c>
      <c r="V30" s="51">
        <f t="shared" si="10"/>
        <v>0.87278706248029181</v>
      </c>
      <c r="W30" s="51">
        <f t="shared" si="12"/>
        <v>0.76711162874036909</v>
      </c>
      <c r="X30" s="51">
        <f t="shared" si="12"/>
        <v>0.75881127117876246</v>
      </c>
      <c r="Y30" s="51">
        <f t="shared" si="11"/>
        <v>0.75453849272489748</v>
      </c>
      <c r="AB30" s="55">
        <f>IF(R35&lt;0,0,R35)</f>
        <v>0</v>
      </c>
      <c r="AC30" s="55">
        <f>V27</f>
        <v>0.20271183386639022</v>
      </c>
      <c r="AD30" s="55">
        <f>V28</f>
        <v>0.54619577458444069</v>
      </c>
      <c r="AE30" s="55">
        <f>V29</f>
        <v>0.79395468264336222</v>
      </c>
      <c r="AF30" s="55">
        <f>V30</f>
        <v>0.87278706248029181</v>
      </c>
      <c r="AG30" s="56">
        <f>V31</f>
        <v>0.89531059957655745</v>
      </c>
    </row>
    <row r="31" spans="1:33" ht="15" thickBot="1" x14ac:dyDescent="0.35">
      <c r="H31" s="48" t="s">
        <v>32</v>
      </c>
      <c r="I31" s="61">
        <v>-5.5919999999999997E-3</v>
      </c>
      <c r="L31" s="18">
        <v>72</v>
      </c>
      <c r="M31" s="41">
        <f t="shared" si="8"/>
        <v>0.19248259860788863</v>
      </c>
      <c r="N31" s="42">
        <f t="shared" si="8"/>
        <v>0.19248259860788863</v>
      </c>
      <c r="O31" s="20">
        <f t="shared" si="8"/>
        <v>0.21568445475638048</v>
      </c>
      <c r="P31" s="41">
        <f t="shared" si="8"/>
        <v>0.34329466357308586</v>
      </c>
      <c r="Q31" s="42">
        <f t="shared" si="8"/>
        <v>0.34329466357308586</v>
      </c>
      <c r="R31" s="20">
        <f t="shared" si="8"/>
        <v>0.36649651972157765</v>
      </c>
      <c r="T31" s="51">
        <f t="shared" si="13"/>
        <v>0.90709550259810068</v>
      </c>
      <c r="U31" s="51">
        <f t="shared" si="10"/>
        <v>0.90604330887016404</v>
      </c>
      <c r="V31" s="51">
        <f t="shared" si="10"/>
        <v>0.89531059957655745</v>
      </c>
      <c r="W31" s="51">
        <f t="shared" si="12"/>
        <v>0.83430388819208023</v>
      </c>
      <c r="X31" s="51">
        <f t="shared" si="12"/>
        <v>0.83242729002446325</v>
      </c>
      <c r="Y31" s="51">
        <f>(O$24-R31)/O$24</f>
        <v>0.8221091040136943</v>
      </c>
    </row>
    <row r="32" spans="1:33" x14ac:dyDescent="0.3">
      <c r="L32" s="21" t="s">
        <v>20</v>
      </c>
      <c r="M32" s="39">
        <f t="shared" si="8"/>
        <v>6.4872389791183288E-2</v>
      </c>
      <c r="N32" s="59">
        <f t="shared" si="8"/>
        <v>6.4872389791183288E-2</v>
      </c>
      <c r="O32" s="17">
        <f t="shared" si="8"/>
        <v>5.3271461716937356E-2</v>
      </c>
      <c r="P32" s="40"/>
      <c r="Q32" s="40"/>
      <c r="R32" s="40"/>
    </row>
    <row r="33" spans="1:33" x14ac:dyDescent="0.3">
      <c r="L33" s="15" t="s">
        <v>21</v>
      </c>
      <c r="M33" s="39">
        <f t="shared" si="8"/>
        <v>5.3271461716937356E-2</v>
      </c>
      <c r="N33" s="30">
        <f t="shared" si="8"/>
        <v>5.3271461716937356E-2</v>
      </c>
      <c r="O33" s="17">
        <f t="shared" si="8"/>
        <v>6.4872389791183288E-2</v>
      </c>
      <c r="AA33" t="s">
        <v>42</v>
      </c>
    </row>
    <row r="34" spans="1:33" x14ac:dyDescent="0.3">
      <c r="L34" s="15" t="s">
        <v>26</v>
      </c>
      <c r="M34" s="39">
        <f t="shared" si="8"/>
        <v>2.0718329466357304</v>
      </c>
      <c r="N34" s="30">
        <f t="shared" si="8"/>
        <v>2.0718329466357304</v>
      </c>
      <c r="O34" s="17">
        <f t="shared" si="8"/>
        <v>2.0602320185614844</v>
      </c>
      <c r="AB34" s="54" t="s">
        <v>23</v>
      </c>
      <c r="AC34" s="54">
        <v>1</v>
      </c>
      <c r="AD34" s="54">
        <v>6</v>
      </c>
      <c r="AE34" s="54">
        <v>24</v>
      </c>
      <c r="AF34" s="54">
        <v>48</v>
      </c>
      <c r="AG34" s="54">
        <v>72</v>
      </c>
    </row>
    <row r="35" spans="1:33" ht="15" thickBot="1" x14ac:dyDescent="0.35">
      <c r="L35" s="18" t="s">
        <v>23</v>
      </c>
      <c r="M35" s="41">
        <f t="shared" si="8"/>
        <v>2.0718329466357304</v>
      </c>
      <c r="N35" s="42">
        <f t="shared" si="8"/>
        <v>2.0486310904872393</v>
      </c>
      <c r="O35" s="20">
        <f t="shared" si="8"/>
        <v>2.0602320185614844</v>
      </c>
      <c r="P35" s="51">
        <f>(M34-M35)/M34</f>
        <v>0</v>
      </c>
      <c r="Q35" s="51">
        <f t="shared" ref="Q35:R35" si="14">(N34-N35)/N34</f>
        <v>1.1198709908618114E-2</v>
      </c>
      <c r="R35" s="51">
        <f t="shared" si="14"/>
        <v>0</v>
      </c>
      <c r="S35" s="40"/>
      <c r="T35" s="40"/>
      <c r="U35" s="40"/>
      <c r="AB35" s="53">
        <f>M35</f>
        <v>2.0718329466357304</v>
      </c>
      <c r="AC35" s="53">
        <f>P27</f>
        <v>1.7238051044083527</v>
      </c>
      <c r="AD35" s="57">
        <f>P28</f>
        <v>1.2945707656612528</v>
      </c>
      <c r="AE35" s="57">
        <f>P29</f>
        <v>0.76092807424593967</v>
      </c>
      <c r="AF35" s="57">
        <f>P30</f>
        <v>0.48250580046403707</v>
      </c>
      <c r="AG35" s="57">
        <f>P31</f>
        <v>0.34329466357308586</v>
      </c>
    </row>
    <row r="36" spans="1:33" x14ac:dyDescent="0.3">
      <c r="AB36" s="53">
        <f>N35</f>
        <v>2.0486310904872393</v>
      </c>
      <c r="AC36" s="57">
        <f>Q27</f>
        <v>1.6890023201856148</v>
      </c>
      <c r="AD36" s="57">
        <f>Q28</f>
        <v>1.3061716937354988</v>
      </c>
      <c r="AE36" s="57">
        <f>Q29</f>
        <v>0.74932714617169371</v>
      </c>
      <c r="AF36" s="57">
        <f>Q30</f>
        <v>0.49410672853828302</v>
      </c>
      <c r="AG36" s="57">
        <f>Q31</f>
        <v>0.34329466357308586</v>
      </c>
    </row>
    <row r="37" spans="1:33" ht="15" thickBot="1" x14ac:dyDescent="0.35">
      <c r="AB37" s="53">
        <f>O35</f>
        <v>2.0602320185614844</v>
      </c>
      <c r="AC37" s="57">
        <f>R27</f>
        <v>1.7238051044083527</v>
      </c>
      <c r="AD37" s="57">
        <f>R28</f>
        <v>1.2945707656612528</v>
      </c>
      <c r="AE37" s="57">
        <f>R29</f>
        <v>0.71065738592420735</v>
      </c>
      <c r="AF37" s="57">
        <f>R30</f>
        <v>0.50570765661252903</v>
      </c>
      <c r="AG37" s="53">
        <f>R31</f>
        <v>0.36649651972157765</v>
      </c>
    </row>
    <row r="38" spans="1:33" ht="15" thickBot="1" x14ac:dyDescent="0.35">
      <c r="O38" s="28" t="s">
        <v>29</v>
      </c>
      <c r="P38" s="14" t="s">
        <v>28</v>
      </c>
      <c r="AB38" s="54" t="s">
        <v>23</v>
      </c>
      <c r="AC38" s="54">
        <v>1</v>
      </c>
      <c r="AD38" s="54">
        <v>6</v>
      </c>
      <c r="AE38" s="54">
        <v>24</v>
      </c>
      <c r="AF38" s="54">
        <v>48</v>
      </c>
      <c r="AG38" s="54">
        <v>72</v>
      </c>
    </row>
    <row r="39" spans="1:33" ht="15" thickBot="1" x14ac:dyDescent="0.35">
      <c r="M39" s="30"/>
      <c r="N39" t="s">
        <v>23</v>
      </c>
      <c r="O39" s="39">
        <f>AVERAGE(M35:O35)</f>
        <v>2.0602320185614844</v>
      </c>
      <c r="P39" s="45"/>
      <c r="AB39" s="55">
        <f>P35</f>
        <v>0</v>
      </c>
      <c r="AC39" s="53">
        <f>W27</f>
        <v>0.16798064862927772</v>
      </c>
      <c r="AD39" s="55">
        <f>W28</f>
        <v>0.37515678193872054</v>
      </c>
      <c r="AE39" s="55">
        <f>W29</f>
        <v>0.63272710983694669</v>
      </c>
      <c r="AF39" s="55">
        <f>W30</f>
        <v>0.76711162874036909</v>
      </c>
      <c r="AG39" s="55">
        <f>W31</f>
        <v>0.83430388819208023</v>
      </c>
    </row>
    <row r="40" spans="1:33" x14ac:dyDescent="0.3">
      <c r="M40" s="30"/>
      <c r="N40" s="25">
        <v>1</v>
      </c>
      <c r="O40" s="39">
        <f>AVERAGE(M27:O27)</f>
        <v>1.6503325599381284</v>
      </c>
      <c r="P40" s="43">
        <f>($O$39-O40)/$O$39</f>
        <v>0.19895791101701255</v>
      </c>
      <c r="AB40" s="55">
        <f>Q35</f>
        <v>1.1198709908618114E-2</v>
      </c>
      <c r="AC40" s="55">
        <f>X27</f>
        <v>0.17554589109359445</v>
      </c>
      <c r="AD40" s="55">
        <f>X28</f>
        <v>0.36241732354806572</v>
      </c>
      <c r="AE40" s="55">
        <f>X29</f>
        <v>0.63423031620911485</v>
      </c>
      <c r="AF40" s="55">
        <f>X30</f>
        <v>0.75881127117876246</v>
      </c>
      <c r="AG40" s="55">
        <f>X31</f>
        <v>0.83242729002446325</v>
      </c>
    </row>
    <row r="41" spans="1:33" x14ac:dyDescent="0.3">
      <c r="M41" s="30"/>
      <c r="N41" s="26">
        <v>6</v>
      </c>
      <c r="O41" s="39">
        <f>AVERAGE(M28:O28)</f>
        <v>0.92334106728538279</v>
      </c>
      <c r="P41" s="43">
        <f t="shared" ref="P41:P44" si="15">($O$39-O41)/$O$39</f>
        <v>0.55182665885850701</v>
      </c>
      <c r="AB41" s="55">
        <f>R35</f>
        <v>0</v>
      </c>
      <c r="AC41" s="55">
        <f>Y27</f>
        <v>0.16329564394792537</v>
      </c>
      <c r="AD41" s="55">
        <f>Y28</f>
        <v>0.37163836208838225</v>
      </c>
      <c r="AE41" s="55">
        <f>Y29</f>
        <v>0.65505953721639099</v>
      </c>
      <c r="AF41" s="55">
        <f>Y30</f>
        <v>0.75453849272489748</v>
      </c>
      <c r="AG41" s="56">
        <f>Y31</f>
        <v>0.8221091040136943</v>
      </c>
    </row>
    <row r="42" spans="1:33" x14ac:dyDescent="0.3">
      <c r="M42" s="30"/>
      <c r="N42" s="26">
        <v>24</v>
      </c>
      <c r="O42" s="39">
        <f>AVERAGE(M29:O29)</f>
        <v>0.40129930394431551</v>
      </c>
      <c r="P42" s="43">
        <f t="shared" si="15"/>
        <v>0.8052164511914951</v>
      </c>
    </row>
    <row r="43" spans="1:33" x14ac:dyDescent="0.3">
      <c r="M43" s="30"/>
      <c r="N43" s="26">
        <v>48</v>
      </c>
      <c r="O43" s="39">
        <f>AVERAGE(M30:O30)</f>
        <v>0.25822119102861563</v>
      </c>
      <c r="P43" s="43">
        <f t="shared" si="15"/>
        <v>0.87466402390498066</v>
      </c>
    </row>
    <row r="44" spans="1:33" ht="15" thickBot="1" x14ac:dyDescent="0.35">
      <c r="A44" t="s">
        <v>43</v>
      </c>
      <c r="M44" s="30"/>
      <c r="N44" s="27">
        <v>72</v>
      </c>
      <c r="O44" s="41">
        <f>AVERAGE(M31:O31)</f>
        <v>0.20021655065738594</v>
      </c>
      <c r="P44" s="43">
        <f t="shared" si="15"/>
        <v>0.90281844527531274</v>
      </c>
    </row>
    <row r="45" spans="1:33" x14ac:dyDescent="0.3">
      <c r="B45" s="58" t="s">
        <v>37</v>
      </c>
      <c r="C45" s="52"/>
      <c r="D45" s="58" t="s">
        <v>38</v>
      </c>
      <c r="E45" s="58" t="s">
        <v>21</v>
      </c>
      <c r="N45" s="21" t="s">
        <v>22</v>
      </c>
      <c r="O45" s="37">
        <f>AVERAGE(M34:O34)</f>
        <v>2.0679659706109814</v>
      </c>
      <c r="P45" s="23"/>
    </row>
    <row r="46" spans="1:33" ht="15" thickBot="1" x14ac:dyDescent="0.35">
      <c r="A46" s="58" t="s">
        <v>33</v>
      </c>
      <c r="B46" s="53">
        <v>1.46</v>
      </c>
      <c r="C46" s="58" t="s">
        <v>33</v>
      </c>
      <c r="D46" s="52">
        <v>1.236</v>
      </c>
      <c r="E46" s="60">
        <v>0.122</v>
      </c>
      <c r="N46" s="18" t="s">
        <v>30</v>
      </c>
      <c r="O46" s="42">
        <f>AVERAGE(M35:O35)</f>
        <v>2.0602320185614844</v>
      </c>
      <c r="P46" s="44">
        <f>(O45-O46)/O45</f>
        <v>3.7398836148217693E-3</v>
      </c>
    </row>
    <row r="47" spans="1:33" x14ac:dyDescent="0.3">
      <c r="A47" s="58">
        <v>72</v>
      </c>
      <c r="B47" s="53">
        <v>1.49</v>
      </c>
      <c r="C47" s="58">
        <v>72</v>
      </c>
      <c r="D47" s="52">
        <v>1.2490000000000001</v>
      </c>
    </row>
    <row r="48" spans="1:33" x14ac:dyDescent="0.3">
      <c r="A48" s="58">
        <v>48</v>
      </c>
      <c r="B48" s="53">
        <v>1.462</v>
      </c>
      <c r="C48" s="58">
        <v>48</v>
      </c>
      <c r="D48" s="52">
        <v>1.234</v>
      </c>
    </row>
    <row r="49" spans="1:4" x14ac:dyDescent="0.3">
      <c r="A49" s="58">
        <v>24</v>
      </c>
      <c r="B49" s="53">
        <v>1.4650000000000001</v>
      </c>
      <c r="C49" s="58">
        <v>24</v>
      </c>
      <c r="D49" s="52">
        <v>1.248</v>
      </c>
    </row>
    <row r="50" spans="1:4" x14ac:dyDescent="0.3">
      <c r="A50" s="58">
        <v>6</v>
      </c>
      <c r="B50" s="53">
        <v>1.482</v>
      </c>
      <c r="C50" s="58">
        <v>6</v>
      </c>
      <c r="D50" s="52">
        <v>1.2509999999999999</v>
      </c>
    </row>
    <row r="51" spans="1:4" x14ac:dyDescent="0.3">
      <c r="A51" s="58">
        <v>1</v>
      </c>
      <c r="B51" s="53">
        <v>1.4550000000000001</v>
      </c>
      <c r="C51" s="58">
        <v>1</v>
      </c>
      <c r="D51" s="52">
        <v>1.272</v>
      </c>
    </row>
  </sheetData>
  <mergeCells count="8">
    <mergeCell ref="T26:V26"/>
    <mergeCell ref="W26:Y26"/>
    <mergeCell ref="M1:O1"/>
    <mergeCell ref="Q1:S1"/>
    <mergeCell ref="M15:O15"/>
    <mergeCell ref="P15:R15"/>
    <mergeCell ref="M26:O26"/>
    <mergeCell ref="P26:R26"/>
  </mergeCells>
  <conditionalFormatting sqref="M2:O12">
    <cfRule type="cellIs" dxfId="7" priority="2" operator="lessThan">
      <formula>$G$12</formula>
    </cfRule>
  </conditionalFormatting>
  <conditionalFormatting sqref="Q2:S6">
    <cfRule type="cellIs" dxfId="6" priority="1" operator="lessThan">
      <formula>$G$12</formula>
    </cfRule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99780-0F91-4AB7-80C0-3504E61F750A}">
  <dimension ref="A1:AA37"/>
  <sheetViews>
    <sheetView zoomScale="51" workbookViewId="0">
      <selection activeCell="G40" sqref="G40"/>
    </sheetView>
  </sheetViews>
  <sheetFormatPr defaultRowHeight="14.4" x14ac:dyDescent="0.3"/>
  <cols>
    <col min="2" max="7" width="9.5546875" bestFit="1" customWidth="1"/>
    <col min="12" max="17" width="9.5546875" bestFit="1" customWidth="1"/>
  </cols>
  <sheetData>
    <row r="1" spans="1:27" x14ac:dyDescent="0.3">
      <c r="B1" t="s">
        <v>44</v>
      </c>
      <c r="L1" t="s">
        <v>45</v>
      </c>
      <c r="V1" t="s">
        <v>46</v>
      </c>
    </row>
    <row r="3" spans="1:27" x14ac:dyDescent="0.3">
      <c r="A3" t="s">
        <v>41</v>
      </c>
      <c r="K3" t="s">
        <v>41</v>
      </c>
      <c r="U3" t="s">
        <v>41</v>
      </c>
    </row>
    <row r="4" spans="1:27" x14ac:dyDescent="0.3">
      <c r="B4" s="64" t="s">
        <v>23</v>
      </c>
      <c r="C4" s="64">
        <v>1</v>
      </c>
      <c r="D4" s="64">
        <v>6</v>
      </c>
      <c r="E4" s="64">
        <v>24</v>
      </c>
      <c r="F4" s="64">
        <v>48</v>
      </c>
      <c r="G4" s="64">
        <v>72</v>
      </c>
      <c r="L4" s="64" t="s">
        <v>23</v>
      </c>
      <c r="M4" s="64">
        <v>1</v>
      </c>
      <c r="N4" s="64">
        <v>6</v>
      </c>
      <c r="O4" s="64">
        <v>24</v>
      </c>
      <c r="P4" s="64">
        <v>48</v>
      </c>
      <c r="Q4" s="64">
        <v>72</v>
      </c>
      <c r="V4" s="64" t="s">
        <v>23</v>
      </c>
      <c r="W4" s="64">
        <v>1</v>
      </c>
      <c r="X4" s="64">
        <v>6</v>
      </c>
      <c r="Y4" s="64">
        <v>24</v>
      </c>
      <c r="Z4" s="64">
        <v>48</v>
      </c>
      <c r="AA4" s="64">
        <v>72</v>
      </c>
    </row>
    <row r="5" spans="1:27" x14ac:dyDescent="0.3">
      <c r="B5" s="30">
        <f>'n1 (11-16)'!AB24</f>
        <v>1.8746171693735501</v>
      </c>
      <c r="C5" s="30">
        <f>'n1 (11-16)'!AC24</f>
        <v>1.6193967517401391</v>
      </c>
      <c r="D5" s="30">
        <f>'n1 (11-16)'!AD24</f>
        <v>1.0161484918793504</v>
      </c>
      <c r="E5" s="30">
        <f>'n1 (11-16)'!AE24</f>
        <v>0.38969837587006956</v>
      </c>
      <c r="F5" s="30">
        <f>'n1 (11-16)'!AF24</f>
        <v>0.25048723897911834</v>
      </c>
      <c r="G5" s="30">
        <f>'n1 (11-16)'!AG24</f>
        <v>0.23888631090487239</v>
      </c>
      <c r="L5" s="30">
        <f>'n2 (11-16)'!AB24</f>
        <v>1.642598607888631</v>
      </c>
      <c r="M5" s="30">
        <f>'n2 (11-16)'!AC24</f>
        <v>1.5497911832946634</v>
      </c>
      <c r="N5" s="30">
        <f>'n2 (11-16)'!AD24</f>
        <v>1.0973549883990719</v>
      </c>
      <c r="O5" s="30">
        <f>'n2 (11-16)'!AE24</f>
        <v>0.48250580046403707</v>
      </c>
      <c r="P5" s="30">
        <f>'n2 (11-16)'!AF24</f>
        <v>0.27368909512761019</v>
      </c>
      <c r="Q5" s="30">
        <f>'n2 (11-16)'!AG24</f>
        <v>0.21568445475638048</v>
      </c>
      <c r="V5" s="30">
        <f>'n3 (11-18)'!AB24</f>
        <v>2.0718329466357304</v>
      </c>
      <c r="W5" s="30">
        <f>'n3 (11-18)'!AC24</f>
        <v>1.6541995359628769</v>
      </c>
      <c r="X5" s="30">
        <f>'n3 (11-18)'!AD24</f>
        <v>0.92334106728538279</v>
      </c>
      <c r="Y5" s="30">
        <f>'n3 (11-18)'!AE24</f>
        <v>0.3780974477958236</v>
      </c>
      <c r="Z5" s="30">
        <f>'n3 (11-18)'!AF24</f>
        <v>0.2620881670533643</v>
      </c>
      <c r="AA5" s="30">
        <f>'n3 (11-18)'!AG24</f>
        <v>0.19248259860788863</v>
      </c>
    </row>
    <row r="6" spans="1:27" x14ac:dyDescent="0.3">
      <c r="B6" s="30">
        <f>'n1 (11-16)'!AB25</f>
        <v>1.9790255220417636</v>
      </c>
      <c r="C6" s="30">
        <f>'n1 (11-16)'!AC25</f>
        <v>1.6077958236658931</v>
      </c>
      <c r="D6" s="30">
        <f>'n1 (11-16)'!AD25</f>
        <v>0.99294663573085851</v>
      </c>
      <c r="E6" s="30">
        <f>'n1 (11-16)'!AE25</f>
        <v>0.30849187935034805</v>
      </c>
      <c r="F6" s="30">
        <f>'n1 (11-16)'!AF25</f>
        <v>0.23888631090487239</v>
      </c>
      <c r="G6" s="30">
        <f>'n1 (11-16)'!AG25</f>
        <v>0.19248259860788863</v>
      </c>
      <c r="L6" s="30">
        <f>'n2 (11-16)'!AB25</f>
        <v>1.7122041763341067</v>
      </c>
      <c r="M6" s="30">
        <f>'n2 (11-16)'!AC25</f>
        <v>1.3757772621809745</v>
      </c>
      <c r="N6" s="30">
        <f>'n2 (11-16)'!AD25</f>
        <v>1.0857540603248259</v>
      </c>
      <c r="O6" s="30">
        <f>'n2 (11-16)'!AE25</f>
        <v>0.49410672853828302</v>
      </c>
      <c r="P6" s="30">
        <f>'n2 (11-16)'!AF25</f>
        <v>0.28529002320185615</v>
      </c>
      <c r="Q6" s="30">
        <f>'n2 (11-16)'!AG25</f>
        <v>0.18088167053364268</v>
      </c>
      <c r="V6" s="30">
        <f>'n3 (11-18)'!AB25</f>
        <v>2.0486310904872393</v>
      </c>
      <c r="W6" s="30">
        <f>'n3 (11-18)'!AC25</f>
        <v>1.6541995359628769</v>
      </c>
      <c r="X6" s="30">
        <f>'n3 (11-18)'!AD25</f>
        <v>0.91174013921113684</v>
      </c>
      <c r="Y6" s="30">
        <f>'n3 (11-18)'!AE25</f>
        <v>0.40129930394431551</v>
      </c>
      <c r="Z6" s="30">
        <f>'n3 (11-18)'!AF25</f>
        <v>0.25048723897911834</v>
      </c>
      <c r="AA6" s="30">
        <f>'n3 (11-18)'!AG25</f>
        <v>0.19248259860788863</v>
      </c>
    </row>
    <row r="7" spans="1:27" x14ac:dyDescent="0.3">
      <c r="B7" s="30">
        <f>'n1 (11-16)'!AB26</f>
        <v>1.886218097447796</v>
      </c>
      <c r="C7" s="30">
        <f>'n1 (11-16)'!AC26</f>
        <v>1.6077958236658931</v>
      </c>
      <c r="D7" s="30">
        <f>'n1 (11-16)'!AD26</f>
        <v>0.99294663573085851</v>
      </c>
      <c r="E7" s="30">
        <f>'n1 (11-16)'!AE26</f>
        <v>0.3316937354988399</v>
      </c>
      <c r="F7" s="30">
        <f>'n1 (11-16)'!AF26</f>
        <v>0.23888631090487239</v>
      </c>
      <c r="G7" s="30">
        <f>'n1 (11-16)'!AG26</f>
        <v>0.16928074245939675</v>
      </c>
      <c r="L7" s="30">
        <f>'n2 (11-16)'!AB26</f>
        <v>1.9674245939675177</v>
      </c>
      <c r="M7" s="30">
        <f>'n2 (11-16)'!AC26</f>
        <v>1.5033874709976796</v>
      </c>
      <c r="N7" s="30">
        <f>'n2 (11-16)'!AD26</f>
        <v>1.0973549883990719</v>
      </c>
      <c r="O7" s="30">
        <f>'n2 (11-16)'!AE26</f>
        <v>0.45930394431554528</v>
      </c>
      <c r="P7" s="30">
        <f>'n2 (11-16)'!AF26</f>
        <v>0.28529002320185615</v>
      </c>
      <c r="Q7" s="30">
        <f>'n2 (11-16)'!AG26</f>
        <v>0.14607888631090488</v>
      </c>
      <c r="V7" s="30">
        <f>'n3 (11-18)'!AB26</f>
        <v>2.0602320185614844</v>
      </c>
      <c r="W7" s="30">
        <f>'n3 (11-18)'!AC26</f>
        <v>1.642598607888631</v>
      </c>
      <c r="X7" s="30">
        <f>'n3 (11-18)'!AD26</f>
        <v>0.93494199535962874</v>
      </c>
      <c r="Y7" s="30">
        <f>'n3 (11-18)'!AE26</f>
        <v>0.42450116009280742</v>
      </c>
      <c r="Z7" s="30">
        <f>'n3 (11-18)'!AF26</f>
        <v>0.2620881670533643</v>
      </c>
      <c r="AA7" s="30">
        <f>'n3 (11-18)'!AG26</f>
        <v>0.21568445475638048</v>
      </c>
    </row>
    <row r="8" spans="1:27" x14ac:dyDescent="0.3">
      <c r="B8" s="30"/>
      <c r="C8" s="30"/>
      <c r="D8" s="30"/>
      <c r="E8" s="30"/>
      <c r="F8" s="30"/>
      <c r="G8" s="30"/>
      <c r="L8" s="30"/>
      <c r="M8" s="30"/>
      <c r="N8" s="30"/>
      <c r="O8" s="30"/>
      <c r="P8" s="30"/>
      <c r="Q8" s="30"/>
    </row>
    <row r="9" spans="1:27" x14ac:dyDescent="0.3">
      <c r="B9" s="64" t="s">
        <v>23</v>
      </c>
      <c r="C9" s="64">
        <v>1</v>
      </c>
      <c r="D9" s="64">
        <v>6</v>
      </c>
      <c r="E9" s="64">
        <v>24</v>
      </c>
      <c r="F9" s="64">
        <v>48</v>
      </c>
      <c r="G9" s="64">
        <v>72</v>
      </c>
      <c r="L9" s="64" t="s">
        <v>23</v>
      </c>
      <c r="M9" s="64">
        <v>1</v>
      </c>
      <c r="N9" s="64">
        <v>6</v>
      </c>
      <c r="O9" s="64">
        <v>24</v>
      </c>
      <c r="P9" s="64">
        <v>48</v>
      </c>
      <c r="Q9" s="64">
        <v>72</v>
      </c>
      <c r="V9" s="64" t="s">
        <v>23</v>
      </c>
      <c r="W9" s="64">
        <v>1</v>
      </c>
      <c r="X9" s="64">
        <v>6</v>
      </c>
      <c r="Y9" s="64">
        <v>24</v>
      </c>
      <c r="Z9" s="64">
        <v>48</v>
      </c>
      <c r="AA9" s="64">
        <v>72</v>
      </c>
    </row>
    <row r="10" spans="1:27" x14ac:dyDescent="0.3">
      <c r="B10" s="51">
        <f>'n1 (11-16)'!AB28</f>
        <v>0.11013701044098832</v>
      </c>
      <c r="C10" s="51">
        <f>'n1 (11-16)'!AC28</f>
        <v>0.13614535373038283</v>
      </c>
      <c r="D10" s="51">
        <f>'n1 (11-16)'!AD28</f>
        <v>0.45794346254765089</v>
      </c>
      <c r="E10" s="51">
        <f>'n1 (11-16)'!AE28</f>
        <v>0.79211842170404478</v>
      </c>
      <c r="F10" s="51">
        <f>'n1 (11-16)'!AF28</f>
        <v>0.8663795237387989</v>
      </c>
      <c r="G10" s="51">
        <f>'n1 (11-16)'!AG28</f>
        <v>0.87256794890836176</v>
      </c>
      <c r="L10" s="65">
        <f>'n2 (11-16)'!AB28</f>
        <v>0.20271183386639022</v>
      </c>
      <c r="M10" s="65">
        <f>'n2 (11-16)'!AC28</f>
        <v>5.6500367252387211E-2</v>
      </c>
      <c r="N10" s="65">
        <f>'n2 (11-16)'!AD28</f>
        <v>0.33193965760777444</v>
      </c>
      <c r="O10" s="65">
        <f>'n2 (11-16)'!AE28</f>
        <v>0.70625459065483931</v>
      </c>
      <c r="P10" s="65">
        <f>'n2 (11-16)'!AF28</f>
        <v>0.83338041697271026</v>
      </c>
      <c r="Q10" s="65">
        <f>'n2 (11-16)'!AG28</f>
        <v>0.86869314650545226</v>
      </c>
      <c r="V10" s="65">
        <f>'n3 (11-18)'!AB28</f>
        <v>0</v>
      </c>
      <c r="W10" s="65">
        <f>'n3 (11-18)'!AC28</f>
        <v>0.20157677835513335</v>
      </c>
      <c r="X10" s="65">
        <f>'n3 (11-18)'!AD28</f>
        <v>0.55433614047661706</v>
      </c>
      <c r="Y10" s="65">
        <f>'n3 (11-18)'!AE28</f>
        <v>0.81750582332915245</v>
      </c>
      <c r="Z10" s="65">
        <f>'n3 (11-18)'!AF28</f>
        <v>0.87349937287224499</v>
      </c>
      <c r="AA10" s="65">
        <f>'n3 (11-18)'!AG28</f>
        <v>0.90709550259810068</v>
      </c>
    </row>
    <row r="11" spans="1:27" x14ac:dyDescent="0.3">
      <c r="B11" s="51">
        <f>'n1 (11-16)'!AB29</f>
        <v>7.0809185585428244E-2</v>
      </c>
      <c r="C11" s="51">
        <f>'n1 (11-16)'!AC29</f>
        <v>0.18758206715438022</v>
      </c>
      <c r="D11" s="51">
        <f>'n1 (11-16)'!AD29</f>
        <v>0.49826486587882202</v>
      </c>
      <c r="E11" s="51">
        <f>'n1 (11-16)'!AE29</f>
        <v>0.8441193021947101</v>
      </c>
      <c r="F11" s="51">
        <f>'n1 (11-16)'!AF29</f>
        <v>0.87929093978615647</v>
      </c>
      <c r="G11" s="51">
        <f>'n1 (11-16)'!AG29</f>
        <v>0.90273869818045394</v>
      </c>
      <c r="L11" s="65">
        <f>'n2 (11-16)'!AB29</f>
        <v>0.17358000358358699</v>
      </c>
      <c r="M11" s="65">
        <f>'n2 (11-16)'!AC29</f>
        <v>0.19648761450485119</v>
      </c>
      <c r="N11" s="65">
        <f>'n2 (11-16)'!AD29</f>
        <v>0.36587348907799883</v>
      </c>
      <c r="O11" s="65">
        <f>'n2 (11-16)'!AE29</f>
        <v>0.71142067320721991</v>
      </c>
      <c r="P11" s="65">
        <f>'n2 (11-16)'!AF29</f>
        <v>0.83337850289988613</v>
      </c>
      <c r="Q11" s="65">
        <f>'n2 (11-16)'!AG29</f>
        <v>0.89435741774621935</v>
      </c>
      <c r="V11" s="65">
        <f>'n3 (11-18)'!AB29</f>
        <v>1.1198709908618114E-2</v>
      </c>
      <c r="W11" s="65">
        <f>'n3 (11-18)'!AC29</f>
        <v>0.19253420313491004</v>
      </c>
      <c r="X11" s="65">
        <f>'n3 (11-18)'!AD29</f>
        <v>0.55495152668297554</v>
      </c>
      <c r="Y11" s="65">
        <f>'n3 (11-18)'!AE29</f>
        <v>0.80411343662227053</v>
      </c>
      <c r="Z11" s="65">
        <f>'n3 (11-18)'!AF29</f>
        <v>0.87772945546797132</v>
      </c>
      <c r="AA11" s="65">
        <f>'n3 (11-18)'!AG29</f>
        <v>0.90604330887016404</v>
      </c>
    </row>
    <row r="12" spans="1:27" x14ac:dyDescent="0.3">
      <c r="B12" s="51">
        <f>'n1 (11-16)'!AB30</f>
        <v>9.9672189244263021E-2</v>
      </c>
      <c r="C12" s="51">
        <f>'n1 (11-16)'!AC30</f>
        <v>0.14760873843731565</v>
      </c>
      <c r="D12" s="51">
        <f>'n1 (11-16)'!AD30</f>
        <v>0.47357803581972058</v>
      </c>
      <c r="E12" s="51">
        <f>'n1 (11-16)'!AE30</f>
        <v>0.82414878960834481</v>
      </c>
      <c r="F12" s="51">
        <f>'n1 (11-16)'!AF30</f>
        <v>0.8733517024207833</v>
      </c>
      <c r="G12" s="51">
        <f>'n1 (11-16)'!AG30</f>
        <v>0.91025388703011223</v>
      </c>
      <c r="L12" s="65">
        <f>'n2 (11-16)'!AB30</f>
        <v>3.9639394763069713E-2</v>
      </c>
      <c r="M12" s="65">
        <f>'n2 (11-16)'!AC30</f>
        <v>0.23586018208406082</v>
      </c>
      <c r="N12" s="65">
        <f>'n2 (11-16)'!AD30</f>
        <v>0.44223784140761369</v>
      </c>
      <c r="O12" s="65">
        <f>'n2 (11-16)'!AE30</f>
        <v>0.76654559177319681</v>
      </c>
      <c r="P12" s="65">
        <f>'n2 (11-16)'!AF30</f>
        <v>0.85499316005471948</v>
      </c>
      <c r="Q12" s="65">
        <f>'n2 (11-16)'!AG30</f>
        <v>0.92575121467993782</v>
      </c>
      <c r="V12" s="65">
        <f>'n3 (11-18)'!AB30</f>
        <v>0</v>
      </c>
      <c r="W12" s="65">
        <f>'n3 (11-18)'!AC30</f>
        <v>0.20271183386639022</v>
      </c>
      <c r="X12" s="65">
        <f>'n3 (11-18)'!AD30</f>
        <v>0.54619577458444069</v>
      </c>
      <c r="Y12" s="65">
        <f>'n3 (11-18)'!AE30</f>
        <v>0.79395468264336222</v>
      </c>
      <c r="Z12" s="65">
        <f>'n3 (11-18)'!AF30</f>
        <v>0.87278706248029181</v>
      </c>
      <c r="AA12" s="65">
        <f>'n3 (11-18)'!AG30</f>
        <v>0.89531059957655745</v>
      </c>
    </row>
    <row r="13" spans="1:27" x14ac:dyDescent="0.3">
      <c r="L13" s="65"/>
      <c r="M13" s="65"/>
      <c r="N13" s="65"/>
      <c r="O13" s="65"/>
      <c r="P13" s="65"/>
      <c r="Q13" s="65"/>
    </row>
    <row r="15" spans="1:27" x14ac:dyDescent="0.3">
      <c r="A15" t="s">
        <v>42</v>
      </c>
      <c r="K15" t="s">
        <v>42</v>
      </c>
      <c r="U15" t="s">
        <v>42</v>
      </c>
    </row>
    <row r="16" spans="1:27" x14ac:dyDescent="0.3">
      <c r="B16" s="64" t="s">
        <v>23</v>
      </c>
      <c r="C16" s="64">
        <v>1</v>
      </c>
      <c r="D16" s="64">
        <v>6</v>
      </c>
      <c r="E16" s="64">
        <v>24</v>
      </c>
      <c r="F16" s="64">
        <v>48</v>
      </c>
      <c r="G16" s="64">
        <v>72</v>
      </c>
      <c r="L16" s="64" t="s">
        <v>23</v>
      </c>
      <c r="M16" s="64">
        <v>1</v>
      </c>
      <c r="N16" s="64">
        <v>6</v>
      </c>
      <c r="O16" s="64">
        <v>24</v>
      </c>
      <c r="P16" s="64">
        <v>48</v>
      </c>
      <c r="Q16" s="64">
        <v>72</v>
      </c>
      <c r="V16" s="64" t="s">
        <v>23</v>
      </c>
      <c r="W16" s="64">
        <v>1</v>
      </c>
      <c r="X16" s="64">
        <v>6</v>
      </c>
      <c r="Y16" s="64">
        <v>24</v>
      </c>
      <c r="Z16" s="64">
        <v>48</v>
      </c>
      <c r="AA16" s="64">
        <v>72</v>
      </c>
    </row>
    <row r="17" spans="1:27" x14ac:dyDescent="0.3">
      <c r="B17" s="30">
        <f>'n1 (11-16)'!AB35</f>
        <v>1.8746171693735501</v>
      </c>
      <c r="C17" s="30">
        <f>'n1 (11-16)'!AC35</f>
        <v>1.6890023201856148</v>
      </c>
      <c r="D17" s="30">
        <f>'n1 (11-16)'!AD35</f>
        <v>1.248167053364269</v>
      </c>
      <c r="E17" s="30">
        <f>'n1 (11-16)'!AE35</f>
        <v>0.72612529002320192</v>
      </c>
      <c r="F17" s="30">
        <f>'n1 (11-16)'!AF35</f>
        <v>0.44770301624129932</v>
      </c>
      <c r="G17" s="30">
        <f>'n1 (11-16)'!AG35</f>
        <v>0.40129930394431551</v>
      </c>
      <c r="L17" s="30">
        <f>'n2 (11-16)'!AB35</f>
        <v>1.642598607888631</v>
      </c>
      <c r="M17" s="30">
        <f>'n2 (11-16)'!AC35</f>
        <v>1.5845939675174012</v>
      </c>
      <c r="N17" s="30">
        <f>'n2 (11-16)'!AD35</f>
        <v>1.248167053364269</v>
      </c>
      <c r="O17" s="30">
        <f>'n2 (11-16)'!AE35</f>
        <v>0.63331786542923441</v>
      </c>
      <c r="P17" s="30">
        <f>'n2 (11-16)'!AF35</f>
        <v>0.51730858468677499</v>
      </c>
      <c r="Q17" s="30">
        <f>'n2 (11-16)'!AG35</f>
        <v>0.30849187935034805</v>
      </c>
      <c r="V17" s="30">
        <f>'n3 (11-18)'!AB35</f>
        <v>2.0718329466357304</v>
      </c>
      <c r="W17" s="30">
        <f>'n3 (11-18)'!AC35</f>
        <v>1.7238051044083527</v>
      </c>
      <c r="X17" s="30">
        <f>'n3 (11-18)'!AD35</f>
        <v>1.2945707656612528</v>
      </c>
      <c r="Y17" s="30">
        <f>'n3 (11-18)'!AE35</f>
        <v>0.76092807424593967</v>
      </c>
      <c r="Z17" s="30">
        <f>'n3 (11-18)'!AF35</f>
        <v>0.48250580046403707</v>
      </c>
      <c r="AA17" s="30">
        <f>'n3 (11-18)'!AG35</f>
        <v>0.34329466357308586</v>
      </c>
    </row>
    <row r="18" spans="1:27" x14ac:dyDescent="0.3">
      <c r="B18" s="30">
        <f>'n1 (11-16)'!AB36</f>
        <v>1.9790255220417636</v>
      </c>
      <c r="C18" s="30">
        <f>'n1 (11-16)'!AC36</f>
        <v>1.7006032482598608</v>
      </c>
      <c r="D18" s="30">
        <f>'n1 (11-16)'!AD36</f>
        <v>1.2829698375870069</v>
      </c>
      <c r="E18" s="30">
        <f>'n1 (11-16)'!AE36</f>
        <v>0.67972157772621811</v>
      </c>
      <c r="F18" s="30">
        <f>'n1 (11-16)'!AF36</f>
        <v>0.47090487238979123</v>
      </c>
      <c r="G18" s="30">
        <f>'n1 (11-16)'!AG36</f>
        <v>0.30849187935034805</v>
      </c>
      <c r="L18" s="30">
        <f>'n2 (11-16)'!AB36</f>
        <v>1.7122041763341067</v>
      </c>
      <c r="M18" s="30">
        <f>'n2 (11-16)'!AC36</f>
        <v>1.6193967517401391</v>
      </c>
      <c r="N18" s="30">
        <f>'n2 (11-16)'!AD36</f>
        <v>1.2249651972157773</v>
      </c>
      <c r="O18" s="30">
        <f>'n2 (11-16)'!AE36</f>
        <v>0.6565197215777262</v>
      </c>
      <c r="P18" s="30">
        <f>'n2 (11-16)'!AF36</f>
        <v>0.51730858468677499</v>
      </c>
      <c r="Q18" s="30">
        <f>'n2 (11-16)'!AG36</f>
        <v>0.32009280742459395</v>
      </c>
      <c r="V18" s="30">
        <f>'n3 (11-18)'!AB36</f>
        <v>2.0486310904872393</v>
      </c>
      <c r="W18" s="30">
        <f>'n3 (11-18)'!AC36</f>
        <v>1.6890023201856148</v>
      </c>
      <c r="X18" s="30">
        <f>'n3 (11-18)'!AD36</f>
        <v>1.3061716937354988</v>
      </c>
      <c r="Y18" s="30">
        <f>'n3 (11-18)'!AE36</f>
        <v>0.74932714617169371</v>
      </c>
      <c r="Z18" s="30">
        <f>'n3 (11-18)'!AF36</f>
        <v>0.49410672853828302</v>
      </c>
      <c r="AA18" s="30">
        <f>'n3 (11-18)'!AG36</f>
        <v>0.34329466357308586</v>
      </c>
    </row>
    <row r="19" spans="1:27" x14ac:dyDescent="0.3">
      <c r="B19" s="30">
        <f>'n1 (11-16)'!AB37</f>
        <v>1.886218097447796</v>
      </c>
      <c r="C19" s="30">
        <f>'n1 (11-16)'!AC37</f>
        <v>1.7122041763341067</v>
      </c>
      <c r="D19" s="30">
        <f>'n1 (11-16)'!AD37</f>
        <v>1.3409744779582367</v>
      </c>
      <c r="E19" s="30">
        <f>'n1 (11-16)'!AE37</f>
        <v>0.67972157772621811</v>
      </c>
      <c r="F19" s="30">
        <f>'n1 (11-16)'!AF37</f>
        <v>0.45930394431554528</v>
      </c>
      <c r="G19" s="30">
        <f>'n1 (11-16)'!AG37</f>
        <v>0.38969837587006956</v>
      </c>
      <c r="L19" s="30">
        <f>'n2 (11-16)'!AB37</f>
        <v>1.9674245939675177</v>
      </c>
      <c r="M19" s="30">
        <f>'n2 (11-16)'!AC37</f>
        <v>1.5149883990719255</v>
      </c>
      <c r="N19" s="30">
        <f>'n2 (11-16)'!AD37</f>
        <v>1.2365661252900233</v>
      </c>
      <c r="O19" s="30">
        <f>'n2 (11-16)'!AE37</f>
        <v>0.72612529002320192</v>
      </c>
      <c r="P19" s="30">
        <f>'n2 (11-16)'!AF37</f>
        <v>0.50570765661252903</v>
      </c>
      <c r="Q19" s="30">
        <f>'n2 (11-16)'!AG37</f>
        <v>0.3316937354988399</v>
      </c>
      <c r="V19" s="30">
        <f>'n3 (11-18)'!AB37</f>
        <v>2.0602320185614844</v>
      </c>
      <c r="W19" s="30">
        <f>'n3 (11-18)'!AC37</f>
        <v>1.7238051044083527</v>
      </c>
      <c r="X19" s="30">
        <f>'n3 (11-18)'!AD37</f>
        <v>1.2945707656612528</v>
      </c>
      <c r="Y19" s="30">
        <f>'n3 (11-18)'!AE37</f>
        <v>0.71065738592420735</v>
      </c>
      <c r="Z19" s="30">
        <f>'n3 (11-18)'!AF37</f>
        <v>0.50570765661252903</v>
      </c>
      <c r="AA19" s="30">
        <f>'n3 (11-18)'!AG37</f>
        <v>0.36649651972157765</v>
      </c>
    </row>
    <row r="20" spans="1:27" x14ac:dyDescent="0.3">
      <c r="B20" s="30"/>
      <c r="C20" s="30"/>
      <c r="D20" s="30"/>
      <c r="E20" s="30"/>
      <c r="F20" s="30"/>
      <c r="G20" s="30"/>
      <c r="L20" s="30"/>
      <c r="M20" s="30"/>
      <c r="N20" s="30"/>
      <c r="O20" s="30"/>
      <c r="P20" s="30"/>
      <c r="Q20" s="30"/>
      <c r="V20" s="30"/>
      <c r="W20" s="30"/>
      <c r="X20" s="30"/>
      <c r="Y20" s="30"/>
      <c r="Z20" s="30"/>
      <c r="AA20" s="30"/>
    </row>
    <row r="21" spans="1:27" x14ac:dyDescent="0.3">
      <c r="B21" s="64" t="s">
        <v>23</v>
      </c>
      <c r="C21" s="64">
        <v>1</v>
      </c>
      <c r="D21" s="64">
        <v>6</v>
      </c>
      <c r="E21" s="64">
        <v>24</v>
      </c>
      <c r="F21" s="64">
        <v>48</v>
      </c>
      <c r="G21" s="64">
        <v>72</v>
      </c>
      <c r="L21" s="64" t="s">
        <v>23</v>
      </c>
      <c r="M21" s="64">
        <v>1</v>
      </c>
      <c r="N21" s="64">
        <v>6</v>
      </c>
      <c r="O21" s="64">
        <v>24</v>
      </c>
      <c r="P21" s="64">
        <v>48</v>
      </c>
      <c r="Q21" s="64">
        <v>72</v>
      </c>
      <c r="V21" s="64" t="s">
        <v>23</v>
      </c>
      <c r="W21" s="64">
        <v>1</v>
      </c>
      <c r="X21" s="64">
        <v>6</v>
      </c>
      <c r="Y21" s="64">
        <v>24</v>
      </c>
      <c r="Z21" s="64">
        <v>48</v>
      </c>
      <c r="AA21" s="64">
        <v>72</v>
      </c>
    </row>
    <row r="22" spans="1:27" x14ac:dyDescent="0.3">
      <c r="B22" s="51">
        <f>'n1 (11-16)'!AB39</f>
        <v>0.11013701044098832</v>
      </c>
      <c r="C22" s="51">
        <f>'n1 (11-16)'!AC39</f>
        <v>9.9014802713005695E-2</v>
      </c>
      <c r="D22" s="51">
        <f>'n1 (11-16)'!AD39</f>
        <v>0.334174959156394</v>
      </c>
      <c r="E22" s="51">
        <f>'n1 (11-16)'!AE39</f>
        <v>0.61265409178672203</v>
      </c>
      <c r="F22" s="51">
        <f>'n1 (11-16)'!AF39</f>
        <v>0.76117629585623048</v>
      </c>
      <c r="G22" s="51">
        <f>'n1 (11-16)'!AG39</f>
        <v>0.78592999653448192</v>
      </c>
      <c r="L22" s="65">
        <f>'n2 (11-16)'!AB39</f>
        <v>0.20271183386639022</v>
      </c>
      <c r="M22" s="65">
        <f>'n2 (11-16)'!AC39</f>
        <v>3.5312729532742004E-2</v>
      </c>
      <c r="N22" s="65">
        <f>'n2 (11-16)'!AD39</f>
        <v>0.24012656082264536</v>
      </c>
      <c r="O22" s="65">
        <f>'n2 (11-16)'!AE39</f>
        <v>0.61444149386971014</v>
      </c>
      <c r="P22" s="65">
        <f>'n2 (11-16)'!AF39</f>
        <v>0.68506695293519415</v>
      </c>
      <c r="Q22" s="65">
        <f>'n2 (11-16)'!AG39</f>
        <v>0.8121927792530651</v>
      </c>
      <c r="V22" s="65">
        <f>'n3 (11-18)'!AB39</f>
        <v>0</v>
      </c>
      <c r="W22" s="65">
        <f>'n3 (11-18)'!AC39</f>
        <v>0.16798064862927772</v>
      </c>
      <c r="X22" s="65">
        <f>'n3 (11-18)'!AD39</f>
        <v>0.37515678193872054</v>
      </c>
      <c r="Y22" s="65">
        <f>'n3 (11-18)'!AE39</f>
        <v>0.63272710983694669</v>
      </c>
      <c r="Z22" s="65">
        <f>'n3 (11-18)'!AF39</f>
        <v>0.76711162874036909</v>
      </c>
      <c r="AA22" s="65">
        <f>'n3 (11-18)'!AG39</f>
        <v>0.83430388819208023</v>
      </c>
    </row>
    <row r="23" spans="1:27" x14ac:dyDescent="0.3">
      <c r="B23" s="51">
        <f>'n1 (11-16)'!AB40</f>
        <v>7.0809185585428244E-2</v>
      </c>
      <c r="C23" s="51">
        <f>'n1 (11-16)'!AC40</f>
        <v>0.14068655036578517</v>
      </c>
      <c r="D23" s="51">
        <f>'n1 (11-16)'!AD40</f>
        <v>0.3517163759144627</v>
      </c>
      <c r="E23" s="51">
        <f>'n1 (11-16)'!AE40</f>
        <v>0.65653723504033012</v>
      </c>
      <c r="F23" s="51">
        <f>'n1 (11-16)'!AF40</f>
        <v>0.7620521478146689</v>
      </c>
      <c r="G23" s="51">
        <f>'n1 (11-16)'!AG40</f>
        <v>0.8441193021947101</v>
      </c>
      <c r="L23" s="65">
        <f>'n2 (11-16)'!AB40</f>
        <v>0.17358000358358699</v>
      </c>
      <c r="M23" s="65">
        <f>'n2 (11-16)'!AC40</f>
        <v>5.4203479863407296E-2</v>
      </c>
      <c r="N23" s="65">
        <f>'n2 (11-16)'!AD40</f>
        <v>0.28456826928288792</v>
      </c>
      <c r="O23" s="65">
        <f>'n2 (11-16)'!AE40</f>
        <v>0.6165645834462572</v>
      </c>
      <c r="P23" s="65">
        <f>'n2 (11-16)'!AF40</f>
        <v>0.69786980324136816</v>
      </c>
      <c r="Q23" s="65">
        <f>'n2 (11-16)'!AG40</f>
        <v>0.8130521979511085</v>
      </c>
      <c r="V23" s="65">
        <f>'n3 (11-18)'!AB40</f>
        <v>1.1198709908618114E-2</v>
      </c>
      <c r="W23" s="65">
        <f>'n3 (11-18)'!AC40</f>
        <v>0.17554589109359445</v>
      </c>
      <c r="X23" s="65">
        <f>'n3 (11-18)'!AD40</f>
        <v>0.36241732354806572</v>
      </c>
      <c r="Y23" s="65">
        <f>'n3 (11-18)'!AE40</f>
        <v>0.63423031620911485</v>
      </c>
      <c r="Z23" s="65">
        <f>'n3 (11-18)'!AF40</f>
        <v>0.75881127117876246</v>
      </c>
      <c r="AA23" s="65">
        <f>'n3 (11-18)'!AG40</f>
        <v>0.83242729002446325</v>
      </c>
    </row>
    <row r="24" spans="1:27" x14ac:dyDescent="0.3">
      <c r="B24" s="51">
        <f>'n1 (11-16)'!AB41</f>
        <v>9.9672189244263021E-2</v>
      </c>
      <c r="C24" s="51">
        <f>'n1 (11-16)'!AC41</f>
        <v>9.2255461523322285E-2</v>
      </c>
      <c r="D24" s="51">
        <f>'n1 (11-16)'!AD41</f>
        <v>0.28906711277307623</v>
      </c>
      <c r="E24" s="51">
        <f>'n1 (11-16)'!AE41</f>
        <v>0.63963786656170041</v>
      </c>
      <c r="F24" s="51">
        <f>'n1 (11-16)'!AF41</f>
        <v>0.75649478449124186</v>
      </c>
      <c r="G24" s="51">
        <f>'n1 (11-16)'!AG41</f>
        <v>0.79339696910057078</v>
      </c>
      <c r="L24" s="65">
        <f>'n2 (11-16)'!AB41</f>
        <v>3.9639394763069713E-2</v>
      </c>
      <c r="M24" s="65">
        <f>'n2 (11-16)'!AC41</f>
        <v>0.22996367753195929</v>
      </c>
      <c r="N24" s="65">
        <f>'n2 (11-16)'!AD41</f>
        <v>0.37147978678239546</v>
      </c>
      <c r="O24" s="65">
        <f>'n2 (11-16)'!AE41</f>
        <v>0.63092598707486203</v>
      </c>
      <c r="P24" s="65">
        <f>'n2 (11-16)'!AF41</f>
        <v>0.74295957356479092</v>
      </c>
      <c r="Q24" s="65">
        <f>'n2 (11-16)'!AG41</f>
        <v>0.83140714184631359</v>
      </c>
      <c r="V24" s="65">
        <f>'n3 (11-18)'!AB41</f>
        <v>0</v>
      </c>
      <c r="W24" s="65">
        <f>'n3 (11-18)'!AC41</f>
        <v>0.16329564394792537</v>
      </c>
      <c r="X24" s="65">
        <f>'n3 (11-18)'!AD41</f>
        <v>0.37163836208838225</v>
      </c>
      <c r="Y24" s="65">
        <f>'n3 (11-18)'!AE41</f>
        <v>0.65505953721639099</v>
      </c>
      <c r="Z24" s="65">
        <f>'n3 (11-18)'!AF41</f>
        <v>0.75453849272489748</v>
      </c>
      <c r="AA24" s="65">
        <f>'n3 (11-18)'!AG41</f>
        <v>0.8221091040136943</v>
      </c>
    </row>
    <row r="26" spans="1:27" ht="15" thickBot="1" x14ac:dyDescent="0.35"/>
    <row r="27" spans="1:27" x14ac:dyDescent="0.3">
      <c r="A27" s="21" t="s">
        <v>41</v>
      </c>
      <c r="B27" s="22"/>
      <c r="C27" s="22"/>
      <c r="D27" s="22"/>
      <c r="E27" s="22"/>
      <c r="F27" s="22"/>
      <c r="G27" s="23"/>
      <c r="J27" t="s">
        <v>41</v>
      </c>
    </row>
    <row r="28" spans="1:27" x14ac:dyDescent="0.3">
      <c r="A28" s="15" t="s">
        <v>47</v>
      </c>
      <c r="B28" s="72" t="s">
        <v>23</v>
      </c>
      <c r="C28" s="72">
        <v>1</v>
      </c>
      <c r="D28" s="72">
        <v>6</v>
      </c>
      <c r="E28" s="72">
        <v>24</v>
      </c>
      <c r="F28" s="72">
        <v>48</v>
      </c>
      <c r="G28" s="73">
        <v>72</v>
      </c>
      <c r="J28" t="s">
        <v>48</v>
      </c>
      <c r="K28" s="64" t="s">
        <v>23</v>
      </c>
      <c r="L28" s="64">
        <v>1</v>
      </c>
      <c r="M28" s="64">
        <v>6</v>
      </c>
      <c r="N28" s="64">
        <v>24</v>
      </c>
      <c r="O28" s="64">
        <v>48</v>
      </c>
      <c r="P28" s="64">
        <v>72</v>
      </c>
    </row>
    <row r="29" spans="1:27" x14ac:dyDescent="0.3">
      <c r="A29" s="15" t="s">
        <v>44</v>
      </c>
      <c r="B29" s="59">
        <f t="shared" ref="B29:G29" si="0">AVERAGE(B5:B7)</f>
        <v>1.9132869296210366</v>
      </c>
      <c r="C29" s="59">
        <f t="shared" si="0"/>
        <v>1.6116627996906416</v>
      </c>
      <c r="D29" s="59">
        <f t="shared" si="0"/>
        <v>1.0006805877803557</v>
      </c>
      <c r="E29" s="59">
        <f t="shared" si="0"/>
        <v>0.3432946635730858</v>
      </c>
      <c r="F29" s="59">
        <f t="shared" si="0"/>
        <v>0.24275328692962103</v>
      </c>
      <c r="G29" s="17">
        <f t="shared" si="0"/>
        <v>0.20021655065738594</v>
      </c>
      <c r="J29" t="s">
        <v>44</v>
      </c>
      <c r="K29" s="51">
        <f>IF(AVERAGE(B10:B12)&lt;0,0,AVERAGE(B10:B12))</f>
        <v>9.3539461756893205E-2</v>
      </c>
      <c r="L29" s="51">
        <f t="shared" ref="L29:P29" si="1">IF(AVERAGE(C10:C12)&lt;0,0,AVERAGE(C10:C12))</f>
        <v>0.15711205310735957</v>
      </c>
      <c r="M29" s="51">
        <f t="shared" si="1"/>
        <v>0.47659545474873116</v>
      </c>
      <c r="N29" s="51">
        <f t="shared" si="1"/>
        <v>0.8201288378356999</v>
      </c>
      <c r="O29" s="51">
        <f t="shared" si="1"/>
        <v>0.87300738864857952</v>
      </c>
      <c r="P29" s="51">
        <f t="shared" si="1"/>
        <v>0.89518684470630927</v>
      </c>
    </row>
    <row r="30" spans="1:27" x14ac:dyDescent="0.3">
      <c r="A30" s="15" t="s">
        <v>45</v>
      </c>
      <c r="B30" s="59">
        <f t="shared" ref="B30:G30" si="2">AVERAGE(L5:L7)</f>
        <v>1.7740757927300852</v>
      </c>
      <c r="C30" s="59">
        <f t="shared" si="2"/>
        <v>1.4763186388244389</v>
      </c>
      <c r="D30" s="59">
        <f t="shared" si="2"/>
        <v>1.0934880123743234</v>
      </c>
      <c r="E30" s="59">
        <f t="shared" si="2"/>
        <v>0.47863882443928846</v>
      </c>
      <c r="F30" s="59">
        <f t="shared" si="2"/>
        <v>0.28142304717710748</v>
      </c>
      <c r="G30" s="17">
        <f t="shared" si="2"/>
        <v>0.18088167053364268</v>
      </c>
      <c r="J30" t="s">
        <v>45</v>
      </c>
      <c r="K30" s="51">
        <f>IF(AVERAGE(L10:L12)&lt;0,0,AVERAGE(L10:L12))</f>
        <v>0.13864374407101562</v>
      </c>
      <c r="L30" s="51">
        <f t="shared" ref="L30:P30" si="3">IF(AVERAGE(M10:M12)&lt;0,0,AVERAGE(M10:M12))</f>
        <v>0.16294938794709976</v>
      </c>
      <c r="M30" s="51">
        <f t="shared" si="3"/>
        <v>0.38001699603112904</v>
      </c>
      <c r="N30" s="51">
        <f t="shared" si="3"/>
        <v>0.72807361854508545</v>
      </c>
      <c r="O30" s="51">
        <f t="shared" si="3"/>
        <v>0.8405840266424387</v>
      </c>
      <c r="P30" s="51">
        <f t="shared" si="3"/>
        <v>0.89626725964386988</v>
      </c>
    </row>
    <row r="31" spans="1:27" ht="15" thickBot="1" x14ac:dyDescent="0.35">
      <c r="A31" s="18" t="s">
        <v>46</v>
      </c>
      <c r="B31" s="42">
        <f t="shared" ref="B31:G31" si="4">AVERAGE(V5:V7)</f>
        <v>2.0602320185614844</v>
      </c>
      <c r="C31" s="42">
        <f t="shared" si="4"/>
        <v>1.6503325599381284</v>
      </c>
      <c r="D31" s="42">
        <f t="shared" si="4"/>
        <v>0.92334106728538279</v>
      </c>
      <c r="E31" s="42">
        <f t="shared" si="4"/>
        <v>0.40129930394431551</v>
      </c>
      <c r="F31" s="42">
        <f t="shared" si="4"/>
        <v>0.25822119102861563</v>
      </c>
      <c r="G31" s="20">
        <f t="shared" si="4"/>
        <v>0.20021655065738594</v>
      </c>
      <c r="J31" t="s">
        <v>46</v>
      </c>
      <c r="K31" s="51">
        <f>IF(AVERAGE(V10:V12)&lt;0,0,AVERAGE(V10:V12))</f>
        <v>3.7329033028727049E-3</v>
      </c>
      <c r="L31" s="51">
        <f t="shared" ref="L31:P31" si="5">IF(AVERAGE(W10:W12)&lt;0,0,AVERAGE(W10:W12))</f>
        <v>0.19894093845214456</v>
      </c>
      <c r="M31" s="51">
        <f t="shared" si="5"/>
        <v>0.55182781391467772</v>
      </c>
      <c r="N31" s="51">
        <f t="shared" si="5"/>
        <v>0.80519131419826173</v>
      </c>
      <c r="O31" s="51">
        <f t="shared" si="5"/>
        <v>0.87467196360683597</v>
      </c>
      <c r="P31" s="51">
        <f t="shared" si="5"/>
        <v>0.90281647034827406</v>
      </c>
    </row>
    <row r="32" spans="1:27" ht="15" thickBot="1" x14ac:dyDescent="0.35"/>
    <row r="33" spans="1:16" x14ac:dyDescent="0.3">
      <c r="A33" s="21" t="s">
        <v>42</v>
      </c>
      <c r="B33" s="22"/>
      <c r="C33" s="22"/>
      <c r="D33" s="22"/>
      <c r="E33" s="22"/>
      <c r="F33" s="22"/>
      <c r="G33" s="23"/>
      <c r="J33" t="s">
        <v>42</v>
      </c>
    </row>
    <row r="34" spans="1:16" x14ac:dyDescent="0.3">
      <c r="A34" s="15" t="s">
        <v>47</v>
      </c>
      <c r="B34" s="72" t="s">
        <v>23</v>
      </c>
      <c r="C34" s="72">
        <v>1</v>
      </c>
      <c r="D34" s="72">
        <v>6</v>
      </c>
      <c r="E34" s="72">
        <v>24</v>
      </c>
      <c r="F34" s="72">
        <v>48</v>
      </c>
      <c r="G34" s="73">
        <v>72</v>
      </c>
      <c r="J34" t="s">
        <v>48</v>
      </c>
      <c r="K34" s="64" t="s">
        <v>23</v>
      </c>
      <c r="L34" s="64">
        <v>1</v>
      </c>
      <c r="M34" s="64">
        <v>6</v>
      </c>
      <c r="N34" s="64">
        <v>24</v>
      </c>
      <c r="O34" s="64">
        <v>48</v>
      </c>
      <c r="P34" s="64">
        <v>72</v>
      </c>
    </row>
    <row r="35" spans="1:16" x14ac:dyDescent="0.3">
      <c r="A35" s="15" t="s">
        <v>44</v>
      </c>
      <c r="B35" s="59">
        <f>AVERAGE(B17:B19)</f>
        <v>1.9132869296210366</v>
      </c>
      <c r="C35" s="59">
        <f t="shared" ref="C35:F35" si="6">AVERAGE(C17:C19)</f>
        <v>1.7006032482598608</v>
      </c>
      <c r="D35" s="59">
        <f t="shared" si="6"/>
        <v>1.2907037896365041</v>
      </c>
      <c r="E35" s="59">
        <f t="shared" si="6"/>
        <v>0.69518948182521267</v>
      </c>
      <c r="F35" s="59">
        <f t="shared" si="6"/>
        <v>0.45930394431554528</v>
      </c>
      <c r="G35" s="17">
        <f>AVERAGE(G17:G19)</f>
        <v>0.36649651972157771</v>
      </c>
      <c r="J35" t="s">
        <v>44</v>
      </c>
      <c r="K35" s="51">
        <f>IF(AVERAGE(B22:B24)&lt;0,0,AVERAGE(B22:B24))</f>
        <v>9.3539461756893205E-2</v>
      </c>
      <c r="L35" s="51">
        <f t="shared" ref="L35:P35" si="7">IF(AVERAGE(C22:C24)&lt;0,0,AVERAGE(C22:C24))</f>
        <v>0.11065227153403771</v>
      </c>
      <c r="M35" s="51">
        <f t="shared" si="7"/>
        <v>0.32498614928131092</v>
      </c>
      <c r="N35" s="51">
        <f t="shared" si="7"/>
        <v>0.63627639779625089</v>
      </c>
      <c r="O35" s="51">
        <f t="shared" si="7"/>
        <v>0.75990774272071382</v>
      </c>
      <c r="P35" s="51">
        <f t="shared" si="7"/>
        <v>0.80781542260992101</v>
      </c>
    </row>
    <row r="36" spans="1:16" x14ac:dyDescent="0.3">
      <c r="A36" s="15" t="s">
        <v>45</v>
      </c>
      <c r="B36" s="59">
        <f>AVERAGE(L17:L19)</f>
        <v>1.7740757927300852</v>
      </c>
      <c r="C36" s="59">
        <f t="shared" ref="C36:G36" si="8">AVERAGE(M17:M19)</f>
        <v>1.5729930394431555</v>
      </c>
      <c r="D36" s="59">
        <f t="shared" si="8"/>
        <v>1.2365661252900233</v>
      </c>
      <c r="E36" s="59">
        <f t="shared" si="8"/>
        <v>0.67198762567672088</v>
      </c>
      <c r="F36" s="59">
        <f t="shared" si="8"/>
        <v>0.51344160866202637</v>
      </c>
      <c r="G36" s="17">
        <f t="shared" si="8"/>
        <v>0.32009280742459395</v>
      </c>
      <c r="J36" t="s">
        <v>45</v>
      </c>
      <c r="K36" s="51">
        <f>IF(AVERAGE(L22:L24)&lt;0,0,AVERAGE(L22:L24))</f>
        <v>0.13864374407101562</v>
      </c>
      <c r="L36" s="51">
        <f t="shared" ref="L36:P36" si="9">IF(AVERAGE(M22:M24)&lt;0,0,AVERAGE(M22:M24))</f>
        <v>0.10649329564270286</v>
      </c>
      <c r="M36" s="51">
        <f t="shared" si="9"/>
        <v>0.29872487229597627</v>
      </c>
      <c r="N36" s="51">
        <f t="shared" si="9"/>
        <v>0.62064402146360975</v>
      </c>
      <c r="O36" s="51">
        <f t="shared" si="9"/>
        <v>0.70863210991378445</v>
      </c>
      <c r="P36" s="51">
        <f t="shared" si="9"/>
        <v>0.81888403968349566</v>
      </c>
    </row>
    <row r="37" spans="1:16" ht="15" thickBot="1" x14ac:dyDescent="0.35">
      <c r="A37" s="18" t="s">
        <v>46</v>
      </c>
      <c r="B37" s="42">
        <f>AVERAGE(V17:V19)</f>
        <v>2.0602320185614844</v>
      </c>
      <c r="C37" s="42">
        <f>AVERAGE(W17:W19)</f>
        <v>1.7122041763341069</v>
      </c>
      <c r="D37" s="42">
        <f t="shared" ref="D37:G37" si="10">AVERAGE(X17:X19)</f>
        <v>1.2984377416860016</v>
      </c>
      <c r="E37" s="42">
        <f t="shared" si="10"/>
        <v>0.74030420211394699</v>
      </c>
      <c r="F37" s="42">
        <f t="shared" si="10"/>
        <v>0.49410672853828302</v>
      </c>
      <c r="G37" s="20">
        <f t="shared" si="10"/>
        <v>0.35102861562258308</v>
      </c>
      <c r="J37" t="s">
        <v>46</v>
      </c>
      <c r="K37" s="51">
        <f>IF(AVERAGE(V22:V24)&lt;0,0,AVERAGE(V22:V24))</f>
        <v>3.7329033028727049E-3</v>
      </c>
      <c r="L37" s="51">
        <f t="shared" ref="L37:P37" si="11">IF(AVERAGE(W22:W24)&lt;0,0,AVERAGE(W22:W24))</f>
        <v>0.16894072789026585</v>
      </c>
      <c r="M37" s="51">
        <f t="shared" si="11"/>
        <v>0.36973748919172283</v>
      </c>
      <c r="N37" s="51">
        <f t="shared" si="11"/>
        <v>0.64067232108748418</v>
      </c>
      <c r="O37" s="51">
        <f t="shared" si="11"/>
        <v>0.76015379754800971</v>
      </c>
      <c r="P37" s="51">
        <f t="shared" si="11"/>
        <v>0.82961342741007937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66965-6371-48CF-AEB2-8BC20FF92C18}">
  <dimension ref="A1:BA47"/>
  <sheetViews>
    <sheetView tabSelected="1" topLeftCell="V15" zoomScale="81" workbookViewId="0">
      <selection activeCell="AC29" sqref="AC29:AH36"/>
    </sheetView>
  </sheetViews>
  <sheetFormatPr defaultRowHeight="14.4" x14ac:dyDescent="0.3"/>
  <cols>
    <col min="9" max="9" width="10.109375" bestFit="1" customWidth="1"/>
    <col min="27" max="27" width="10.109375" bestFit="1" customWidth="1"/>
    <col min="45" max="45" width="10.109375" bestFit="1" customWidth="1"/>
  </cols>
  <sheetData>
    <row r="1" spans="1:53" ht="15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S1" s="1" t="s">
        <v>0</v>
      </c>
      <c r="T1" s="2" t="s">
        <v>1</v>
      </c>
      <c r="U1" s="2" t="s">
        <v>2</v>
      </c>
      <c r="V1" s="2" t="s">
        <v>3</v>
      </c>
      <c r="W1" s="2" t="s">
        <v>4</v>
      </c>
      <c r="X1" s="2" t="s">
        <v>5</v>
      </c>
      <c r="Y1" s="3" t="s">
        <v>6</v>
      </c>
      <c r="AK1" s="1" t="s">
        <v>0</v>
      </c>
      <c r="AL1" s="2" t="s">
        <v>1</v>
      </c>
      <c r="AM1" s="2" t="s">
        <v>2</v>
      </c>
      <c r="AN1" s="2" t="s">
        <v>3</v>
      </c>
      <c r="AO1" s="2" t="s">
        <v>4</v>
      </c>
      <c r="AP1" s="2" t="s">
        <v>5</v>
      </c>
      <c r="AQ1" s="3" t="s">
        <v>6</v>
      </c>
    </row>
    <row r="2" spans="1:53" ht="15" thickBot="1" x14ac:dyDescent="0.35">
      <c r="A2" s="4" t="s">
        <v>7</v>
      </c>
      <c r="B2" s="1">
        <v>9.6299999999999997E-3</v>
      </c>
      <c r="C2" s="5">
        <v>0.1</v>
      </c>
      <c r="D2" s="2">
        <v>960.8</v>
      </c>
      <c r="E2" s="2">
        <f>B2/C2</f>
        <v>9.6299999999999997E-2</v>
      </c>
      <c r="F2" s="6">
        <f>(E2/D2)*10^6</f>
        <v>100.22897585345547</v>
      </c>
      <c r="G2" s="7">
        <v>608</v>
      </c>
      <c r="J2" s="21" t="s">
        <v>19</v>
      </c>
      <c r="K2" s="77" t="s">
        <v>37</v>
      </c>
      <c r="L2" s="78"/>
      <c r="M2" s="79"/>
      <c r="N2" s="21" t="s">
        <v>19</v>
      </c>
      <c r="O2" s="77" t="s">
        <v>38</v>
      </c>
      <c r="P2" s="78"/>
      <c r="Q2" s="79"/>
      <c r="S2" s="4" t="s">
        <v>7</v>
      </c>
      <c r="T2" s="1">
        <v>9.6299999999999997E-3</v>
      </c>
      <c r="U2" s="5">
        <v>0.1</v>
      </c>
      <c r="V2" s="2">
        <v>960.8</v>
      </c>
      <c r="W2" s="2">
        <f>T2/U2</f>
        <v>9.6299999999999997E-2</v>
      </c>
      <c r="X2" s="6">
        <f>(W2/V2)*10^6</f>
        <v>100.22897585345547</v>
      </c>
      <c r="Y2" s="7">
        <v>608</v>
      </c>
      <c r="AB2" s="21" t="s">
        <v>19</v>
      </c>
      <c r="AC2" s="77" t="s">
        <v>37</v>
      </c>
      <c r="AD2" s="78"/>
      <c r="AE2" s="79"/>
      <c r="AF2" s="21" t="s">
        <v>19</v>
      </c>
      <c r="AG2" s="77" t="s">
        <v>38</v>
      </c>
      <c r="AH2" s="78"/>
      <c r="AI2" s="79"/>
      <c r="AK2" s="4" t="s">
        <v>7</v>
      </c>
      <c r="AL2" s="1">
        <v>9.6299999999999997E-3</v>
      </c>
      <c r="AM2" s="5">
        <v>0.1</v>
      </c>
      <c r="AN2" s="2">
        <v>960.8</v>
      </c>
      <c r="AO2" s="2">
        <f>AL2/AM2</f>
        <v>9.6299999999999997E-2</v>
      </c>
      <c r="AP2" s="6">
        <f>(AO2/AN2)*10^6</f>
        <v>100.22897585345547</v>
      </c>
      <c r="AQ2" s="7">
        <v>608</v>
      </c>
      <c r="AT2" s="21" t="s">
        <v>19</v>
      </c>
      <c r="AU2" s="77" t="s">
        <v>37</v>
      </c>
      <c r="AV2" s="78"/>
      <c r="AW2" s="79"/>
      <c r="AX2" s="21" t="s">
        <v>19</v>
      </c>
      <c r="AY2" s="77" t="s">
        <v>38</v>
      </c>
      <c r="AZ2" s="78"/>
      <c r="BA2" s="79"/>
    </row>
    <row r="3" spans="1:53" ht="15" thickBot="1" x14ac:dyDescent="0.35">
      <c r="A3" s="8" t="s">
        <v>8</v>
      </c>
      <c r="B3" s="8">
        <v>9.6129999999999993E-2</v>
      </c>
      <c r="C3" s="9">
        <v>0.1</v>
      </c>
      <c r="D3" s="10">
        <v>960.8</v>
      </c>
      <c r="E3" s="10">
        <f>B3/C3</f>
        <v>0.96129999999999993</v>
      </c>
      <c r="F3" s="11">
        <f>(E3/D3)*10^6</f>
        <v>1000.5203996669443</v>
      </c>
      <c r="G3" s="12">
        <v>608</v>
      </c>
      <c r="J3" s="15">
        <v>1</v>
      </c>
      <c r="K3" s="50">
        <v>0.13400000000000001</v>
      </c>
      <c r="L3" s="46">
        <v>0.13300000000000001</v>
      </c>
      <c r="M3" s="33">
        <v>0.13300000000000001</v>
      </c>
      <c r="N3" s="15">
        <v>1</v>
      </c>
      <c r="O3" s="50">
        <v>0.14000000000000001</v>
      </c>
      <c r="P3" s="46">
        <v>0.14099999999999999</v>
      </c>
      <c r="Q3" s="33">
        <v>0.14199999999999999</v>
      </c>
      <c r="S3" s="8" t="s">
        <v>8</v>
      </c>
      <c r="T3" s="8">
        <v>9.6129999999999993E-2</v>
      </c>
      <c r="U3" s="9">
        <v>0.1</v>
      </c>
      <c r="V3" s="10">
        <v>960.8</v>
      </c>
      <c r="W3" s="10">
        <f>T3/U3</f>
        <v>0.96129999999999993</v>
      </c>
      <c r="X3" s="11">
        <f>(W3/V3)*10^6</f>
        <v>1000.5203996669443</v>
      </c>
      <c r="Y3" s="12">
        <v>608</v>
      </c>
      <c r="AB3" s="15">
        <v>1</v>
      </c>
      <c r="AC3" s="50">
        <v>0.128</v>
      </c>
      <c r="AD3" s="46">
        <v>0.113</v>
      </c>
      <c r="AE3" s="33">
        <v>0.124</v>
      </c>
      <c r="AF3" s="15">
        <v>1</v>
      </c>
      <c r="AG3" s="50">
        <v>0.13100000000000001</v>
      </c>
      <c r="AH3" s="46">
        <v>0.13400000000000001</v>
      </c>
      <c r="AI3" s="33">
        <v>0.125</v>
      </c>
      <c r="AK3" s="8" t="s">
        <v>8</v>
      </c>
      <c r="AL3" s="8">
        <v>9.6129999999999993E-2</v>
      </c>
      <c r="AM3" s="9">
        <v>0.1</v>
      </c>
      <c r="AN3" s="10">
        <v>960.8</v>
      </c>
      <c r="AO3" s="10">
        <f>AL3/AM3</f>
        <v>0.96129999999999993</v>
      </c>
      <c r="AP3" s="11">
        <f>(AO3/AN3)*10^6</f>
        <v>1000.5203996669443</v>
      </c>
      <c r="AQ3" s="12">
        <v>608</v>
      </c>
      <c r="AT3" s="15">
        <v>1</v>
      </c>
      <c r="AU3" s="50">
        <v>0.13700000000000001</v>
      </c>
      <c r="AV3" s="46">
        <v>0.13700000000000001</v>
      </c>
      <c r="AW3" s="33">
        <v>0.13600000000000001</v>
      </c>
      <c r="AX3" s="15">
        <v>1</v>
      </c>
      <c r="AY3" s="50">
        <v>0.14299999999999999</v>
      </c>
      <c r="AZ3" s="46">
        <v>0.14000000000000001</v>
      </c>
      <c r="BA3" s="33">
        <v>0.14299999999999999</v>
      </c>
    </row>
    <row r="4" spans="1:53" x14ac:dyDescent="0.3">
      <c r="J4" s="15">
        <v>6</v>
      </c>
      <c r="K4" s="50">
        <v>8.2000000000000003E-2</v>
      </c>
      <c r="L4" s="46">
        <v>0.08</v>
      </c>
      <c r="M4" s="33">
        <v>0.08</v>
      </c>
      <c r="N4" s="15">
        <v>6</v>
      </c>
      <c r="O4" s="50">
        <v>0.10199999999999999</v>
      </c>
      <c r="P4" s="46">
        <v>0.105</v>
      </c>
      <c r="Q4" s="33">
        <v>0.11</v>
      </c>
      <c r="AB4" s="15">
        <v>6</v>
      </c>
      <c r="AC4" s="50">
        <v>8.8999999999999996E-2</v>
      </c>
      <c r="AD4" s="46">
        <v>8.7999999999999995E-2</v>
      </c>
      <c r="AE4" s="33">
        <v>8.8999999999999996E-2</v>
      </c>
      <c r="AF4" s="15">
        <v>6</v>
      </c>
      <c r="AG4" s="50">
        <v>0.10199999999999999</v>
      </c>
      <c r="AH4" s="46">
        <v>0.1</v>
      </c>
      <c r="AI4" s="33">
        <v>0.10100000000000001</v>
      </c>
      <c r="AT4" s="15">
        <v>6</v>
      </c>
      <c r="AU4" s="50">
        <v>7.3999999999999996E-2</v>
      </c>
      <c r="AV4" s="46">
        <v>7.2999999999999995E-2</v>
      </c>
      <c r="AW4" s="33">
        <v>7.4999999999999997E-2</v>
      </c>
      <c r="AX4" s="15">
        <v>6</v>
      </c>
      <c r="AY4" s="50">
        <v>0.106</v>
      </c>
      <c r="AZ4" s="46">
        <v>0.107</v>
      </c>
      <c r="BA4" s="33">
        <v>0.106</v>
      </c>
    </row>
    <row r="5" spans="1:53" x14ac:dyDescent="0.3">
      <c r="A5" s="32" t="s">
        <v>18</v>
      </c>
      <c r="B5" t="s">
        <v>52</v>
      </c>
      <c r="J5" s="15">
        <v>24</v>
      </c>
      <c r="K5" s="50">
        <v>2.8000000000000001E-2</v>
      </c>
      <c r="L5" s="46">
        <v>2.1000000000000001E-2</v>
      </c>
      <c r="M5" s="33">
        <v>2.3E-2</v>
      </c>
      <c r="N5" s="15">
        <v>24</v>
      </c>
      <c r="O5" s="15">
        <v>5.7000000000000002E-2</v>
      </c>
      <c r="P5" s="29">
        <v>5.2999999999999999E-2</v>
      </c>
      <c r="Q5" s="45">
        <v>5.2999999999999999E-2</v>
      </c>
      <c r="S5" s="32" t="s">
        <v>18</v>
      </c>
      <c r="T5" t="s">
        <v>52</v>
      </c>
      <c r="AB5" s="15">
        <v>24</v>
      </c>
      <c r="AC5" s="50">
        <v>3.5999999999999997E-2</v>
      </c>
      <c r="AD5" s="46">
        <v>3.6999999999999998E-2</v>
      </c>
      <c r="AE5" s="33">
        <v>3.4000000000000002E-2</v>
      </c>
      <c r="AF5" s="15">
        <v>24</v>
      </c>
      <c r="AG5" s="15">
        <v>4.9000000000000002E-2</v>
      </c>
      <c r="AH5" s="69">
        <v>5.0999999999999997E-2</v>
      </c>
      <c r="AI5" s="45">
        <v>5.7000000000000002E-2</v>
      </c>
      <c r="AK5" s="32" t="s">
        <v>18</v>
      </c>
      <c r="AL5" t="s">
        <v>52</v>
      </c>
      <c r="AT5" s="15">
        <v>24</v>
      </c>
      <c r="AU5" s="50">
        <v>2.7E-2</v>
      </c>
      <c r="AV5" s="46">
        <v>2.9000000000000001E-2</v>
      </c>
      <c r="AW5" s="33">
        <v>3.1E-2</v>
      </c>
      <c r="AX5" s="15">
        <v>24</v>
      </c>
      <c r="AY5" s="50">
        <v>0.06</v>
      </c>
      <c r="AZ5" s="69">
        <v>5.8999999999999997E-2</v>
      </c>
      <c r="BA5" s="33">
        <f>AVERAGE(0.056,0.056,0.055)</f>
        <v>5.566666666666667E-2</v>
      </c>
    </row>
    <row r="6" spans="1:53" x14ac:dyDescent="0.3">
      <c r="B6" t="s">
        <v>54</v>
      </c>
      <c r="J6" s="15">
        <v>48</v>
      </c>
      <c r="K6" s="50">
        <v>1.6E-2</v>
      </c>
      <c r="L6" s="46">
        <v>1.4999999999999999E-2</v>
      </c>
      <c r="M6" s="33">
        <v>1.4999999999999999E-2</v>
      </c>
      <c r="N6" s="15">
        <v>48</v>
      </c>
      <c r="O6" s="15">
        <v>3.3000000000000002E-2</v>
      </c>
      <c r="P6" s="29">
        <v>3.5000000000000003E-2</v>
      </c>
      <c r="Q6" s="45">
        <v>3.4000000000000002E-2</v>
      </c>
      <c r="T6" t="s">
        <v>54</v>
      </c>
      <c r="AB6" s="15">
        <v>48</v>
      </c>
      <c r="AC6" s="50">
        <v>1.7999999999999999E-2</v>
      </c>
      <c r="AD6" s="46">
        <v>1.9E-2</v>
      </c>
      <c r="AE6" s="33">
        <v>1.9E-2</v>
      </c>
      <c r="AF6" s="15">
        <v>48</v>
      </c>
      <c r="AG6" s="15">
        <v>3.9E-2</v>
      </c>
      <c r="AH6" s="69">
        <v>3.9E-2</v>
      </c>
      <c r="AI6" s="45">
        <v>3.7999999999999999E-2</v>
      </c>
      <c r="AL6" t="s">
        <v>54</v>
      </c>
      <c r="AT6" s="15">
        <v>48</v>
      </c>
      <c r="AU6" s="50">
        <v>1.7000000000000001E-2</v>
      </c>
      <c r="AV6" s="46">
        <v>1.6E-2</v>
      </c>
      <c r="AW6" s="33">
        <v>1.7000000000000001E-2</v>
      </c>
      <c r="AX6" s="15">
        <v>48</v>
      </c>
      <c r="AY6" s="50">
        <v>3.5999999999999997E-2</v>
      </c>
      <c r="AZ6" s="69">
        <v>3.6999999999999998E-2</v>
      </c>
      <c r="BA6" s="33">
        <v>3.7999999999999999E-2</v>
      </c>
    </row>
    <row r="7" spans="1:53" ht="15" thickBot="1" x14ac:dyDescent="0.35">
      <c r="A7" s="29" t="s">
        <v>34</v>
      </c>
      <c r="J7" s="18">
        <v>72</v>
      </c>
      <c r="K7" s="66">
        <v>1.4999999999999999E-2</v>
      </c>
      <c r="L7" s="24">
        <v>1.0999999999999999E-2</v>
      </c>
      <c r="M7" s="34">
        <v>8.9999999999999993E-3</v>
      </c>
      <c r="N7" s="18">
        <v>72</v>
      </c>
      <c r="O7" s="18">
        <v>2.9000000000000001E-2</v>
      </c>
      <c r="P7" s="19">
        <v>2.1000000000000001E-2</v>
      </c>
      <c r="Q7" s="47">
        <v>2.8000000000000001E-2</v>
      </c>
      <c r="S7" s="29" t="s">
        <v>34</v>
      </c>
      <c r="AB7" s="18">
        <v>72</v>
      </c>
      <c r="AC7" s="66">
        <v>1.2999999999999999E-2</v>
      </c>
      <c r="AD7" s="24">
        <v>0.01</v>
      </c>
      <c r="AE7" s="34">
        <v>7.0000000000000001E-3</v>
      </c>
      <c r="AF7" s="18">
        <v>72</v>
      </c>
      <c r="AG7" s="18">
        <v>2.1000000000000001E-2</v>
      </c>
      <c r="AH7" s="19">
        <v>2.1999999999999999E-2</v>
      </c>
      <c r="AI7" s="47">
        <v>2.3E-2</v>
      </c>
      <c r="AK7" s="29" t="s">
        <v>34</v>
      </c>
      <c r="AT7" s="18">
        <v>72</v>
      </c>
      <c r="AU7" s="66">
        <v>1.0999999999999999E-2</v>
      </c>
      <c r="AV7" s="24">
        <v>1.0999999999999999E-2</v>
      </c>
      <c r="AW7" s="34">
        <v>1.2999999999999999E-2</v>
      </c>
      <c r="AX7" s="18">
        <v>72</v>
      </c>
      <c r="AY7" s="66">
        <v>2.4E-2</v>
      </c>
      <c r="AZ7" s="24">
        <v>2.4E-2</v>
      </c>
      <c r="BA7" s="34">
        <v>2.5999999999999999E-2</v>
      </c>
    </row>
    <row r="8" spans="1:53" x14ac:dyDescent="0.3">
      <c r="A8" s="29" t="s">
        <v>35</v>
      </c>
      <c r="B8" t="s">
        <v>36</v>
      </c>
      <c r="J8" s="25" t="s">
        <v>20</v>
      </c>
      <c r="K8" s="67">
        <v>-2E-3</v>
      </c>
      <c r="L8" s="67">
        <v>1E-3</v>
      </c>
      <c r="M8" s="68">
        <v>-1E-3</v>
      </c>
      <c r="S8" s="29" t="s">
        <v>35</v>
      </c>
      <c r="T8" t="s">
        <v>36</v>
      </c>
      <c r="AB8" s="25" t="s">
        <v>20</v>
      </c>
      <c r="AC8" s="67">
        <v>-2E-3</v>
      </c>
      <c r="AD8" s="67">
        <v>-2E-3</v>
      </c>
      <c r="AE8" s="68">
        <v>-3.0000000000000001E-3</v>
      </c>
      <c r="AK8" s="29" t="s">
        <v>35</v>
      </c>
      <c r="AL8" t="s">
        <v>36</v>
      </c>
      <c r="AT8" s="25" t="s">
        <v>20</v>
      </c>
      <c r="AU8" s="67">
        <v>0</v>
      </c>
      <c r="AV8" s="67">
        <v>0</v>
      </c>
      <c r="AW8" s="68">
        <v>-1E-3</v>
      </c>
    </row>
    <row r="9" spans="1:53" x14ac:dyDescent="0.3">
      <c r="A9" s="29"/>
      <c r="J9" s="26" t="s">
        <v>21</v>
      </c>
      <c r="K9" s="69">
        <v>2E-3</v>
      </c>
      <c r="L9" s="69">
        <v>0</v>
      </c>
      <c r="M9" s="33">
        <v>0</v>
      </c>
      <c r="S9" s="29"/>
      <c r="AB9" s="26" t="s">
        <v>21</v>
      </c>
      <c r="AC9" s="69">
        <v>-1E-3</v>
      </c>
      <c r="AD9" s="69">
        <v>0</v>
      </c>
      <c r="AE9" s="33">
        <v>1E-3</v>
      </c>
      <c r="AK9" s="29"/>
      <c r="AT9" s="26" t="s">
        <v>21</v>
      </c>
      <c r="AU9" s="69">
        <v>-1E-3</v>
      </c>
      <c r="AV9" s="69">
        <v>-1E-3</v>
      </c>
      <c r="AW9" s="33">
        <v>0</v>
      </c>
    </row>
    <row r="10" spans="1:53" ht="15" thickBot="1" x14ac:dyDescent="0.35">
      <c r="J10" s="26" t="s">
        <v>49</v>
      </c>
      <c r="K10" s="69">
        <v>1E-3</v>
      </c>
      <c r="L10" s="69">
        <v>0</v>
      </c>
      <c r="M10" s="71">
        <f>AVERAGE(0.003,0.002,0)</f>
        <v>1.6666666666666668E-3</v>
      </c>
      <c r="N10" s="31"/>
      <c r="O10" s="31"/>
      <c r="P10" s="31"/>
      <c r="AB10" s="26" t="s">
        <v>49</v>
      </c>
      <c r="AC10" s="69">
        <v>0</v>
      </c>
      <c r="AD10" s="69">
        <v>1E-3</v>
      </c>
      <c r="AE10" s="33">
        <v>1E-3</v>
      </c>
      <c r="AF10" s="31"/>
      <c r="AG10" s="31"/>
      <c r="AH10" s="31"/>
      <c r="AT10" s="26" t="s">
        <v>49</v>
      </c>
      <c r="AU10" s="69">
        <v>2E-3</v>
      </c>
      <c r="AV10" s="69">
        <v>2E-3</v>
      </c>
      <c r="AW10" s="33">
        <v>3.0000000000000001E-3</v>
      </c>
      <c r="AX10" s="31"/>
      <c r="AY10" s="31"/>
      <c r="AZ10" s="31"/>
    </row>
    <row r="11" spans="1:53" ht="15" thickBot="1" x14ac:dyDescent="0.35">
      <c r="B11" s="28" t="s">
        <v>9</v>
      </c>
      <c r="C11" s="13" t="s">
        <v>10</v>
      </c>
      <c r="D11" s="14" t="s">
        <v>11</v>
      </c>
      <c r="E11" s="29" t="s">
        <v>51</v>
      </c>
      <c r="F11" s="29" t="s">
        <v>51</v>
      </c>
      <c r="G11" s="29" t="s">
        <v>17</v>
      </c>
      <c r="J11" s="70" t="s">
        <v>50</v>
      </c>
      <c r="K11" s="69">
        <v>2E-3</v>
      </c>
      <c r="L11" s="69">
        <v>2E-3</v>
      </c>
      <c r="M11" s="33">
        <v>3.0000000000000001E-3</v>
      </c>
      <c r="N11" s="31"/>
      <c r="O11" s="31"/>
      <c r="P11" s="31"/>
      <c r="T11" s="28" t="s">
        <v>9</v>
      </c>
      <c r="U11" s="13" t="s">
        <v>10</v>
      </c>
      <c r="V11" s="14" t="s">
        <v>11</v>
      </c>
      <c r="W11" s="29" t="s">
        <v>51</v>
      </c>
      <c r="X11" s="29" t="s">
        <v>51</v>
      </c>
      <c r="Y11" s="29" t="s">
        <v>17</v>
      </c>
      <c r="AB11" s="70" t="s">
        <v>50</v>
      </c>
      <c r="AC11" s="69">
        <v>4.0000000000000001E-3</v>
      </c>
      <c r="AD11" s="69">
        <v>4.0000000000000001E-3</v>
      </c>
      <c r="AE11" s="71">
        <v>4.0000000000000001E-3</v>
      </c>
      <c r="AF11" s="31"/>
      <c r="AG11" s="31"/>
      <c r="AH11" s="31"/>
      <c r="AL11" s="28" t="s">
        <v>9</v>
      </c>
      <c r="AM11" s="13" t="s">
        <v>10</v>
      </c>
      <c r="AN11" s="14" t="s">
        <v>11</v>
      </c>
      <c r="AO11" s="29" t="s">
        <v>51</v>
      </c>
      <c r="AP11" s="29" t="s">
        <v>51</v>
      </c>
      <c r="AQ11" s="29" t="s">
        <v>17</v>
      </c>
      <c r="AT11" s="70" t="s">
        <v>50</v>
      </c>
      <c r="AU11" s="69">
        <v>5.0000000000000001E-3</v>
      </c>
      <c r="AV11" s="69">
        <v>5.0000000000000001E-3</v>
      </c>
      <c r="AW11" s="33">
        <v>3.0000000000000001E-3</v>
      </c>
      <c r="AX11" s="31"/>
      <c r="AY11" s="31"/>
      <c r="AZ11" s="31"/>
    </row>
    <row r="12" spans="1:53" x14ac:dyDescent="0.3">
      <c r="A12" s="26">
        <v>1</v>
      </c>
      <c r="B12" s="15">
        <v>5</v>
      </c>
      <c r="C12" s="16">
        <f t="shared" ref="C12:C17" si="0">5000-B12</f>
        <v>4995</v>
      </c>
      <c r="D12" s="17">
        <f t="shared" ref="D12:D17" si="1">($F$2*B12)/5000</f>
        <v>0.10022897585345547</v>
      </c>
      <c r="E12" s="31">
        <v>4.0000000000000001E-3</v>
      </c>
      <c r="F12" s="31">
        <v>5.0000000000000001E-3</v>
      </c>
      <c r="G12" s="31">
        <f t="shared" ref="G12:G16" si="2">AVERAGE(E12:F12)</f>
        <v>4.5000000000000005E-3</v>
      </c>
      <c r="J12" s="26" t="s">
        <v>22</v>
      </c>
      <c r="K12" s="46">
        <v>0.17599999999999999</v>
      </c>
      <c r="L12" s="46">
        <v>0.17799999999999999</v>
      </c>
      <c r="M12" s="33">
        <v>0.17499999999999999</v>
      </c>
      <c r="S12" s="26">
        <v>1</v>
      </c>
      <c r="T12" s="15">
        <v>5</v>
      </c>
      <c r="U12" s="16">
        <f t="shared" ref="U12:U17" si="3">5000-T12</f>
        <v>4995</v>
      </c>
      <c r="V12" s="17">
        <f t="shared" ref="V12:V17" si="4">($F$2*T12)/5000</f>
        <v>0.10022897585345547</v>
      </c>
      <c r="W12" s="31">
        <v>4.0000000000000001E-3</v>
      </c>
      <c r="X12" s="31">
        <v>5.0000000000000001E-3</v>
      </c>
      <c r="Y12" s="31">
        <f t="shared" ref="Y12:Y17" si="5">AVERAGE(W12:X12)</f>
        <v>4.5000000000000005E-3</v>
      </c>
      <c r="AB12" s="26" t="s">
        <v>22</v>
      </c>
      <c r="AC12" s="46">
        <v>0.17199999999999999</v>
      </c>
      <c r="AD12" s="46">
        <v>0.17299999999999999</v>
      </c>
      <c r="AE12" s="33">
        <v>0.17100000000000001</v>
      </c>
      <c r="AK12" s="26">
        <v>1</v>
      </c>
      <c r="AL12" s="15">
        <v>5</v>
      </c>
      <c r="AM12" s="16">
        <f t="shared" ref="AM12:AM17" si="6">5000-AL12</f>
        <v>4995</v>
      </c>
      <c r="AN12" s="17">
        <f t="shared" ref="AN12:AN17" si="7">($F$2*AL12)/5000</f>
        <v>0.10022897585345547</v>
      </c>
      <c r="AO12" s="31">
        <v>4.0000000000000001E-3</v>
      </c>
      <c r="AP12" s="31">
        <v>5.0000000000000001E-3</v>
      </c>
      <c r="AQ12" s="31">
        <f t="shared" ref="AQ12:AQ17" si="8">AVERAGE(AO12:AP12)</f>
        <v>4.5000000000000005E-3</v>
      </c>
      <c r="AT12" s="26" t="s">
        <v>22</v>
      </c>
      <c r="AU12" s="46">
        <v>0.17299999999999999</v>
      </c>
      <c r="AV12" s="46">
        <v>0.17299999999999999</v>
      </c>
      <c r="AW12" s="33">
        <v>0.17199999999999999</v>
      </c>
    </row>
    <row r="13" spans="1:53" ht="15" thickBot="1" x14ac:dyDescent="0.35">
      <c r="A13" s="26">
        <v>2</v>
      </c>
      <c r="B13" s="15">
        <v>15</v>
      </c>
      <c r="C13" s="16">
        <f>5000-B13</f>
        <v>4985</v>
      </c>
      <c r="D13" s="17">
        <f t="shared" si="1"/>
        <v>0.30068692756036641</v>
      </c>
      <c r="E13">
        <v>1.9E-2</v>
      </c>
      <c r="F13" s="31">
        <v>0.02</v>
      </c>
      <c r="G13" s="31">
        <f t="shared" si="2"/>
        <v>1.95E-2</v>
      </c>
      <c r="J13" s="27" t="s">
        <v>23</v>
      </c>
      <c r="K13" s="24">
        <v>0.156</v>
      </c>
      <c r="L13" s="24">
        <v>0.16500000000000001</v>
      </c>
      <c r="M13" s="34">
        <v>0.157</v>
      </c>
      <c r="S13" s="26">
        <v>2</v>
      </c>
      <c r="T13" s="15">
        <v>15</v>
      </c>
      <c r="U13" s="16">
        <f>5000-T13</f>
        <v>4985</v>
      </c>
      <c r="V13" s="17">
        <f t="shared" si="4"/>
        <v>0.30068692756036641</v>
      </c>
      <c r="W13">
        <v>1.9E-2</v>
      </c>
      <c r="X13" s="31">
        <v>0.02</v>
      </c>
      <c r="Y13" s="31">
        <f t="shared" si="5"/>
        <v>1.95E-2</v>
      </c>
      <c r="AB13" s="27" t="s">
        <v>23</v>
      </c>
      <c r="AC13" s="24">
        <v>0.13600000000000001</v>
      </c>
      <c r="AD13" s="24">
        <v>0.14199999999999999</v>
      </c>
      <c r="AE13" s="34">
        <v>0.16400000000000001</v>
      </c>
      <c r="AK13" s="26">
        <v>2</v>
      </c>
      <c r="AL13" s="15">
        <v>15</v>
      </c>
      <c r="AM13" s="16">
        <f>5000-AL13</f>
        <v>4985</v>
      </c>
      <c r="AN13" s="17">
        <f t="shared" si="7"/>
        <v>0.30068692756036641</v>
      </c>
      <c r="AO13">
        <v>1.9E-2</v>
      </c>
      <c r="AP13" s="31">
        <v>0.02</v>
      </c>
      <c r="AQ13" s="31">
        <f t="shared" si="8"/>
        <v>1.95E-2</v>
      </c>
      <c r="AT13" s="27" t="s">
        <v>23</v>
      </c>
      <c r="AU13" s="24">
        <v>0.17299999999999999</v>
      </c>
      <c r="AV13" s="24">
        <v>0.17100000000000001</v>
      </c>
      <c r="AW13" s="34">
        <v>0.17199999999999999</v>
      </c>
    </row>
    <row r="14" spans="1:53" x14ac:dyDescent="0.3">
      <c r="A14" s="26">
        <v>3</v>
      </c>
      <c r="B14" s="15">
        <v>25</v>
      </c>
      <c r="C14" s="16">
        <f t="shared" si="0"/>
        <v>4975</v>
      </c>
      <c r="D14" s="17">
        <f t="shared" si="1"/>
        <v>0.50114487926727735</v>
      </c>
      <c r="E14" s="31">
        <v>3.7999999999999999E-2</v>
      </c>
      <c r="F14" s="31">
        <v>3.5999999999999997E-2</v>
      </c>
      <c r="G14" s="31">
        <f t="shared" si="2"/>
        <v>3.6999999999999998E-2</v>
      </c>
      <c r="S14" s="26">
        <v>3</v>
      </c>
      <c r="T14" s="15">
        <v>25</v>
      </c>
      <c r="U14" s="16">
        <f t="shared" si="3"/>
        <v>4975</v>
      </c>
      <c r="V14" s="17">
        <f t="shared" si="4"/>
        <v>0.50114487926727735</v>
      </c>
      <c r="W14" s="31">
        <v>3.7999999999999999E-2</v>
      </c>
      <c r="X14" s="31">
        <v>3.5999999999999997E-2</v>
      </c>
      <c r="Y14" s="31">
        <f t="shared" si="5"/>
        <v>3.6999999999999998E-2</v>
      </c>
      <c r="AK14" s="26">
        <v>3</v>
      </c>
      <c r="AL14" s="15">
        <v>25</v>
      </c>
      <c r="AM14" s="16">
        <f t="shared" si="6"/>
        <v>4975</v>
      </c>
      <c r="AN14" s="17">
        <f t="shared" si="7"/>
        <v>0.50114487926727735</v>
      </c>
      <c r="AO14" s="31">
        <v>3.7999999999999999E-2</v>
      </c>
      <c r="AP14" s="31">
        <v>3.5999999999999997E-2</v>
      </c>
      <c r="AQ14" s="31">
        <f t="shared" si="8"/>
        <v>3.6999999999999998E-2</v>
      </c>
    </row>
    <row r="15" spans="1:53" x14ac:dyDescent="0.3">
      <c r="A15" s="26">
        <v>4</v>
      </c>
      <c r="B15" s="15">
        <v>50</v>
      </c>
      <c r="C15" s="16">
        <f t="shared" si="0"/>
        <v>4950</v>
      </c>
      <c r="D15" s="17">
        <f t="shared" si="1"/>
        <v>1.0022897585345547</v>
      </c>
      <c r="E15" s="31">
        <v>8.1000000000000003E-2</v>
      </c>
      <c r="F15" s="31">
        <v>7.9000000000000001E-2</v>
      </c>
      <c r="G15" s="31">
        <f t="shared" si="2"/>
        <v>0.08</v>
      </c>
      <c r="S15" s="26">
        <v>4</v>
      </c>
      <c r="T15" s="15">
        <v>50</v>
      </c>
      <c r="U15" s="16">
        <f t="shared" si="3"/>
        <v>4950</v>
      </c>
      <c r="V15" s="17">
        <f t="shared" si="4"/>
        <v>1.0022897585345547</v>
      </c>
      <c r="W15" s="31">
        <v>8.1000000000000003E-2</v>
      </c>
      <c r="X15" s="31">
        <v>7.9000000000000001E-2</v>
      </c>
      <c r="Y15" s="31">
        <f t="shared" si="5"/>
        <v>0.08</v>
      </c>
      <c r="AK15" s="26">
        <v>4</v>
      </c>
      <c r="AL15" s="15">
        <v>50</v>
      </c>
      <c r="AM15" s="16">
        <f t="shared" si="6"/>
        <v>4950</v>
      </c>
      <c r="AN15" s="17">
        <f t="shared" si="7"/>
        <v>1.0022897585345547</v>
      </c>
      <c r="AO15" s="31">
        <v>8.1000000000000003E-2</v>
      </c>
      <c r="AP15" s="31">
        <v>7.9000000000000001E-2</v>
      </c>
      <c r="AQ15" s="31">
        <f t="shared" si="8"/>
        <v>0.08</v>
      </c>
    </row>
    <row r="16" spans="1:53" x14ac:dyDescent="0.3">
      <c r="A16" s="26">
        <v>5</v>
      </c>
      <c r="B16" s="15">
        <v>100</v>
      </c>
      <c r="C16" s="16">
        <f t="shared" si="0"/>
        <v>4900</v>
      </c>
      <c r="D16" s="17">
        <f t="shared" si="1"/>
        <v>2.0045795170691094</v>
      </c>
      <c r="E16" s="31">
        <v>0.16600000000000001</v>
      </c>
      <c r="F16" s="31">
        <v>0.16800000000000001</v>
      </c>
      <c r="G16" s="31">
        <f t="shared" si="2"/>
        <v>0.16700000000000001</v>
      </c>
      <c r="S16" s="26">
        <v>5</v>
      </c>
      <c r="T16" s="15">
        <v>100</v>
      </c>
      <c r="U16" s="16">
        <f t="shared" si="3"/>
        <v>4900</v>
      </c>
      <c r="V16" s="17">
        <f t="shared" si="4"/>
        <v>2.0045795170691094</v>
      </c>
      <c r="W16" s="31">
        <v>0.16600000000000001</v>
      </c>
      <c r="X16" s="31">
        <v>0.16800000000000001</v>
      </c>
      <c r="Y16" s="31">
        <f t="shared" si="5"/>
        <v>0.16700000000000001</v>
      </c>
      <c r="AK16" s="26">
        <v>5</v>
      </c>
      <c r="AL16" s="15">
        <v>100</v>
      </c>
      <c r="AM16" s="16">
        <f t="shared" si="6"/>
        <v>4900</v>
      </c>
      <c r="AN16" s="17">
        <f t="shared" si="7"/>
        <v>2.0045795170691094</v>
      </c>
      <c r="AO16" s="31">
        <v>0.16600000000000001</v>
      </c>
      <c r="AP16" s="31">
        <v>0.16800000000000001</v>
      </c>
      <c r="AQ16" s="31">
        <f t="shared" si="8"/>
        <v>0.16700000000000001</v>
      </c>
    </row>
    <row r="17" spans="1:52" ht="15" thickBot="1" x14ac:dyDescent="0.35">
      <c r="A17" s="27">
        <v>6</v>
      </c>
      <c r="B17" s="18">
        <v>125</v>
      </c>
      <c r="C17" s="19">
        <f t="shared" si="0"/>
        <v>4875</v>
      </c>
      <c r="D17" s="20">
        <f t="shared" si="1"/>
        <v>2.5057243963363867</v>
      </c>
      <c r="E17" s="31">
        <v>0.21099999999999999</v>
      </c>
      <c r="F17" s="31">
        <v>0.21099999999999999</v>
      </c>
      <c r="G17" s="31">
        <f>AVERAGE(E17:F17)</f>
        <v>0.21099999999999999</v>
      </c>
      <c r="J17" t="s">
        <v>41</v>
      </c>
      <c r="S17" s="27">
        <v>6</v>
      </c>
      <c r="T17" s="18">
        <v>125</v>
      </c>
      <c r="U17" s="19">
        <f t="shared" si="3"/>
        <v>4875</v>
      </c>
      <c r="V17" s="20">
        <f t="shared" si="4"/>
        <v>2.5057243963363867</v>
      </c>
      <c r="W17" s="31">
        <v>0.21099999999999999</v>
      </c>
      <c r="X17" s="31">
        <v>0.21099999999999999</v>
      </c>
      <c r="Y17" s="31">
        <f t="shared" si="5"/>
        <v>0.21099999999999999</v>
      </c>
      <c r="AB17" t="s">
        <v>41</v>
      </c>
      <c r="AK17" s="27">
        <v>6</v>
      </c>
      <c r="AL17" s="18">
        <v>125</v>
      </c>
      <c r="AM17" s="19">
        <f t="shared" si="6"/>
        <v>4875</v>
      </c>
      <c r="AN17" s="20">
        <f t="shared" si="7"/>
        <v>2.5057243963363867</v>
      </c>
      <c r="AO17" s="31">
        <v>0.21099999999999999</v>
      </c>
      <c r="AP17" s="31">
        <v>0.21099999999999999</v>
      </c>
      <c r="AQ17" s="31">
        <f t="shared" si="8"/>
        <v>0.21099999999999999</v>
      </c>
    </row>
    <row r="18" spans="1:52" ht="15" thickBot="1" x14ac:dyDescent="0.35">
      <c r="K18" s="54" t="s">
        <v>23</v>
      </c>
      <c r="L18" s="54">
        <v>1</v>
      </c>
      <c r="M18" s="54">
        <v>6</v>
      </c>
      <c r="N18" s="54">
        <v>24</v>
      </c>
      <c r="O18" s="54">
        <v>48</v>
      </c>
      <c r="P18" s="54">
        <v>72</v>
      </c>
      <c r="AC18" s="52" t="s">
        <v>23</v>
      </c>
      <c r="AD18" s="52">
        <v>1</v>
      </c>
      <c r="AE18" s="52">
        <v>6</v>
      </c>
      <c r="AF18" s="52">
        <v>24</v>
      </c>
      <c r="AG18" s="52">
        <v>48</v>
      </c>
      <c r="AH18" s="52">
        <v>72</v>
      </c>
      <c r="AT18" t="s">
        <v>41</v>
      </c>
    </row>
    <row r="19" spans="1:52" x14ac:dyDescent="0.3">
      <c r="A19" s="21"/>
      <c r="B19" s="22" t="s">
        <v>12</v>
      </c>
      <c r="C19" s="22" t="s">
        <v>13</v>
      </c>
      <c r="D19" s="23" t="s">
        <v>11</v>
      </c>
      <c r="K19" s="57">
        <v>1.8746171693735501</v>
      </c>
      <c r="L19" s="57">
        <v>1.6193967517401391</v>
      </c>
      <c r="M19" s="57">
        <v>1.0161484918793504</v>
      </c>
      <c r="N19" s="57">
        <v>0.38969837587006956</v>
      </c>
      <c r="O19" s="57">
        <v>0.25048723897911834</v>
      </c>
      <c r="P19" s="57">
        <v>0.23888631090487239</v>
      </c>
      <c r="S19" s="21"/>
      <c r="T19" s="22" t="s">
        <v>12</v>
      </c>
      <c r="U19" s="22" t="s">
        <v>13</v>
      </c>
      <c r="V19" s="23" t="s">
        <v>11</v>
      </c>
      <c r="AC19" s="57">
        <v>1.642598607888631</v>
      </c>
      <c r="AD19" s="57">
        <v>1.5497911832946634</v>
      </c>
      <c r="AE19" s="57">
        <v>1.0973549883990719</v>
      </c>
      <c r="AF19" s="57">
        <v>0.48250580046403707</v>
      </c>
      <c r="AG19" s="57">
        <v>0.27368909512761019</v>
      </c>
      <c r="AH19" s="57">
        <v>0.21568445475638048</v>
      </c>
      <c r="AK19" s="21"/>
      <c r="AL19" s="22" t="s">
        <v>12</v>
      </c>
      <c r="AM19" s="22" t="s">
        <v>13</v>
      </c>
      <c r="AN19" s="23" t="s">
        <v>11</v>
      </c>
      <c r="AU19" s="54" t="s">
        <v>23</v>
      </c>
      <c r="AV19" s="54">
        <v>1</v>
      </c>
      <c r="AW19" s="54">
        <v>6</v>
      </c>
      <c r="AX19" s="54">
        <v>24</v>
      </c>
      <c r="AY19" s="54">
        <v>48</v>
      </c>
      <c r="AZ19" s="54">
        <v>72</v>
      </c>
    </row>
    <row r="20" spans="1:52" ht="15" thickBot="1" x14ac:dyDescent="0.35">
      <c r="A20" s="18" t="s">
        <v>14</v>
      </c>
      <c r="B20" s="24">
        <f>(D20*C20)/$F$3</f>
        <v>0.99947987100800995</v>
      </c>
      <c r="C20" s="19">
        <v>500</v>
      </c>
      <c r="D20" s="20">
        <v>2</v>
      </c>
      <c r="K20" s="57">
        <v>1.9790255220417636</v>
      </c>
      <c r="L20" s="57">
        <v>1.6077958236658931</v>
      </c>
      <c r="M20" s="57">
        <v>0.99294663573085851</v>
      </c>
      <c r="N20" s="57">
        <v>0.30849187935034805</v>
      </c>
      <c r="O20" s="57">
        <v>0.23888631090487239</v>
      </c>
      <c r="P20" s="57">
        <v>0.19248259860788863</v>
      </c>
      <c r="S20" s="18" t="s">
        <v>14</v>
      </c>
      <c r="T20" s="24">
        <f>(V20*U20)/$F$3</f>
        <v>0.99947987100800995</v>
      </c>
      <c r="U20" s="19">
        <v>500</v>
      </c>
      <c r="V20" s="20">
        <v>2</v>
      </c>
      <c r="AC20" s="57">
        <v>1.7122041763341067</v>
      </c>
      <c r="AD20" s="57">
        <v>1.3757772621809745</v>
      </c>
      <c r="AE20" s="57">
        <v>1.0857540603248259</v>
      </c>
      <c r="AF20" s="57">
        <v>0.49410672853828302</v>
      </c>
      <c r="AG20" s="57">
        <v>0.28529002320185615</v>
      </c>
      <c r="AH20" s="57">
        <v>0.18088167053364268</v>
      </c>
      <c r="AK20" s="18" t="s">
        <v>14</v>
      </c>
      <c r="AL20" s="24">
        <f>(AN20*AM20)/$F$3</f>
        <v>0.99947987100800995</v>
      </c>
      <c r="AM20" s="19">
        <v>500</v>
      </c>
      <c r="AN20" s="20">
        <v>2</v>
      </c>
      <c r="AU20" s="53">
        <v>2.0718329466357304</v>
      </c>
      <c r="AV20" s="53">
        <v>1.6541995359628769</v>
      </c>
      <c r="AW20" s="57">
        <v>0.92334106728538279</v>
      </c>
      <c r="AX20" s="57">
        <v>0.3780974477958236</v>
      </c>
      <c r="AY20" s="57">
        <v>0.2620881670533643</v>
      </c>
      <c r="AZ20" s="57">
        <v>0.19248259860788863</v>
      </c>
    </row>
    <row r="21" spans="1:52" ht="15" thickBot="1" x14ac:dyDescent="0.35">
      <c r="A21" s="18" t="s">
        <v>15</v>
      </c>
      <c r="B21" s="24">
        <f>(D21*C21)/$F$3</f>
        <v>0.19989597420160199</v>
      </c>
      <c r="C21" s="19">
        <v>100</v>
      </c>
      <c r="D21" s="20">
        <v>2</v>
      </c>
      <c r="K21" s="57">
        <v>1.886218097447796</v>
      </c>
      <c r="L21" s="57">
        <v>1.6077958236658931</v>
      </c>
      <c r="M21" s="57">
        <v>0.99294663573085851</v>
      </c>
      <c r="N21" s="57">
        <v>0.3316937354988399</v>
      </c>
      <c r="O21" s="57">
        <v>0.23888631090487239</v>
      </c>
      <c r="P21" s="57">
        <v>0.16928074245939675</v>
      </c>
      <c r="S21" s="18" t="s">
        <v>15</v>
      </c>
      <c r="T21" s="24">
        <f>(V21*U21)/$F$3</f>
        <v>0.19989597420160199</v>
      </c>
      <c r="U21" s="19">
        <v>100</v>
      </c>
      <c r="V21" s="20">
        <v>2</v>
      </c>
      <c r="AC21" s="57">
        <v>1.9674245939675177</v>
      </c>
      <c r="AD21" s="57">
        <v>1.5033874709976796</v>
      </c>
      <c r="AE21" s="57">
        <v>1.0973549883990719</v>
      </c>
      <c r="AF21" s="57">
        <v>0.45930394431554528</v>
      </c>
      <c r="AG21" s="57">
        <v>0.28529002320185615</v>
      </c>
      <c r="AH21" s="57">
        <v>0.14607888631090488</v>
      </c>
      <c r="AK21" s="18" t="s">
        <v>15</v>
      </c>
      <c r="AL21" s="24">
        <f>(AN21*AM21)/$F$3</f>
        <v>0.19989597420160199</v>
      </c>
      <c r="AM21" s="19">
        <v>100</v>
      </c>
      <c r="AN21" s="20">
        <v>2</v>
      </c>
      <c r="AU21" s="53">
        <v>2.0486310904872393</v>
      </c>
      <c r="AV21" s="57">
        <v>1.6541995359628769</v>
      </c>
      <c r="AW21" s="57">
        <v>0.91174013921113684</v>
      </c>
      <c r="AX21" s="57">
        <v>0.40129930394431551</v>
      </c>
      <c r="AY21" s="57">
        <v>0.25048723897911834</v>
      </c>
      <c r="AZ21" s="57">
        <v>0.19248259860788863</v>
      </c>
    </row>
    <row r="22" spans="1:52" ht="15" thickBot="1" x14ac:dyDescent="0.35">
      <c r="A22" s="18" t="s">
        <v>16</v>
      </c>
      <c r="B22" s="24">
        <f>(D22*C22)/$F$3</f>
        <v>0.49973993550400497</v>
      </c>
      <c r="C22" s="19">
        <v>250</v>
      </c>
      <c r="D22" s="20">
        <v>2</v>
      </c>
      <c r="K22" s="54" t="s">
        <v>23</v>
      </c>
      <c r="L22" s="54">
        <v>1</v>
      </c>
      <c r="M22" s="54">
        <v>6</v>
      </c>
      <c r="N22" s="54">
        <v>24</v>
      </c>
      <c r="O22" s="54">
        <v>48</v>
      </c>
      <c r="P22" s="54">
        <v>72</v>
      </c>
      <c r="S22" s="18" t="s">
        <v>16</v>
      </c>
      <c r="T22" s="24">
        <f>(V22*U22)/$F$3</f>
        <v>0.49973993550400497</v>
      </c>
      <c r="U22" s="19">
        <v>250</v>
      </c>
      <c r="V22" s="20">
        <v>2</v>
      </c>
      <c r="AC22" s="52" t="s">
        <v>23</v>
      </c>
      <c r="AD22" s="52">
        <v>1</v>
      </c>
      <c r="AE22" s="52">
        <v>6</v>
      </c>
      <c r="AF22" s="52">
        <v>24</v>
      </c>
      <c r="AG22" s="52">
        <v>48</v>
      </c>
      <c r="AH22" s="52">
        <v>72</v>
      </c>
      <c r="AK22" s="18" t="s">
        <v>16</v>
      </c>
      <c r="AL22" s="24">
        <f>(AN22*AM22)/$F$3</f>
        <v>0.49973993550400497</v>
      </c>
      <c r="AM22" s="19">
        <v>250</v>
      </c>
      <c r="AN22" s="20">
        <v>2</v>
      </c>
      <c r="AU22" s="53">
        <v>2.0602320185614844</v>
      </c>
      <c r="AV22" s="57">
        <v>1.642598607888631</v>
      </c>
      <c r="AW22" s="57">
        <v>0.93494199535962874</v>
      </c>
      <c r="AX22" s="57">
        <v>0.42450116009280742</v>
      </c>
      <c r="AY22" s="57">
        <v>0.2620881670533643</v>
      </c>
      <c r="AZ22" s="53">
        <v>0.21568445475638048</v>
      </c>
    </row>
    <row r="23" spans="1:52" x14ac:dyDescent="0.3">
      <c r="G23" t="s">
        <v>53</v>
      </c>
      <c r="K23" s="62">
        <v>0.11013701044098832</v>
      </c>
      <c r="L23" s="62">
        <v>0.13614535373038283</v>
      </c>
      <c r="M23" s="62">
        <v>0.45794346254765089</v>
      </c>
      <c r="N23" s="62">
        <v>0.79211842170404478</v>
      </c>
      <c r="O23" s="62">
        <v>0.8663795237387989</v>
      </c>
      <c r="P23" s="62">
        <v>0.87256794890836176</v>
      </c>
      <c r="AC23" s="63">
        <v>0.20271183386639022</v>
      </c>
      <c r="AD23" s="63">
        <v>5.6500367252387211E-2</v>
      </c>
      <c r="AE23" s="63">
        <v>0.33193965760777444</v>
      </c>
      <c r="AF23" s="63">
        <v>0.70625459065483931</v>
      </c>
      <c r="AG23" s="63">
        <v>0.83338041697271026</v>
      </c>
      <c r="AH23" s="63">
        <v>0.86869314650545226</v>
      </c>
      <c r="AU23" s="54" t="s">
        <v>23</v>
      </c>
      <c r="AV23" s="54">
        <v>1</v>
      </c>
      <c r="AW23" s="54">
        <v>6</v>
      </c>
      <c r="AX23" s="54">
        <v>24</v>
      </c>
      <c r="AY23" s="54">
        <v>48</v>
      </c>
      <c r="AZ23" s="54">
        <v>72</v>
      </c>
    </row>
    <row r="24" spans="1:52" x14ac:dyDescent="0.3">
      <c r="K24" s="62">
        <v>7.0809185585428244E-2</v>
      </c>
      <c r="L24" s="62">
        <v>0.18758206715438022</v>
      </c>
      <c r="M24" s="62">
        <v>0.49826486587882202</v>
      </c>
      <c r="N24" s="62">
        <v>0.8441193021947101</v>
      </c>
      <c r="O24" s="62">
        <v>0.87929093978615647</v>
      </c>
      <c r="P24" s="62">
        <v>0.90273869818045394</v>
      </c>
      <c r="AC24" s="63">
        <v>0.17358000358358699</v>
      </c>
      <c r="AD24" s="63">
        <v>0.19648761450485119</v>
      </c>
      <c r="AE24" s="63">
        <v>0.36587348907799883</v>
      </c>
      <c r="AF24" s="63">
        <v>0.71142067320721991</v>
      </c>
      <c r="AG24" s="63">
        <v>0.83337850289988613</v>
      </c>
      <c r="AH24" s="63">
        <v>0.89435741774621935</v>
      </c>
      <c r="AU24" s="62">
        <v>0</v>
      </c>
      <c r="AV24" s="63">
        <v>0.20157677835513335</v>
      </c>
      <c r="AW24" s="62">
        <v>0.55433614047661706</v>
      </c>
      <c r="AX24" s="62">
        <v>0.81750582332915245</v>
      </c>
      <c r="AY24" s="62">
        <v>0.87349937287224499</v>
      </c>
      <c r="AZ24" s="62">
        <v>0.90709550259810068</v>
      </c>
    </row>
    <row r="25" spans="1:52" x14ac:dyDescent="0.3">
      <c r="K25" s="62">
        <v>9.9672189244263021E-2</v>
      </c>
      <c r="L25" s="62">
        <v>0.14760873843731565</v>
      </c>
      <c r="M25" s="62">
        <v>0.47357803581972058</v>
      </c>
      <c r="N25" s="62">
        <v>0.82414878960834481</v>
      </c>
      <c r="O25" s="62">
        <v>0.8733517024207833</v>
      </c>
      <c r="P25" s="63">
        <v>0.91025388703011223</v>
      </c>
      <c r="AC25" s="63">
        <v>3.9639394763069713E-2</v>
      </c>
      <c r="AD25" s="63">
        <v>0.23586018208406082</v>
      </c>
      <c r="AE25" s="63">
        <v>0.44223784140761369</v>
      </c>
      <c r="AF25" s="63">
        <v>0.76654559177319681</v>
      </c>
      <c r="AG25" s="63">
        <v>0.85499316005471948</v>
      </c>
      <c r="AH25" s="63">
        <v>0.92575121467993782</v>
      </c>
      <c r="AU25" s="62">
        <v>1.1198709908618114E-2</v>
      </c>
      <c r="AV25" s="62">
        <v>0.19253420313491004</v>
      </c>
      <c r="AW25" s="62">
        <v>0.55495152668297554</v>
      </c>
      <c r="AX25" s="62">
        <v>0.80411343662227053</v>
      </c>
      <c r="AY25" s="62">
        <v>0.87772945546797132</v>
      </c>
      <c r="AZ25" s="62">
        <v>0.90604330887016404</v>
      </c>
    </row>
    <row r="26" spans="1:52" x14ac:dyDescent="0.3">
      <c r="AU26" s="62">
        <v>0</v>
      </c>
      <c r="AV26" s="62">
        <v>0.20271183386639022</v>
      </c>
      <c r="AW26" s="62">
        <v>0.54619577458444069</v>
      </c>
      <c r="AX26" s="62">
        <v>0.79395468264336222</v>
      </c>
      <c r="AY26" s="62">
        <v>0.87278706248029181</v>
      </c>
      <c r="AZ26" s="63">
        <v>0.89531059957655745</v>
      </c>
    </row>
    <row r="28" spans="1:52" x14ac:dyDescent="0.3">
      <c r="J28" t="s">
        <v>42</v>
      </c>
      <c r="AB28" t="s">
        <v>42</v>
      </c>
    </row>
    <row r="29" spans="1:52" x14ac:dyDescent="0.3">
      <c r="K29" s="54" t="s">
        <v>23</v>
      </c>
      <c r="L29" s="54">
        <v>1</v>
      </c>
      <c r="M29" s="54">
        <v>6</v>
      </c>
      <c r="N29" s="54">
        <v>24</v>
      </c>
      <c r="O29" s="54">
        <v>48</v>
      </c>
      <c r="P29" s="54">
        <v>72</v>
      </c>
      <c r="AC29" s="52" t="s">
        <v>23</v>
      </c>
      <c r="AD29" s="52">
        <v>1</v>
      </c>
      <c r="AE29" s="52">
        <v>6</v>
      </c>
      <c r="AF29" s="52">
        <v>24</v>
      </c>
      <c r="AG29" s="52">
        <v>48</v>
      </c>
      <c r="AH29" s="52">
        <v>72</v>
      </c>
      <c r="AT29" t="s">
        <v>42</v>
      </c>
    </row>
    <row r="30" spans="1:52" x14ac:dyDescent="0.3">
      <c r="H30" s="48" t="s">
        <v>31</v>
      </c>
      <c r="I30" s="61">
        <v>8.6199999999999999E-2</v>
      </c>
      <c r="K30" s="57">
        <v>1.8746171693735501</v>
      </c>
      <c r="L30" s="57">
        <v>1.6890023201856148</v>
      </c>
      <c r="M30" s="57">
        <v>1.248167053364269</v>
      </c>
      <c r="N30" s="57">
        <v>0.72612529002320192</v>
      </c>
      <c r="O30" s="57">
        <v>0.44770301624129932</v>
      </c>
      <c r="P30" s="57">
        <v>0.40129930394431551</v>
      </c>
      <c r="Z30" s="48" t="s">
        <v>31</v>
      </c>
      <c r="AA30" s="61">
        <v>8.6199999999999999E-2</v>
      </c>
      <c r="AC30" s="57">
        <v>1.642598607888631</v>
      </c>
      <c r="AD30" s="57">
        <v>1.5845939675174012</v>
      </c>
      <c r="AE30" s="57">
        <v>1.248167053364269</v>
      </c>
      <c r="AF30" s="57">
        <v>0.63331786542923441</v>
      </c>
      <c r="AG30" s="57">
        <v>0.51730858468677499</v>
      </c>
      <c r="AH30" s="57">
        <v>0.30849187935034805</v>
      </c>
      <c r="AR30" s="48" t="s">
        <v>31</v>
      </c>
      <c r="AS30" s="61">
        <v>8.6199999999999999E-2</v>
      </c>
      <c r="AU30" s="54" t="s">
        <v>23</v>
      </c>
      <c r="AV30" s="54">
        <v>1</v>
      </c>
      <c r="AW30" s="54">
        <v>6</v>
      </c>
      <c r="AX30" s="54">
        <v>24</v>
      </c>
      <c r="AY30" s="54">
        <v>48</v>
      </c>
      <c r="AZ30" s="54">
        <v>72</v>
      </c>
    </row>
    <row r="31" spans="1:52" x14ac:dyDescent="0.3">
      <c r="H31" s="48" t="s">
        <v>32</v>
      </c>
      <c r="I31" s="61">
        <v>-5.5919999999999997E-3</v>
      </c>
      <c r="K31" s="57">
        <v>1.9790255220417636</v>
      </c>
      <c r="L31" s="57">
        <v>1.7006032482598608</v>
      </c>
      <c r="M31" s="57">
        <v>1.2829698375870069</v>
      </c>
      <c r="N31" s="57">
        <v>0.67972157772621811</v>
      </c>
      <c r="O31" s="57">
        <v>0.47090487238979123</v>
      </c>
      <c r="P31" s="57">
        <v>0.30849187935034805</v>
      </c>
      <c r="Z31" s="48" t="s">
        <v>32</v>
      </c>
      <c r="AA31" s="61">
        <v>-5.5919999999999997E-3</v>
      </c>
      <c r="AC31" s="57">
        <v>1.7122041763341067</v>
      </c>
      <c r="AD31" s="57">
        <v>1.6193967517401391</v>
      </c>
      <c r="AE31" s="57">
        <v>1.2249651972157773</v>
      </c>
      <c r="AF31" s="57">
        <v>0.6565197215777262</v>
      </c>
      <c r="AG31" s="57">
        <v>0.51730858468677499</v>
      </c>
      <c r="AH31" s="57">
        <v>0.32009280742459395</v>
      </c>
      <c r="AR31" s="48" t="s">
        <v>32</v>
      </c>
      <c r="AS31" s="61">
        <v>-5.5919999999999997E-3</v>
      </c>
      <c r="AU31" s="53">
        <v>2.0718329466357304</v>
      </c>
      <c r="AV31" s="53">
        <v>1.7238051044083527</v>
      </c>
      <c r="AW31" s="57">
        <v>1.2945707656612528</v>
      </c>
      <c r="AX31" s="57">
        <v>0.76092807424593967</v>
      </c>
      <c r="AY31" s="57">
        <v>0.48250580046403707</v>
      </c>
      <c r="AZ31" s="57">
        <v>0.34329466357308586</v>
      </c>
    </row>
    <row r="32" spans="1:52" x14ac:dyDescent="0.3">
      <c r="K32" s="57">
        <v>1.886218097447796</v>
      </c>
      <c r="L32" s="57">
        <v>1.7122041763341067</v>
      </c>
      <c r="M32" s="57">
        <v>1.3409744779582367</v>
      </c>
      <c r="N32" s="57">
        <v>0.67972157772621811</v>
      </c>
      <c r="O32" s="57">
        <v>0.45930394431554528</v>
      </c>
      <c r="P32" s="57">
        <v>0.38969837587006956</v>
      </c>
      <c r="AC32" s="57">
        <v>1.9674245939675177</v>
      </c>
      <c r="AD32" s="57">
        <v>1.5149883990719255</v>
      </c>
      <c r="AE32" s="57">
        <v>1.2365661252900233</v>
      </c>
      <c r="AF32" s="57">
        <v>0.72612529002320192</v>
      </c>
      <c r="AG32" s="57">
        <v>0.50570765661252903</v>
      </c>
      <c r="AH32" s="57">
        <v>0.3316937354988399</v>
      </c>
      <c r="AU32" s="53">
        <v>2.0486310904872393</v>
      </c>
      <c r="AV32" s="57">
        <v>1.6890023201856148</v>
      </c>
      <c r="AW32" s="57">
        <v>1.3061716937354988</v>
      </c>
      <c r="AX32" s="57">
        <v>0.74932714617169371</v>
      </c>
      <c r="AY32" s="57">
        <v>0.49410672853828302</v>
      </c>
      <c r="AZ32" s="57">
        <v>0.34329466357308586</v>
      </c>
    </row>
    <row r="33" spans="1:52" x14ac:dyDescent="0.3">
      <c r="K33" s="54" t="s">
        <v>23</v>
      </c>
      <c r="L33" s="54">
        <v>1</v>
      </c>
      <c r="M33" s="54">
        <v>6</v>
      </c>
      <c r="N33" s="54">
        <v>24</v>
      </c>
      <c r="O33" s="54">
        <v>48</v>
      </c>
      <c r="P33" s="54">
        <v>72</v>
      </c>
      <c r="AC33" s="52" t="s">
        <v>23</v>
      </c>
      <c r="AD33" s="52">
        <v>1</v>
      </c>
      <c r="AE33" s="52">
        <v>6</v>
      </c>
      <c r="AF33" s="52">
        <v>24</v>
      </c>
      <c r="AG33" s="52">
        <v>48</v>
      </c>
      <c r="AH33" s="52">
        <v>72</v>
      </c>
      <c r="AU33" s="53">
        <v>2.0602320185614844</v>
      </c>
      <c r="AV33" s="57">
        <v>1.7238051044083527</v>
      </c>
      <c r="AW33" s="57">
        <v>1.2945707656612528</v>
      </c>
      <c r="AX33" s="57">
        <v>0.71065738592420735</v>
      </c>
      <c r="AY33" s="57">
        <v>0.50570765661252903</v>
      </c>
      <c r="AZ33" s="53">
        <v>0.36649651972157765</v>
      </c>
    </row>
    <row r="34" spans="1:52" x14ac:dyDescent="0.3">
      <c r="K34" s="62">
        <v>0.11013701044098832</v>
      </c>
      <c r="L34" s="62">
        <v>9.9014802713005695E-2</v>
      </c>
      <c r="M34" s="62">
        <v>0.334174959156394</v>
      </c>
      <c r="N34" s="62">
        <v>0.61265409178672203</v>
      </c>
      <c r="O34" s="62">
        <v>0.76117629585623048</v>
      </c>
      <c r="P34" s="62">
        <v>0.78592999653448192</v>
      </c>
      <c r="AC34" s="63">
        <v>0.20271183386639022</v>
      </c>
      <c r="AD34" s="63">
        <v>3.5312729532742004E-2</v>
      </c>
      <c r="AE34" s="63">
        <v>0.24012656082264536</v>
      </c>
      <c r="AF34" s="63">
        <v>0.61444149386971014</v>
      </c>
      <c r="AG34" s="63">
        <v>0.68506695293519415</v>
      </c>
      <c r="AH34" s="63">
        <v>0.8121927792530651</v>
      </c>
      <c r="AU34" s="54" t="s">
        <v>23</v>
      </c>
      <c r="AV34" s="54">
        <v>1</v>
      </c>
      <c r="AW34" s="54">
        <v>6</v>
      </c>
      <c r="AX34" s="54">
        <v>24</v>
      </c>
      <c r="AY34" s="54">
        <v>48</v>
      </c>
      <c r="AZ34" s="54">
        <v>72</v>
      </c>
    </row>
    <row r="35" spans="1:52" x14ac:dyDescent="0.3">
      <c r="K35" s="62">
        <v>7.0809185585428244E-2</v>
      </c>
      <c r="L35" s="62">
        <v>0.14068655036578517</v>
      </c>
      <c r="M35" s="62">
        <v>0.3517163759144627</v>
      </c>
      <c r="N35" s="62">
        <v>0.65653723504033012</v>
      </c>
      <c r="O35" s="62">
        <v>0.7620521478146689</v>
      </c>
      <c r="P35" s="62">
        <v>0.8441193021947101</v>
      </c>
      <c r="AC35" s="63">
        <v>0.17358000358358699</v>
      </c>
      <c r="AD35" s="63">
        <v>5.4203479863407296E-2</v>
      </c>
      <c r="AE35" s="63">
        <v>0.28456826928288792</v>
      </c>
      <c r="AF35" s="63">
        <v>0.6165645834462572</v>
      </c>
      <c r="AG35" s="63">
        <v>0.69786980324136816</v>
      </c>
      <c r="AH35" s="63">
        <v>0.8130521979511085</v>
      </c>
      <c r="AU35" s="62">
        <v>0</v>
      </c>
      <c r="AV35" s="63">
        <v>0.16798064862927772</v>
      </c>
      <c r="AW35" s="62">
        <v>0.37515678193872054</v>
      </c>
      <c r="AX35" s="62">
        <v>0.63272710983694669</v>
      </c>
      <c r="AY35" s="62">
        <v>0.76711162874036909</v>
      </c>
      <c r="AZ35" s="62">
        <v>0.83430388819208023</v>
      </c>
    </row>
    <row r="36" spans="1:52" x14ac:dyDescent="0.3">
      <c r="K36" s="62">
        <v>9.9672189244263021E-2</v>
      </c>
      <c r="L36" s="62">
        <v>9.2255461523322285E-2</v>
      </c>
      <c r="M36" s="62">
        <v>0.28906711277307623</v>
      </c>
      <c r="N36" s="62">
        <v>0.63963786656170041</v>
      </c>
      <c r="O36" s="62">
        <v>0.75649478449124186</v>
      </c>
      <c r="P36" s="63">
        <v>0.79339696910057078</v>
      </c>
      <c r="AC36" s="63">
        <v>3.9639394763069713E-2</v>
      </c>
      <c r="AD36" s="63">
        <v>0.22996367753195929</v>
      </c>
      <c r="AE36" s="63">
        <v>0.37147978678239546</v>
      </c>
      <c r="AF36" s="63">
        <v>0.63092598707486203</v>
      </c>
      <c r="AG36" s="63">
        <v>0.74295957356479092</v>
      </c>
      <c r="AH36" s="63">
        <v>0.83140714184631359</v>
      </c>
      <c r="AU36" s="62">
        <v>1.1198709908618114E-2</v>
      </c>
      <c r="AV36" s="62">
        <v>0.17554589109359445</v>
      </c>
      <c r="AW36" s="62">
        <v>0.36241732354806572</v>
      </c>
      <c r="AX36" s="62">
        <v>0.63423031620911485</v>
      </c>
      <c r="AY36" s="62">
        <v>0.75881127117876246</v>
      </c>
      <c r="AZ36" s="62">
        <v>0.83242729002446325</v>
      </c>
    </row>
    <row r="37" spans="1:52" x14ac:dyDescent="0.3">
      <c r="AU37" s="62">
        <v>0</v>
      </c>
      <c r="AV37" s="62">
        <v>0.16329564394792537</v>
      </c>
      <c r="AW37" s="62">
        <v>0.37163836208838225</v>
      </c>
      <c r="AX37" s="62">
        <v>0.65505953721639099</v>
      </c>
      <c r="AY37" s="62">
        <v>0.75453849272489748</v>
      </c>
      <c r="AZ37" s="63">
        <v>0.8221091040136943</v>
      </c>
    </row>
    <row r="40" spans="1:52" x14ac:dyDescent="0.3">
      <c r="A40" t="s">
        <v>43</v>
      </c>
      <c r="S40" t="s">
        <v>43</v>
      </c>
      <c r="AK40" t="s">
        <v>43</v>
      </c>
    </row>
    <row r="41" spans="1:52" x14ac:dyDescent="0.3">
      <c r="B41" s="58" t="s">
        <v>37</v>
      </c>
      <c r="C41" s="52"/>
      <c r="D41" s="58" t="s">
        <v>38</v>
      </c>
      <c r="E41" s="58" t="s">
        <v>21</v>
      </c>
      <c r="T41" s="58" t="s">
        <v>37</v>
      </c>
      <c r="U41" s="52"/>
      <c r="V41" s="58" t="s">
        <v>38</v>
      </c>
      <c r="W41" s="58" t="s">
        <v>21</v>
      </c>
      <c r="AL41" s="58" t="s">
        <v>37</v>
      </c>
      <c r="AM41" s="52"/>
      <c r="AN41" s="58" t="s">
        <v>38</v>
      </c>
      <c r="AO41" s="58" t="s">
        <v>21</v>
      </c>
    </row>
    <row r="42" spans="1:52" x14ac:dyDescent="0.3">
      <c r="A42" s="58" t="s">
        <v>33</v>
      </c>
      <c r="B42" s="53">
        <v>1.46</v>
      </c>
      <c r="C42" s="58" t="s">
        <v>33</v>
      </c>
      <c r="D42" s="53">
        <v>1.23</v>
      </c>
      <c r="E42" s="74">
        <v>0.11799999999999999</v>
      </c>
      <c r="S42" s="58" t="s">
        <v>33</v>
      </c>
      <c r="T42" s="52">
        <v>1.4650000000000001</v>
      </c>
      <c r="U42" s="58" t="s">
        <v>33</v>
      </c>
      <c r="V42" s="52">
        <v>1.236</v>
      </c>
      <c r="W42" s="60">
        <v>0.121</v>
      </c>
      <c r="AK42" s="58" t="s">
        <v>33</v>
      </c>
      <c r="AL42" s="53">
        <v>1.46</v>
      </c>
      <c r="AM42" s="58" t="s">
        <v>33</v>
      </c>
      <c r="AN42" s="52">
        <v>1.236</v>
      </c>
      <c r="AO42" s="60">
        <v>0.122</v>
      </c>
    </row>
    <row r="43" spans="1:52" x14ac:dyDescent="0.3">
      <c r="A43" s="58">
        <v>72</v>
      </c>
      <c r="B43" s="53">
        <v>1.4550000000000001</v>
      </c>
      <c r="C43" s="58">
        <v>72</v>
      </c>
      <c r="D43" s="53">
        <v>1.234</v>
      </c>
      <c r="E43" s="30"/>
      <c r="S43" s="58">
        <v>72</v>
      </c>
      <c r="T43" s="52">
        <v>1.47</v>
      </c>
      <c r="U43" s="58">
        <v>72</v>
      </c>
      <c r="V43" s="52">
        <v>1.2390000000000001</v>
      </c>
      <c r="AK43" s="58">
        <v>72</v>
      </c>
      <c r="AL43" s="53">
        <v>1.49</v>
      </c>
      <c r="AM43" s="58">
        <v>72</v>
      </c>
      <c r="AN43" s="52">
        <v>1.2490000000000001</v>
      </c>
    </row>
    <row r="44" spans="1:52" x14ac:dyDescent="0.3">
      <c r="A44" s="58">
        <v>48</v>
      </c>
      <c r="B44" s="53">
        <v>1.4550000000000001</v>
      </c>
      <c r="C44" s="58">
        <v>48</v>
      </c>
      <c r="D44" s="53">
        <v>1.266</v>
      </c>
      <c r="E44" s="30"/>
      <c r="S44" s="58">
        <v>48</v>
      </c>
      <c r="T44" s="52">
        <v>1.5069999999999999</v>
      </c>
      <c r="U44" s="58">
        <v>48</v>
      </c>
      <c r="V44" s="52">
        <v>1.248</v>
      </c>
      <c r="AK44" s="58">
        <v>48</v>
      </c>
      <c r="AL44" s="53">
        <v>1.462</v>
      </c>
      <c r="AM44" s="58">
        <v>48</v>
      </c>
      <c r="AN44" s="52">
        <v>1.234</v>
      </c>
    </row>
    <row r="45" spans="1:52" x14ac:dyDescent="0.3">
      <c r="A45" s="58">
        <v>24</v>
      </c>
      <c r="B45" s="53">
        <v>1.456</v>
      </c>
      <c r="C45" s="58">
        <v>24</v>
      </c>
      <c r="D45" s="53">
        <v>1.242</v>
      </c>
      <c r="E45" s="30"/>
      <c r="S45" s="58">
        <v>24</v>
      </c>
      <c r="T45" s="52">
        <v>1.4690000000000001</v>
      </c>
      <c r="U45" s="58">
        <v>24</v>
      </c>
      <c r="V45" s="52">
        <v>1.2310000000000001</v>
      </c>
      <c r="AK45" s="58">
        <v>24</v>
      </c>
      <c r="AL45" s="53">
        <v>1.4650000000000001</v>
      </c>
      <c r="AM45" s="58">
        <v>24</v>
      </c>
      <c r="AN45" s="52">
        <v>1.248</v>
      </c>
    </row>
    <row r="46" spans="1:52" x14ac:dyDescent="0.3">
      <c r="A46" s="58">
        <v>6</v>
      </c>
      <c r="B46" s="53">
        <v>1.464</v>
      </c>
      <c r="C46" s="58">
        <v>6</v>
      </c>
      <c r="D46" s="53">
        <v>1.2509999999999999</v>
      </c>
      <c r="E46" s="30"/>
      <c r="S46" s="58">
        <v>6</v>
      </c>
      <c r="T46" s="52">
        <v>1.4670000000000001</v>
      </c>
      <c r="U46" s="58">
        <v>6</v>
      </c>
      <c r="V46" s="52">
        <v>1.262</v>
      </c>
      <c r="AK46" s="58">
        <v>6</v>
      </c>
      <c r="AL46" s="53">
        <v>1.482</v>
      </c>
      <c r="AM46" s="58">
        <v>6</v>
      </c>
      <c r="AN46" s="52">
        <v>1.2509999999999999</v>
      </c>
    </row>
    <row r="47" spans="1:52" x14ac:dyDescent="0.3">
      <c r="A47" s="58">
        <v>1</v>
      </c>
      <c r="B47" s="53">
        <v>1.4790000000000001</v>
      </c>
      <c r="C47" s="58">
        <v>1</v>
      </c>
      <c r="D47" s="53">
        <v>1.2290000000000001</v>
      </c>
      <c r="S47" s="58">
        <v>1</v>
      </c>
      <c r="T47" s="52">
        <v>1.4650000000000001</v>
      </c>
      <c r="U47" s="58">
        <v>1</v>
      </c>
      <c r="V47" s="52">
        <v>1.2270000000000001</v>
      </c>
      <c r="AK47" s="58">
        <v>1</v>
      </c>
      <c r="AL47" s="53">
        <v>1.4550000000000001</v>
      </c>
      <c r="AM47" s="58">
        <v>1</v>
      </c>
      <c r="AN47" s="52">
        <v>1.272</v>
      </c>
    </row>
  </sheetData>
  <mergeCells count="6">
    <mergeCell ref="AY2:BA2"/>
    <mergeCell ref="K2:M2"/>
    <mergeCell ref="O2:Q2"/>
    <mergeCell ref="AC2:AE2"/>
    <mergeCell ref="AG2:AI2"/>
    <mergeCell ref="AU2:AW2"/>
  </mergeCells>
  <conditionalFormatting sqref="K3:M13">
    <cfRule type="cellIs" dxfId="5" priority="6" operator="lessThan">
      <formula>$G$12</formula>
    </cfRule>
  </conditionalFormatting>
  <conditionalFormatting sqref="O3:Q7">
    <cfRule type="cellIs" dxfId="4" priority="5" operator="lessThan">
      <formula>$G$12</formula>
    </cfRule>
  </conditionalFormatting>
  <conditionalFormatting sqref="AC3:AE13">
    <cfRule type="cellIs" dxfId="3" priority="4" operator="lessThan">
      <formula>$G$12</formula>
    </cfRule>
  </conditionalFormatting>
  <conditionalFormatting sqref="AG3:AI7">
    <cfRule type="cellIs" dxfId="2" priority="3" operator="lessThan">
      <formula>$G$12</formula>
    </cfRule>
  </conditionalFormatting>
  <conditionalFormatting sqref="AU3:AW13">
    <cfRule type="cellIs" dxfId="1" priority="2" operator="lessThan">
      <formula>$G$12</formula>
    </cfRule>
  </conditionalFormatting>
  <conditionalFormatting sqref="AY3:BA7">
    <cfRule type="cellIs" dxfId="0" priority="1" operator="lessThan">
      <formula>$G$12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n1 (11-16)</vt:lpstr>
      <vt:lpstr>n2 (11-16)</vt:lpstr>
      <vt:lpstr>n3 (11-18)</vt:lpstr>
      <vt:lpstr>Summary</vt:lpstr>
      <vt:lpstr>data print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Nayla Rhein</dc:creator>
  <cp:lastModifiedBy>Nayla Rhein</cp:lastModifiedBy>
  <cp:lastPrinted>2021-01-21T20:34:58Z</cp:lastPrinted>
  <dcterms:created xsi:type="dcterms:W3CDTF">2020-10-26T04:13:30Z</dcterms:created>
  <dcterms:modified xsi:type="dcterms:W3CDTF">2021-01-21T20:36:05Z</dcterms:modified>
</cp:coreProperties>
</file>