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tagouni-my.sharepoint.com/personal/rhena034_student_otago_ac_nz/Documents/Desktop/dye paper data/"/>
    </mc:Choice>
  </mc:AlternateContent>
  <xr:revisionPtr revIDLastSave="2" documentId="13_ncr:1_{0368B99A-BDE2-449B-A322-BA0DBC268F64}" xr6:coauthVersionLast="47" xr6:coauthVersionMax="47" xr10:uidLastSave="{18056D82-680F-426D-AC62-4BB13536E93F}"/>
  <bookViews>
    <workbookView xWindow="28680" yWindow="255" windowWidth="25440" windowHeight="15390" tabRatio="751" activeTab="9" xr2:uid="{8CDE28FC-0D7B-43D0-BFDB-EA2138D2C003}"/>
  </bookViews>
  <sheets>
    <sheet name="EB_9-16-20" sheetId="2" r:id="rId1"/>
    <sheet name="EB_9-25-20" sheetId="3" r:id="rId2"/>
    <sheet name="EB_10-1-20" sheetId="5" r:id="rId3"/>
    <sheet name="Batch 2 EB - n=3" sheetId="4" r:id="rId4"/>
    <sheet name="Batch 2 EB - n=3 (2)" sheetId="12" r:id="rId5"/>
    <sheet name="EB_10-3-20" sheetId="6" r:id="rId6"/>
    <sheet name="EB_10-6-20" sheetId="8" r:id="rId7"/>
    <sheet name="EB_10-7-20" sheetId="10" r:id="rId8"/>
    <sheet name="Batch 3 EB - n=3" sheetId="9" r:id="rId9"/>
    <sheet name="Batch 3 EB - n=3 (2)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6" i="13" l="1"/>
  <c r="O65" i="13"/>
  <c r="M65" i="13"/>
  <c r="N65" i="13"/>
  <c r="P65" i="13"/>
  <c r="Q65" i="13"/>
  <c r="M66" i="13"/>
  <c r="N66" i="13"/>
  <c r="O66" i="13"/>
  <c r="P66" i="13"/>
  <c r="L66" i="13"/>
  <c r="L65" i="13"/>
  <c r="M64" i="13"/>
  <c r="N64" i="13"/>
  <c r="O64" i="13"/>
  <c r="P64" i="13"/>
  <c r="Q64" i="13"/>
  <c r="L64" i="13"/>
  <c r="P54" i="12"/>
  <c r="K52" i="12"/>
  <c r="N52" i="12"/>
  <c r="K53" i="12"/>
  <c r="Q53" i="12"/>
  <c r="P53" i="12"/>
  <c r="O53" i="12"/>
  <c r="N53" i="12"/>
  <c r="M53" i="12"/>
  <c r="Q52" i="12"/>
  <c r="P52" i="12"/>
  <c r="O52" i="12"/>
  <c r="M52" i="12"/>
  <c r="M54" i="12"/>
  <c r="N54" i="12"/>
  <c r="O54" i="12"/>
  <c r="Q54" i="12"/>
  <c r="K54" i="12"/>
  <c r="C72" i="13"/>
  <c r="D72" i="13"/>
  <c r="E72" i="13"/>
  <c r="F72" i="13"/>
  <c r="G72" i="13"/>
  <c r="H72" i="13"/>
  <c r="B72" i="13"/>
  <c r="F54" i="12"/>
  <c r="D45" i="12"/>
  <c r="C24" i="13"/>
  <c r="B20" i="13"/>
  <c r="B24" i="13"/>
  <c r="V14" i="10"/>
  <c r="V20" i="10"/>
  <c r="U2" i="10"/>
  <c r="W16" i="10"/>
  <c r="U14" i="10"/>
  <c r="W11" i="10"/>
  <c r="W22" i="10" s="1"/>
  <c r="V11" i="10"/>
  <c r="W7" i="10"/>
  <c r="V7" i="10"/>
  <c r="V16" i="10" s="1"/>
  <c r="U7" i="10"/>
  <c r="U16" i="10" s="1"/>
  <c r="W6" i="10"/>
  <c r="W15" i="10" s="1"/>
  <c r="V6" i="10"/>
  <c r="V15" i="10" s="1"/>
  <c r="U6" i="10"/>
  <c r="U15" i="10" s="1"/>
  <c r="W5" i="10"/>
  <c r="W14" i="10" s="1"/>
  <c r="V5" i="10"/>
  <c r="U5" i="10"/>
  <c r="W4" i="10"/>
  <c r="W13" i="10" s="1"/>
  <c r="V4" i="10"/>
  <c r="V13" i="10" s="1"/>
  <c r="U4" i="10"/>
  <c r="U13" i="10" s="1"/>
  <c r="W3" i="10"/>
  <c r="W12" i="10" s="1"/>
  <c r="V3" i="10"/>
  <c r="V12" i="10" s="1"/>
  <c r="U3" i="10"/>
  <c r="U12" i="10" s="1"/>
  <c r="W2" i="10"/>
  <c r="V2" i="10"/>
  <c r="U11" i="10"/>
  <c r="W21" i="8"/>
  <c r="V14" i="8"/>
  <c r="U2" i="8"/>
  <c r="W16" i="8"/>
  <c r="U14" i="8"/>
  <c r="W11" i="8"/>
  <c r="W22" i="8" s="1"/>
  <c r="V11" i="8"/>
  <c r="W7" i="8"/>
  <c r="V7" i="8"/>
  <c r="V16" i="8" s="1"/>
  <c r="U7" i="8"/>
  <c r="U16" i="8" s="1"/>
  <c r="W6" i="8"/>
  <c r="W15" i="8" s="1"/>
  <c r="V6" i="8"/>
  <c r="V15" i="8" s="1"/>
  <c r="U6" i="8"/>
  <c r="U15" i="8" s="1"/>
  <c r="W5" i="8"/>
  <c r="W14" i="8" s="1"/>
  <c r="V5" i="8"/>
  <c r="U5" i="8"/>
  <c r="W4" i="8"/>
  <c r="W13" i="8" s="1"/>
  <c r="V4" i="8"/>
  <c r="V13" i="8" s="1"/>
  <c r="U4" i="8"/>
  <c r="U13" i="8" s="1"/>
  <c r="W3" i="8"/>
  <c r="W12" i="8" s="1"/>
  <c r="V3" i="8"/>
  <c r="V12" i="8" s="1"/>
  <c r="U3" i="8"/>
  <c r="U12" i="8" s="1"/>
  <c r="W2" i="8"/>
  <c r="V2" i="8"/>
  <c r="U11" i="8"/>
  <c r="W22" i="6"/>
  <c r="V19" i="6"/>
  <c r="U18" i="6"/>
  <c r="U16" i="6"/>
  <c r="W14" i="6"/>
  <c r="U11" i="6"/>
  <c r="U3" i="6"/>
  <c r="V3" i="6"/>
  <c r="V12" i="6" s="1"/>
  <c r="W3" i="6"/>
  <c r="U4" i="6"/>
  <c r="V4" i="6"/>
  <c r="W4" i="6"/>
  <c r="W13" i="6" s="1"/>
  <c r="U5" i="6"/>
  <c r="U14" i="6" s="1"/>
  <c r="V5" i="6"/>
  <c r="W5" i="6"/>
  <c r="U6" i="6"/>
  <c r="U15" i="6" s="1"/>
  <c r="V6" i="6"/>
  <c r="W6" i="6"/>
  <c r="U7" i="6"/>
  <c r="V7" i="6"/>
  <c r="V16" i="6" s="1"/>
  <c r="W7" i="6"/>
  <c r="W16" i="6" s="1"/>
  <c r="V2" i="6"/>
  <c r="V11" i="6" s="1"/>
  <c r="W2" i="6"/>
  <c r="U2" i="6"/>
  <c r="W15" i="6"/>
  <c r="V15" i="6"/>
  <c r="V14" i="6"/>
  <c r="V13" i="6"/>
  <c r="U13" i="6"/>
  <c r="W12" i="6"/>
  <c r="U12" i="6"/>
  <c r="W11" i="6"/>
  <c r="D27" i="13"/>
  <c r="C27" i="13"/>
  <c r="B27" i="13"/>
  <c r="D26" i="13"/>
  <c r="N25" i="13" s="1"/>
  <c r="T25" i="13" s="1"/>
  <c r="C26" i="13"/>
  <c r="B26" i="13"/>
  <c r="M25" i="13"/>
  <c r="S25" i="13" s="1"/>
  <c r="D25" i="13"/>
  <c r="C25" i="13"/>
  <c r="B25" i="13"/>
  <c r="D24" i="13"/>
  <c r="D23" i="13"/>
  <c r="C23" i="13"/>
  <c r="B23" i="13"/>
  <c r="L22" i="13" s="1"/>
  <c r="R22" i="13" s="1"/>
  <c r="D22" i="13"/>
  <c r="C22" i="13"/>
  <c r="B22" i="13"/>
  <c r="D21" i="13"/>
  <c r="C21" i="13"/>
  <c r="B21" i="13"/>
  <c r="D20" i="13"/>
  <c r="N24" i="13" s="1"/>
  <c r="T24" i="13" s="1"/>
  <c r="C20" i="13"/>
  <c r="C22" i="12"/>
  <c r="B20" i="12"/>
  <c r="B26" i="12"/>
  <c r="AI24" i="2"/>
  <c r="AI14" i="2"/>
  <c r="AI21" i="2" s="1"/>
  <c r="AJ14" i="2"/>
  <c r="AK14" i="2"/>
  <c r="AI15" i="2"/>
  <c r="AJ15" i="2"/>
  <c r="AK15" i="2"/>
  <c r="AI16" i="2"/>
  <c r="AJ16" i="2"/>
  <c r="AK16" i="2"/>
  <c r="AI17" i="2"/>
  <c r="AJ17" i="2"/>
  <c r="AK17" i="2"/>
  <c r="AI18" i="2"/>
  <c r="AJ18" i="2"/>
  <c r="AK18" i="2"/>
  <c r="AJ13" i="2"/>
  <c r="AJ24" i="2" s="1"/>
  <c r="AK13" i="2"/>
  <c r="AK24" i="2" s="1"/>
  <c r="AI13" i="2"/>
  <c r="AI25" i="2" s="1"/>
  <c r="AI6" i="2"/>
  <c r="AJ6" i="2"/>
  <c r="AK6" i="2"/>
  <c r="AI7" i="2"/>
  <c r="AJ7" i="2"/>
  <c r="AK7" i="2"/>
  <c r="AI8" i="2"/>
  <c r="AJ8" i="2"/>
  <c r="AK8" i="2"/>
  <c r="AI9" i="2"/>
  <c r="AJ9" i="2"/>
  <c r="AK9" i="2"/>
  <c r="AI10" i="2"/>
  <c r="AJ10" i="2"/>
  <c r="AK10" i="2"/>
  <c r="AJ5" i="2"/>
  <c r="AK5" i="2"/>
  <c r="AI5" i="2"/>
  <c r="Z2" i="2"/>
  <c r="C25" i="12"/>
  <c r="C23" i="12"/>
  <c r="W22" i="3"/>
  <c r="V19" i="3"/>
  <c r="U21" i="3"/>
  <c r="U19" i="3"/>
  <c r="W19" i="3"/>
  <c r="U20" i="3"/>
  <c r="V20" i="3"/>
  <c r="W20" i="3"/>
  <c r="V21" i="3"/>
  <c r="W21" i="3"/>
  <c r="U22" i="3"/>
  <c r="V22" i="3"/>
  <c r="V18" i="3"/>
  <c r="W18" i="3"/>
  <c r="U18" i="3"/>
  <c r="W15" i="3"/>
  <c r="U13" i="3"/>
  <c r="U11" i="3"/>
  <c r="V11" i="3"/>
  <c r="W11" i="3"/>
  <c r="U12" i="3"/>
  <c r="V12" i="3"/>
  <c r="W12" i="3"/>
  <c r="V13" i="3"/>
  <c r="W13" i="3"/>
  <c r="U14" i="3"/>
  <c r="V14" i="3"/>
  <c r="W14" i="3"/>
  <c r="U15" i="3"/>
  <c r="V15" i="3"/>
  <c r="V10" i="3"/>
  <c r="W10" i="3"/>
  <c r="U10" i="3"/>
  <c r="P14" i="3"/>
  <c r="V11" i="5"/>
  <c r="V5" i="3"/>
  <c r="U3" i="3"/>
  <c r="V3" i="3"/>
  <c r="W3" i="3"/>
  <c r="U4" i="3"/>
  <c r="V4" i="3"/>
  <c r="W4" i="3"/>
  <c r="U5" i="3"/>
  <c r="W5" i="3"/>
  <c r="U6" i="3"/>
  <c r="V6" i="3"/>
  <c r="W6" i="3"/>
  <c r="U7" i="3"/>
  <c r="V7" i="3"/>
  <c r="W7" i="3"/>
  <c r="V2" i="3"/>
  <c r="W2" i="3"/>
  <c r="U2" i="3"/>
  <c r="D27" i="12"/>
  <c r="C27" i="12"/>
  <c r="M25" i="12" s="1"/>
  <c r="B27" i="12"/>
  <c r="D26" i="12"/>
  <c r="N25" i="12" s="1"/>
  <c r="C26" i="12"/>
  <c r="D25" i="12"/>
  <c r="B25" i="12"/>
  <c r="D24" i="12"/>
  <c r="C24" i="12"/>
  <c r="B24" i="12"/>
  <c r="D23" i="12"/>
  <c r="B23" i="12"/>
  <c r="D22" i="12"/>
  <c r="B22" i="12"/>
  <c r="D21" i="12"/>
  <c r="C21" i="12"/>
  <c r="B21" i="12"/>
  <c r="D20" i="12"/>
  <c r="N22" i="12" s="1"/>
  <c r="C20" i="12"/>
  <c r="W21" i="5"/>
  <c r="X22" i="5"/>
  <c r="V19" i="5"/>
  <c r="W19" i="5"/>
  <c r="X19" i="5"/>
  <c r="V20" i="5"/>
  <c r="W20" i="5"/>
  <c r="X20" i="5"/>
  <c r="V21" i="5"/>
  <c r="X21" i="5"/>
  <c r="V22" i="5"/>
  <c r="W22" i="5"/>
  <c r="X18" i="5"/>
  <c r="W18" i="5"/>
  <c r="V18" i="5"/>
  <c r="S30" i="5"/>
  <c r="V15" i="5"/>
  <c r="V12" i="5"/>
  <c r="W12" i="5"/>
  <c r="X12" i="5"/>
  <c r="V13" i="5"/>
  <c r="W13" i="5"/>
  <c r="X13" i="5"/>
  <c r="V14" i="5"/>
  <c r="W14" i="5"/>
  <c r="X14" i="5"/>
  <c r="W15" i="5"/>
  <c r="X15" i="5"/>
  <c r="V16" i="5"/>
  <c r="W16" i="5"/>
  <c r="X16" i="5"/>
  <c r="W11" i="5"/>
  <c r="X11" i="5"/>
  <c r="P17" i="5"/>
  <c r="V3" i="5"/>
  <c r="W3" i="5"/>
  <c r="X3" i="5"/>
  <c r="V4" i="5"/>
  <c r="W4" i="5"/>
  <c r="X4" i="5"/>
  <c r="V5" i="5"/>
  <c r="W5" i="5"/>
  <c r="X5" i="5"/>
  <c r="V6" i="5"/>
  <c r="W6" i="5"/>
  <c r="X6" i="5"/>
  <c r="V7" i="5"/>
  <c r="W7" i="5"/>
  <c r="X7" i="5"/>
  <c r="W2" i="5"/>
  <c r="X2" i="5"/>
  <c r="V2" i="5"/>
  <c r="Z17" i="2"/>
  <c r="Z6" i="2"/>
  <c r="N21" i="13" l="1"/>
  <c r="T21" i="13" s="1"/>
  <c r="M24" i="13"/>
  <c r="S24" i="13" s="1"/>
  <c r="L25" i="13"/>
  <c r="R25" i="13" s="1"/>
  <c r="L25" i="12"/>
  <c r="L23" i="12"/>
  <c r="N20" i="13"/>
  <c r="T20" i="13" s="1"/>
  <c r="M21" i="13"/>
  <c r="S21" i="13" s="1"/>
  <c r="M20" i="13"/>
  <c r="S20" i="13" s="1"/>
  <c r="M22" i="13"/>
  <c r="S22" i="13" s="1"/>
  <c r="L24" i="13"/>
  <c r="R24" i="13" s="1"/>
  <c r="L23" i="13"/>
  <c r="R23" i="13" s="1"/>
  <c r="L21" i="13"/>
  <c r="R21" i="13" s="1"/>
  <c r="L20" i="13"/>
  <c r="R20" i="13" s="1"/>
  <c r="U20" i="10"/>
  <c r="U22" i="10"/>
  <c r="U19" i="10"/>
  <c r="U21" i="10"/>
  <c r="U18" i="10"/>
  <c r="V22" i="10"/>
  <c r="W20" i="10"/>
  <c r="V18" i="10"/>
  <c r="W18" i="10"/>
  <c r="V21" i="10"/>
  <c r="W21" i="10"/>
  <c r="V19" i="10"/>
  <c r="W19" i="10"/>
  <c r="U20" i="8"/>
  <c r="U18" i="8"/>
  <c r="U22" i="8"/>
  <c r="U19" i="8"/>
  <c r="U21" i="8"/>
  <c r="V22" i="8"/>
  <c r="W20" i="8"/>
  <c r="W18" i="8"/>
  <c r="V21" i="8"/>
  <c r="V19" i="8"/>
  <c r="V20" i="8"/>
  <c r="V18" i="8"/>
  <c r="W19" i="8"/>
  <c r="U20" i="6"/>
  <c r="U22" i="6"/>
  <c r="U19" i="6"/>
  <c r="U21" i="6"/>
  <c r="W19" i="6"/>
  <c r="W21" i="6"/>
  <c r="W18" i="6"/>
  <c r="W20" i="6"/>
  <c r="V18" i="6"/>
  <c r="V20" i="6"/>
  <c r="V21" i="6"/>
  <c r="V22" i="6"/>
  <c r="N22" i="13"/>
  <c r="T22" i="13" s="1"/>
  <c r="M23" i="13"/>
  <c r="S23" i="13" s="1"/>
  <c r="N23" i="13"/>
  <c r="T23" i="13" s="1"/>
  <c r="L21" i="12"/>
  <c r="L20" i="12"/>
  <c r="L22" i="12"/>
  <c r="AK21" i="2"/>
  <c r="AJ23" i="2"/>
  <c r="AJ21" i="2"/>
  <c r="AI23" i="2"/>
  <c r="AK25" i="2"/>
  <c r="AK22" i="2"/>
  <c r="AJ25" i="2"/>
  <c r="AI22" i="2"/>
  <c r="AJ22" i="2"/>
  <c r="AK23" i="2"/>
  <c r="M21" i="12"/>
  <c r="M22" i="12"/>
  <c r="M24" i="12"/>
  <c r="M20" i="12"/>
  <c r="N21" i="12"/>
  <c r="L24" i="12"/>
  <c r="M23" i="12"/>
  <c r="N23" i="12"/>
  <c r="N20" i="12"/>
  <c r="N24" i="12"/>
  <c r="H28" i="10" l="1"/>
  <c r="H29" i="10"/>
  <c r="H30" i="10"/>
  <c r="G30" i="10"/>
  <c r="G29" i="10"/>
  <c r="G28" i="10"/>
  <c r="O26" i="10"/>
  <c r="O38" i="10" s="1"/>
  <c r="N26" i="10"/>
  <c r="N38" i="10" s="1"/>
  <c r="M26" i="10"/>
  <c r="M38" i="10" s="1"/>
  <c r="O25" i="10"/>
  <c r="O37" i="10" s="1"/>
  <c r="N25" i="10"/>
  <c r="N37" i="10" s="1"/>
  <c r="M25" i="10"/>
  <c r="M37" i="10" s="1"/>
  <c r="O24" i="10"/>
  <c r="O36" i="10" s="1"/>
  <c r="N24" i="10"/>
  <c r="N36" i="10" s="1"/>
  <c r="M24" i="10"/>
  <c r="M36" i="10" s="1"/>
  <c r="O23" i="10"/>
  <c r="O35" i="10" s="1"/>
  <c r="N23" i="10"/>
  <c r="N35" i="10" s="1"/>
  <c r="M23" i="10"/>
  <c r="M35" i="10" s="1"/>
  <c r="R22" i="10"/>
  <c r="R34" i="10" s="1"/>
  <c r="Q22" i="10"/>
  <c r="Q34" i="10" s="1"/>
  <c r="P22" i="10"/>
  <c r="P34" i="10" s="1"/>
  <c r="O22" i="10"/>
  <c r="O34" i="10" s="1"/>
  <c r="N22" i="10"/>
  <c r="N34" i="10" s="1"/>
  <c r="M22" i="10"/>
  <c r="M34" i="10" s="1"/>
  <c r="R21" i="10"/>
  <c r="R33" i="10" s="1"/>
  <c r="Q21" i="10"/>
  <c r="Q33" i="10" s="1"/>
  <c r="P21" i="10"/>
  <c r="P33" i="10" s="1"/>
  <c r="O21" i="10"/>
  <c r="O33" i="10" s="1"/>
  <c r="N21" i="10"/>
  <c r="N33" i="10" s="1"/>
  <c r="M21" i="10"/>
  <c r="M33" i="10" s="1"/>
  <c r="R20" i="10"/>
  <c r="R32" i="10" s="1"/>
  <c r="Q20" i="10"/>
  <c r="Q32" i="10" s="1"/>
  <c r="P20" i="10"/>
  <c r="P32" i="10" s="1"/>
  <c r="O20" i="10"/>
  <c r="O32" i="10" s="1"/>
  <c r="N20" i="10"/>
  <c r="N32" i="10" s="1"/>
  <c r="M20" i="10"/>
  <c r="M32" i="10" s="1"/>
  <c r="G20" i="10"/>
  <c r="C20" i="10"/>
  <c r="R19" i="10"/>
  <c r="R31" i="10" s="1"/>
  <c r="Q19" i="10"/>
  <c r="Q31" i="10" s="1"/>
  <c r="P19" i="10"/>
  <c r="P31" i="10" s="1"/>
  <c r="O19" i="10"/>
  <c r="O31" i="10" s="1"/>
  <c r="N19" i="10"/>
  <c r="N31" i="10" s="1"/>
  <c r="M19" i="10"/>
  <c r="M31" i="10" s="1"/>
  <c r="G19" i="10"/>
  <c r="C19" i="10"/>
  <c r="R18" i="10"/>
  <c r="R30" i="10" s="1"/>
  <c r="Q18" i="10"/>
  <c r="Q30" i="10" s="1"/>
  <c r="P18" i="10"/>
  <c r="P30" i="10" s="1"/>
  <c r="O18" i="10"/>
  <c r="O30" i="10" s="1"/>
  <c r="N18" i="10"/>
  <c r="N30" i="10" s="1"/>
  <c r="M18" i="10"/>
  <c r="M30" i="10" s="1"/>
  <c r="G18" i="10"/>
  <c r="C18" i="10"/>
  <c r="R17" i="10"/>
  <c r="R29" i="10" s="1"/>
  <c r="Q17" i="10"/>
  <c r="Q29" i="10" s="1"/>
  <c r="P17" i="10"/>
  <c r="P29" i="10" s="1"/>
  <c r="O17" i="10"/>
  <c r="O29" i="10" s="1"/>
  <c r="N17" i="10"/>
  <c r="N29" i="10" s="1"/>
  <c r="M17" i="10"/>
  <c r="M29" i="10" s="1"/>
  <c r="G17" i="10"/>
  <c r="C17" i="10"/>
  <c r="G16" i="10"/>
  <c r="C16" i="10"/>
  <c r="G15" i="10"/>
  <c r="C15" i="10"/>
  <c r="G14" i="10"/>
  <c r="C14" i="10"/>
  <c r="E3" i="10"/>
  <c r="F3" i="10" s="1"/>
  <c r="B28" i="10" s="1"/>
  <c r="E2" i="10"/>
  <c r="F2" i="10" s="1"/>
  <c r="O47" i="10" l="1"/>
  <c r="O49" i="10"/>
  <c r="O44" i="10"/>
  <c r="O43" i="10"/>
  <c r="O46" i="10"/>
  <c r="O48" i="10"/>
  <c r="D20" i="10"/>
  <c r="D19" i="10"/>
  <c r="D15" i="10"/>
  <c r="D18" i="10"/>
  <c r="D17" i="10"/>
  <c r="D14" i="10"/>
  <c r="D16" i="10"/>
  <c r="S30" i="10"/>
  <c r="T32" i="10"/>
  <c r="U34" i="10"/>
  <c r="O42" i="10"/>
  <c r="S33" i="10"/>
  <c r="U31" i="10"/>
  <c r="T34" i="10"/>
  <c r="U33" i="10"/>
  <c r="T30" i="10"/>
  <c r="S34" i="10"/>
  <c r="T33" i="10"/>
  <c r="U32" i="10"/>
  <c r="S31" i="10"/>
  <c r="S32" i="10"/>
  <c r="T31" i="10"/>
  <c r="U30" i="10"/>
  <c r="O45" i="10"/>
  <c r="B26" i="9"/>
  <c r="B24" i="9"/>
  <c r="B22" i="9"/>
  <c r="D27" i="9"/>
  <c r="C27" i="9"/>
  <c r="B27" i="9"/>
  <c r="D26" i="9"/>
  <c r="N25" i="9" s="1"/>
  <c r="T25" i="9" s="1"/>
  <c r="C26" i="9"/>
  <c r="D25" i="9"/>
  <c r="C25" i="9"/>
  <c r="B25" i="9"/>
  <c r="D24" i="9"/>
  <c r="C24" i="9"/>
  <c r="D23" i="9"/>
  <c r="C23" i="9"/>
  <c r="B23" i="9"/>
  <c r="D22" i="9"/>
  <c r="C22" i="9"/>
  <c r="D21" i="9"/>
  <c r="C21" i="9"/>
  <c r="B21" i="9"/>
  <c r="D20" i="9"/>
  <c r="C20" i="9"/>
  <c r="B20" i="9"/>
  <c r="O26" i="8"/>
  <c r="O38" i="8" s="1"/>
  <c r="N26" i="8"/>
  <c r="N38" i="8" s="1"/>
  <c r="M26" i="8"/>
  <c r="M38" i="8" s="1"/>
  <c r="O25" i="8"/>
  <c r="O37" i="8" s="1"/>
  <c r="N25" i="8"/>
  <c r="M25" i="8"/>
  <c r="M37" i="8" s="1"/>
  <c r="O24" i="8"/>
  <c r="O36" i="8" s="1"/>
  <c r="N24" i="8"/>
  <c r="N36" i="8" s="1"/>
  <c r="M24" i="8"/>
  <c r="M36" i="8" s="1"/>
  <c r="O23" i="8"/>
  <c r="O35" i="8" s="1"/>
  <c r="N23" i="8"/>
  <c r="N35" i="8" s="1"/>
  <c r="M23" i="8"/>
  <c r="M35" i="8" s="1"/>
  <c r="R22" i="8"/>
  <c r="R34" i="8" s="1"/>
  <c r="Q22" i="8"/>
  <c r="Q34" i="8" s="1"/>
  <c r="P22" i="8"/>
  <c r="O22" i="8"/>
  <c r="O34" i="8" s="1"/>
  <c r="N22" i="8"/>
  <c r="N34" i="8" s="1"/>
  <c r="M22" i="8"/>
  <c r="M34" i="8" s="1"/>
  <c r="R21" i="8"/>
  <c r="R33" i="8" s="1"/>
  <c r="Q21" i="8"/>
  <c r="Q33" i="8" s="1"/>
  <c r="P21" i="8"/>
  <c r="P33" i="8" s="1"/>
  <c r="O21" i="8"/>
  <c r="O33" i="8" s="1"/>
  <c r="N21" i="8"/>
  <c r="N33" i="8" s="1"/>
  <c r="M21" i="8"/>
  <c r="M33" i="8" s="1"/>
  <c r="R20" i="8"/>
  <c r="R32" i="8" s="1"/>
  <c r="Q20" i="8"/>
  <c r="Q32" i="8" s="1"/>
  <c r="P20" i="8"/>
  <c r="P32" i="8" s="1"/>
  <c r="O20" i="8"/>
  <c r="O32" i="8" s="1"/>
  <c r="N20" i="8"/>
  <c r="N32" i="8" s="1"/>
  <c r="M20" i="8"/>
  <c r="M32" i="8" s="1"/>
  <c r="R19" i="8"/>
  <c r="R31" i="8" s="1"/>
  <c r="Q19" i="8"/>
  <c r="Q31" i="8" s="1"/>
  <c r="P19" i="8"/>
  <c r="P31" i="8" s="1"/>
  <c r="O19" i="8"/>
  <c r="O31" i="8" s="1"/>
  <c r="N19" i="8"/>
  <c r="N31" i="8" s="1"/>
  <c r="M19" i="8"/>
  <c r="M31" i="8" s="1"/>
  <c r="R18" i="8"/>
  <c r="R30" i="8" s="1"/>
  <c r="Q18" i="8"/>
  <c r="P18" i="8"/>
  <c r="P30" i="8" s="1"/>
  <c r="O18" i="8"/>
  <c r="O30" i="8" s="1"/>
  <c r="N18" i="8"/>
  <c r="N30" i="8" s="1"/>
  <c r="M18" i="8"/>
  <c r="M30" i="8" s="1"/>
  <c r="R17" i="8"/>
  <c r="R29" i="8" s="1"/>
  <c r="Q17" i="8"/>
  <c r="Q29" i="8" s="1"/>
  <c r="P17" i="8"/>
  <c r="O17" i="8"/>
  <c r="O29" i="8" s="1"/>
  <c r="N17" i="8"/>
  <c r="N29" i="8" s="1"/>
  <c r="M17" i="8"/>
  <c r="M29" i="8" s="1"/>
  <c r="N37" i="8"/>
  <c r="Q30" i="8"/>
  <c r="F30" i="8"/>
  <c r="F29" i="8"/>
  <c r="F28" i="8"/>
  <c r="P34" i="8"/>
  <c r="G20" i="8"/>
  <c r="C20" i="8"/>
  <c r="G19" i="8"/>
  <c r="C19" i="8"/>
  <c r="G18" i="8"/>
  <c r="C18" i="8"/>
  <c r="P29" i="8"/>
  <c r="G17" i="8"/>
  <c r="C17" i="8"/>
  <c r="G16" i="8"/>
  <c r="C16" i="8"/>
  <c r="G15" i="8"/>
  <c r="C15" i="8"/>
  <c r="G14" i="8"/>
  <c r="C14" i="8"/>
  <c r="E3" i="8"/>
  <c r="F3" i="8" s="1"/>
  <c r="B28" i="8" s="1"/>
  <c r="F2" i="8"/>
  <c r="D20" i="8" s="1"/>
  <c r="E2" i="8"/>
  <c r="L25" i="9" l="1"/>
  <c r="R25" i="9" s="1"/>
  <c r="O43" i="8"/>
  <c r="L22" i="9"/>
  <c r="R22" i="9" s="1"/>
  <c r="L20" i="9"/>
  <c r="R20" i="9" s="1"/>
  <c r="L23" i="9"/>
  <c r="R23" i="9" s="1"/>
  <c r="L24" i="9"/>
  <c r="R24" i="9" s="1"/>
  <c r="L21" i="9"/>
  <c r="R21" i="9" s="1"/>
  <c r="M25" i="9"/>
  <c r="S25" i="9" s="1"/>
  <c r="M22" i="9"/>
  <c r="S22" i="9" s="1"/>
  <c r="M20" i="9"/>
  <c r="S20" i="9" s="1"/>
  <c r="M24" i="9"/>
  <c r="S24" i="9" s="1"/>
  <c r="M23" i="9"/>
  <c r="S23" i="9" s="1"/>
  <c r="M21" i="9"/>
  <c r="S21" i="9" s="1"/>
  <c r="P49" i="10"/>
  <c r="N24" i="9"/>
  <c r="T24" i="9" s="1"/>
  <c r="N20" i="9"/>
  <c r="T20" i="9" s="1"/>
  <c r="N21" i="9"/>
  <c r="T21" i="9" s="1"/>
  <c r="N22" i="9"/>
  <c r="T22" i="9" s="1"/>
  <c r="N23" i="9"/>
  <c r="T23" i="9" s="1"/>
  <c r="P44" i="10"/>
  <c r="P47" i="10"/>
  <c r="P43" i="10"/>
  <c r="P46" i="10"/>
  <c r="P45" i="10"/>
  <c r="O46" i="8"/>
  <c r="S30" i="8"/>
  <c r="U34" i="8"/>
  <c r="T34" i="8"/>
  <c r="U33" i="8"/>
  <c r="U32" i="8"/>
  <c r="S34" i="8"/>
  <c r="T33" i="8"/>
  <c r="S31" i="8"/>
  <c r="O42" i="8"/>
  <c r="S33" i="8"/>
  <c r="T32" i="8"/>
  <c r="U31" i="8"/>
  <c r="S32" i="8"/>
  <c r="T31" i="8"/>
  <c r="U30" i="8"/>
  <c r="T30" i="8"/>
  <c r="O44" i="8"/>
  <c r="O47" i="8"/>
  <c r="O49" i="8"/>
  <c r="O48" i="8"/>
  <c r="O45" i="8"/>
  <c r="D16" i="8"/>
  <c r="D14" i="8"/>
  <c r="D17" i="8"/>
  <c r="D18" i="8"/>
  <c r="D15" i="8"/>
  <c r="D19" i="8"/>
  <c r="D23" i="4"/>
  <c r="B23" i="4"/>
  <c r="D25" i="4"/>
  <c r="P49" i="8" l="1"/>
  <c r="P44" i="8"/>
  <c r="P47" i="8"/>
  <c r="P43" i="8"/>
  <c r="P45" i="8"/>
  <c r="P46" i="8"/>
  <c r="F30" i="6"/>
  <c r="F29" i="6"/>
  <c r="F28" i="6"/>
  <c r="O26" i="6"/>
  <c r="O38" i="6" s="1"/>
  <c r="N26" i="6"/>
  <c r="N38" i="6" s="1"/>
  <c r="M26" i="6"/>
  <c r="M38" i="6" s="1"/>
  <c r="O25" i="6"/>
  <c r="O37" i="6" s="1"/>
  <c r="N25" i="6"/>
  <c r="N37" i="6" s="1"/>
  <c r="M25" i="6"/>
  <c r="M37" i="6" s="1"/>
  <c r="O24" i="6"/>
  <c r="O36" i="6" s="1"/>
  <c r="N24" i="6"/>
  <c r="N36" i="6" s="1"/>
  <c r="M24" i="6"/>
  <c r="M36" i="6" s="1"/>
  <c r="O23" i="6"/>
  <c r="O35" i="6" s="1"/>
  <c r="N23" i="6"/>
  <c r="N35" i="6" s="1"/>
  <c r="M23" i="6"/>
  <c r="M35" i="6" s="1"/>
  <c r="R22" i="6"/>
  <c r="R34" i="6" s="1"/>
  <c r="Q22" i="6"/>
  <c r="Q34" i="6" s="1"/>
  <c r="P22" i="6"/>
  <c r="P34" i="6" s="1"/>
  <c r="O22" i="6"/>
  <c r="O34" i="6" s="1"/>
  <c r="N22" i="6"/>
  <c r="N34" i="6" s="1"/>
  <c r="M22" i="6"/>
  <c r="M34" i="6" s="1"/>
  <c r="R21" i="6"/>
  <c r="R33" i="6" s="1"/>
  <c r="Q21" i="6"/>
  <c r="Q33" i="6" s="1"/>
  <c r="P21" i="6"/>
  <c r="P33" i="6" s="1"/>
  <c r="O21" i="6"/>
  <c r="O33" i="6" s="1"/>
  <c r="N21" i="6"/>
  <c r="N33" i="6" s="1"/>
  <c r="M21" i="6"/>
  <c r="M33" i="6" s="1"/>
  <c r="R20" i="6"/>
  <c r="R32" i="6" s="1"/>
  <c r="Q20" i="6"/>
  <c r="Q32" i="6" s="1"/>
  <c r="P20" i="6"/>
  <c r="P32" i="6" s="1"/>
  <c r="O20" i="6"/>
  <c r="O32" i="6" s="1"/>
  <c r="N20" i="6"/>
  <c r="N32" i="6" s="1"/>
  <c r="M20" i="6"/>
  <c r="M32" i="6" s="1"/>
  <c r="G20" i="6"/>
  <c r="C20" i="6"/>
  <c r="R19" i="6"/>
  <c r="R31" i="6" s="1"/>
  <c r="Q19" i="6"/>
  <c r="Q31" i="6" s="1"/>
  <c r="P19" i="6"/>
  <c r="P31" i="6" s="1"/>
  <c r="O19" i="6"/>
  <c r="O31" i="6" s="1"/>
  <c r="N19" i="6"/>
  <c r="N31" i="6" s="1"/>
  <c r="M19" i="6"/>
  <c r="M31" i="6" s="1"/>
  <c r="G19" i="6"/>
  <c r="C19" i="6"/>
  <c r="R18" i="6"/>
  <c r="R30" i="6" s="1"/>
  <c r="Q18" i="6"/>
  <c r="Q30" i="6" s="1"/>
  <c r="P18" i="6"/>
  <c r="P30" i="6" s="1"/>
  <c r="O18" i="6"/>
  <c r="O30" i="6" s="1"/>
  <c r="N18" i="6"/>
  <c r="N30" i="6" s="1"/>
  <c r="M18" i="6"/>
  <c r="M30" i="6" s="1"/>
  <c r="G18" i="6"/>
  <c r="C18" i="6"/>
  <c r="R17" i="6"/>
  <c r="R29" i="6" s="1"/>
  <c r="Q17" i="6"/>
  <c r="Q29" i="6" s="1"/>
  <c r="P17" i="6"/>
  <c r="P29" i="6" s="1"/>
  <c r="O17" i="6"/>
  <c r="O29" i="6" s="1"/>
  <c r="N17" i="6"/>
  <c r="N29" i="6" s="1"/>
  <c r="M17" i="6"/>
  <c r="M29" i="6" s="1"/>
  <c r="G17" i="6"/>
  <c r="C17" i="6"/>
  <c r="G16" i="6"/>
  <c r="C16" i="6"/>
  <c r="G15" i="6"/>
  <c r="C15" i="6"/>
  <c r="G14" i="6"/>
  <c r="C14" i="6"/>
  <c r="E3" i="6"/>
  <c r="F3" i="6" s="1"/>
  <c r="B28" i="6" s="1"/>
  <c r="E2" i="6"/>
  <c r="F2" i="6" s="1"/>
  <c r="D20" i="6" s="1"/>
  <c r="D27" i="4"/>
  <c r="D26" i="4"/>
  <c r="D21" i="4"/>
  <c r="D22" i="4"/>
  <c r="D24" i="4"/>
  <c r="D20" i="4"/>
  <c r="B26" i="4"/>
  <c r="C26" i="4"/>
  <c r="C27" i="4"/>
  <c r="C21" i="4"/>
  <c r="C22" i="4"/>
  <c r="C23" i="4"/>
  <c r="C24" i="4"/>
  <c r="C25" i="4"/>
  <c r="C20" i="4"/>
  <c r="B27" i="4"/>
  <c r="B21" i="4"/>
  <c r="B22" i="4"/>
  <c r="B24" i="4"/>
  <c r="B25" i="4"/>
  <c r="B20" i="4"/>
  <c r="L22" i="4" s="1"/>
  <c r="M24" i="5"/>
  <c r="M36" i="5" s="1"/>
  <c r="N24" i="5"/>
  <c r="N36" i="5" s="1"/>
  <c r="O24" i="5"/>
  <c r="O36" i="5" s="1"/>
  <c r="M25" i="5"/>
  <c r="M37" i="5" s="1"/>
  <c r="N25" i="5"/>
  <c r="N37" i="5" s="1"/>
  <c r="O25" i="5"/>
  <c r="O37" i="5" s="1"/>
  <c r="M26" i="5"/>
  <c r="M38" i="5" s="1"/>
  <c r="N26" i="5"/>
  <c r="N38" i="5" s="1"/>
  <c r="O26" i="5"/>
  <c r="O38" i="5" s="1"/>
  <c r="N23" i="5"/>
  <c r="N35" i="5" s="1"/>
  <c r="O23" i="5"/>
  <c r="O35" i="5" s="1"/>
  <c r="M23" i="5"/>
  <c r="M35" i="5" s="1"/>
  <c r="N10" i="2"/>
  <c r="Y10" i="2" s="1"/>
  <c r="Y22" i="2" s="1"/>
  <c r="X10" i="2"/>
  <c r="X22" i="2" s="1"/>
  <c r="W10" i="2"/>
  <c r="W22" i="2" s="1"/>
  <c r="N19" i="3"/>
  <c r="O19" i="3"/>
  <c r="N20" i="3"/>
  <c r="N32" i="3" s="1"/>
  <c r="O20" i="3"/>
  <c r="O32" i="3" s="1"/>
  <c r="N21" i="3"/>
  <c r="N33" i="3" s="1"/>
  <c r="O21" i="3"/>
  <c r="O33" i="3" s="1"/>
  <c r="N22" i="3"/>
  <c r="N34" i="3" s="1"/>
  <c r="O22" i="3"/>
  <c r="O34" i="3" s="1"/>
  <c r="N23" i="3"/>
  <c r="N35" i="3" s="1"/>
  <c r="O23" i="3"/>
  <c r="O35" i="3" s="1"/>
  <c r="M20" i="3"/>
  <c r="M32" i="3" s="1"/>
  <c r="M21" i="3"/>
  <c r="M33" i="3" s="1"/>
  <c r="M22" i="3"/>
  <c r="M34" i="3" s="1"/>
  <c r="M23" i="3"/>
  <c r="M35" i="3" s="1"/>
  <c r="M19" i="3"/>
  <c r="Y11" i="2"/>
  <c r="Y23" i="2" s="1"/>
  <c r="W11" i="2"/>
  <c r="W23" i="2" s="1"/>
  <c r="X11" i="2"/>
  <c r="X23" i="2" s="1"/>
  <c r="W8" i="2"/>
  <c r="W20" i="2" s="1"/>
  <c r="Y9" i="2"/>
  <c r="Y21" i="2" s="1"/>
  <c r="Q18" i="3"/>
  <c r="Y33" i="2" l="1"/>
  <c r="O46" i="3"/>
  <c r="O48" i="5"/>
  <c r="N25" i="4"/>
  <c r="M25" i="4"/>
  <c r="M23" i="4"/>
  <c r="L25" i="4"/>
  <c r="L24" i="4"/>
  <c r="N23" i="4"/>
  <c r="Y32" i="2"/>
  <c r="O49" i="5"/>
  <c r="P49" i="5" s="1"/>
  <c r="Z33" i="2"/>
  <c r="O47" i="3"/>
  <c r="P47" i="3" s="1"/>
  <c r="M21" i="4"/>
  <c r="L23" i="4"/>
  <c r="M22" i="4"/>
  <c r="N20" i="4"/>
  <c r="L20" i="4"/>
  <c r="L21" i="4"/>
  <c r="M20" i="4"/>
  <c r="N24" i="4"/>
  <c r="N22" i="4"/>
  <c r="M24" i="4"/>
  <c r="N21" i="4"/>
  <c r="D16" i="6"/>
  <c r="O43" i="6"/>
  <c r="O44" i="6"/>
  <c r="O45" i="6"/>
  <c r="O49" i="6"/>
  <c r="O46" i="6"/>
  <c r="O47" i="6"/>
  <c r="S30" i="6"/>
  <c r="S32" i="6"/>
  <c r="U30" i="6"/>
  <c r="S31" i="6"/>
  <c r="T31" i="6"/>
  <c r="U34" i="6"/>
  <c r="T34" i="6"/>
  <c r="U33" i="6"/>
  <c r="S34" i="6"/>
  <c r="T33" i="6"/>
  <c r="U32" i="6"/>
  <c r="O42" i="6"/>
  <c r="S33" i="6"/>
  <c r="T32" i="6"/>
  <c r="U31" i="6"/>
  <c r="T30" i="6"/>
  <c r="O48" i="6"/>
  <c r="D14" i="6"/>
  <c r="D17" i="6"/>
  <c r="D18" i="6"/>
  <c r="D15" i="6"/>
  <c r="D19" i="6"/>
  <c r="F30" i="5"/>
  <c r="F29" i="5"/>
  <c r="F28" i="5"/>
  <c r="R22" i="5"/>
  <c r="R34" i="5" s="1"/>
  <c r="Q22" i="5"/>
  <c r="Q34" i="5" s="1"/>
  <c r="P22" i="5"/>
  <c r="P34" i="5" s="1"/>
  <c r="O22" i="5"/>
  <c r="O34" i="5" s="1"/>
  <c r="N22" i="5"/>
  <c r="N34" i="5" s="1"/>
  <c r="M22" i="5"/>
  <c r="M34" i="5" s="1"/>
  <c r="R21" i="5"/>
  <c r="R33" i="5" s="1"/>
  <c r="Q21" i="5"/>
  <c r="Q33" i="5" s="1"/>
  <c r="P21" i="5"/>
  <c r="P33" i="5" s="1"/>
  <c r="O21" i="5"/>
  <c r="O33" i="5" s="1"/>
  <c r="N21" i="5"/>
  <c r="N33" i="5" s="1"/>
  <c r="M21" i="5"/>
  <c r="M33" i="5" s="1"/>
  <c r="R20" i="5"/>
  <c r="R32" i="5" s="1"/>
  <c r="Q20" i="5"/>
  <c r="Q32" i="5" s="1"/>
  <c r="P20" i="5"/>
  <c r="P32" i="5" s="1"/>
  <c r="O20" i="5"/>
  <c r="O32" i="5" s="1"/>
  <c r="N20" i="5"/>
  <c r="N32" i="5" s="1"/>
  <c r="M20" i="5"/>
  <c r="M32" i="5" s="1"/>
  <c r="G20" i="5"/>
  <c r="C20" i="5"/>
  <c r="R19" i="5"/>
  <c r="R31" i="5" s="1"/>
  <c r="Q19" i="5"/>
  <c r="Q31" i="5" s="1"/>
  <c r="P19" i="5"/>
  <c r="P31" i="5" s="1"/>
  <c r="O19" i="5"/>
  <c r="O31" i="5" s="1"/>
  <c r="N19" i="5"/>
  <c r="N31" i="5" s="1"/>
  <c r="M19" i="5"/>
  <c r="M31" i="5" s="1"/>
  <c r="G19" i="5"/>
  <c r="C19" i="5"/>
  <c r="R18" i="5"/>
  <c r="R30" i="5" s="1"/>
  <c r="Q18" i="5"/>
  <c r="Q30" i="5" s="1"/>
  <c r="P18" i="5"/>
  <c r="P30" i="5" s="1"/>
  <c r="O18" i="5"/>
  <c r="O30" i="5" s="1"/>
  <c r="N18" i="5"/>
  <c r="N30" i="5" s="1"/>
  <c r="M18" i="5"/>
  <c r="M30" i="5" s="1"/>
  <c r="G18" i="5"/>
  <c r="C18" i="5"/>
  <c r="R17" i="5"/>
  <c r="R29" i="5" s="1"/>
  <c r="Q17" i="5"/>
  <c r="Q29" i="5" s="1"/>
  <c r="P29" i="5"/>
  <c r="O17" i="5"/>
  <c r="O29" i="5" s="1"/>
  <c r="N17" i="5"/>
  <c r="N29" i="5" s="1"/>
  <c r="M17" i="5"/>
  <c r="M29" i="5" s="1"/>
  <c r="G17" i="5"/>
  <c r="C17" i="5"/>
  <c r="G16" i="5"/>
  <c r="C16" i="5"/>
  <c r="G15" i="5"/>
  <c r="C15" i="5"/>
  <c r="G14" i="5"/>
  <c r="C14" i="5"/>
  <c r="E3" i="5"/>
  <c r="F3" i="5" s="1"/>
  <c r="B28" i="5" s="1"/>
  <c r="E2" i="5"/>
  <c r="F2" i="5" s="1"/>
  <c r="O46" i="5" l="1"/>
  <c r="L42" i="5"/>
  <c r="L43" i="5"/>
  <c r="L44" i="5"/>
  <c r="L45" i="5"/>
  <c r="L47" i="5"/>
  <c r="L46" i="5"/>
  <c r="P49" i="6"/>
  <c r="O42" i="5"/>
  <c r="P44" i="6"/>
  <c r="P45" i="6"/>
  <c r="P47" i="6"/>
  <c r="P43" i="6"/>
  <c r="P46" i="6"/>
  <c r="O43" i="5"/>
  <c r="O45" i="5"/>
  <c r="S34" i="5"/>
  <c r="O47" i="5"/>
  <c r="D18" i="5"/>
  <c r="D17" i="5"/>
  <c r="D15" i="5"/>
  <c r="D16" i="5"/>
  <c r="D20" i="5"/>
  <c r="D19" i="5"/>
  <c r="D14" i="5"/>
  <c r="O44" i="5"/>
  <c r="U33" i="5"/>
  <c r="U34" i="5"/>
  <c r="T34" i="5"/>
  <c r="T30" i="5"/>
  <c r="S31" i="5"/>
  <c r="U30" i="5"/>
  <c r="T31" i="5"/>
  <c r="S32" i="5"/>
  <c r="U31" i="5"/>
  <c r="T32" i="5"/>
  <c r="S33" i="5"/>
  <c r="U32" i="5"/>
  <c r="T33" i="5"/>
  <c r="X9" i="2"/>
  <c r="X21" i="2" s="1"/>
  <c r="W9" i="2"/>
  <c r="W21" i="2" s="1"/>
  <c r="Y8" i="2"/>
  <c r="Y20" i="2" s="1"/>
  <c r="X8" i="2"/>
  <c r="X20" i="2" s="1"/>
  <c r="J15" i="3"/>
  <c r="J16" i="3"/>
  <c r="J17" i="3"/>
  <c r="J18" i="3"/>
  <c r="J19" i="3"/>
  <c r="J20" i="3"/>
  <c r="H26" i="3"/>
  <c r="H27" i="3"/>
  <c r="H25" i="3"/>
  <c r="J14" i="3"/>
  <c r="P43" i="5" l="1"/>
  <c r="P47" i="5"/>
  <c r="P45" i="5"/>
  <c r="P46" i="5"/>
  <c r="P44" i="5"/>
  <c r="R5" i="3"/>
  <c r="F26" i="3" l="1"/>
  <c r="F27" i="3"/>
  <c r="F25" i="3"/>
  <c r="R16" i="3"/>
  <c r="R28" i="3" s="1"/>
  <c r="M15" i="3"/>
  <c r="M27" i="3" s="1"/>
  <c r="N15" i="3"/>
  <c r="O15" i="3"/>
  <c r="O27" i="3" s="1"/>
  <c r="P15" i="3"/>
  <c r="P27" i="3" s="1"/>
  <c r="Q15" i="3"/>
  <c r="Q27" i="3" s="1"/>
  <c r="R15" i="3"/>
  <c r="M16" i="3"/>
  <c r="M28" i="3" s="1"/>
  <c r="N16" i="3"/>
  <c r="N28" i="3" s="1"/>
  <c r="O16" i="3"/>
  <c r="O28" i="3" s="1"/>
  <c r="P16" i="3"/>
  <c r="P28" i="3" s="1"/>
  <c r="Q16" i="3"/>
  <c r="Q28" i="3" s="1"/>
  <c r="M17" i="3"/>
  <c r="M29" i="3" s="1"/>
  <c r="N17" i="3"/>
  <c r="N29" i="3" s="1"/>
  <c r="O17" i="3"/>
  <c r="O29" i="3" s="1"/>
  <c r="P17" i="3"/>
  <c r="P29" i="3" s="1"/>
  <c r="Q17" i="3"/>
  <c r="Q29" i="3" s="1"/>
  <c r="R17" i="3"/>
  <c r="R29" i="3" s="1"/>
  <c r="M18" i="3"/>
  <c r="M30" i="3" s="1"/>
  <c r="N18" i="3"/>
  <c r="N30" i="3" s="1"/>
  <c r="O18" i="3"/>
  <c r="O30" i="3" s="1"/>
  <c r="P18" i="3"/>
  <c r="P30" i="3" s="1"/>
  <c r="Q30" i="3"/>
  <c r="R18" i="3"/>
  <c r="R30" i="3" s="1"/>
  <c r="M31" i="3"/>
  <c r="O31" i="3"/>
  <c r="P19" i="3"/>
  <c r="P31" i="3" s="1"/>
  <c r="Q19" i="3"/>
  <c r="Q31" i="3" s="1"/>
  <c r="R19" i="3"/>
  <c r="R31" i="3" s="1"/>
  <c r="N14" i="3"/>
  <c r="N26" i="3" s="1"/>
  <c r="O14" i="3"/>
  <c r="O26" i="3" s="1"/>
  <c r="P26" i="3"/>
  <c r="Q14" i="3"/>
  <c r="Q26" i="3" s="1"/>
  <c r="R14" i="3"/>
  <c r="R26" i="3" s="1"/>
  <c r="M14" i="3"/>
  <c r="M26" i="3"/>
  <c r="R27" i="3"/>
  <c r="G15" i="3"/>
  <c r="G16" i="3"/>
  <c r="G17" i="3"/>
  <c r="G18" i="3"/>
  <c r="G19" i="3"/>
  <c r="G20" i="3"/>
  <c r="G14" i="3"/>
  <c r="N31" i="3"/>
  <c r="N27" i="3"/>
  <c r="C20" i="3"/>
  <c r="C19" i="3"/>
  <c r="C18" i="3"/>
  <c r="C17" i="3"/>
  <c r="C16" i="3"/>
  <c r="C15" i="3"/>
  <c r="C14" i="3"/>
  <c r="E3" i="3"/>
  <c r="F3" i="3" s="1"/>
  <c r="B25" i="3" s="1"/>
  <c r="E2" i="3"/>
  <c r="F2" i="3" s="1"/>
  <c r="D19" i="3" s="1"/>
  <c r="O41" i="3" l="1"/>
  <c r="T28" i="3"/>
  <c r="U31" i="3"/>
  <c r="T27" i="3"/>
  <c r="U27" i="3"/>
  <c r="U29" i="3"/>
  <c r="T30" i="3"/>
  <c r="S31" i="3"/>
  <c r="S28" i="3"/>
  <c r="U28" i="3"/>
  <c r="S27" i="3"/>
  <c r="S29" i="3"/>
  <c r="O40" i="3"/>
  <c r="P41" i="3" s="1"/>
  <c r="T29" i="3"/>
  <c r="T31" i="3"/>
  <c r="U30" i="3"/>
  <c r="S30" i="3"/>
  <c r="O42" i="3"/>
  <c r="O45" i="3"/>
  <c r="O44" i="3"/>
  <c r="O43" i="3"/>
  <c r="P43" i="3" s="1"/>
  <c r="D14" i="3"/>
  <c r="D16" i="3"/>
  <c r="D18" i="3"/>
  <c r="D20" i="3"/>
  <c r="D15" i="3"/>
  <c r="D17" i="3"/>
  <c r="AB8" i="2"/>
  <c r="AB20" i="2" s="1"/>
  <c r="AA8" i="2"/>
  <c r="AA20" i="2" s="1"/>
  <c r="Z8" i="2"/>
  <c r="Z20" i="2" s="1"/>
  <c r="P44" i="3" l="1"/>
  <c r="P45" i="3"/>
  <c r="P42" i="3"/>
  <c r="M15" i="2"/>
  <c r="L15" i="2"/>
  <c r="F25" i="2" l="1"/>
  <c r="E25" i="2"/>
  <c r="AA2" i="2"/>
  <c r="AA14" i="2" s="1"/>
  <c r="AB2" i="2"/>
  <c r="AB14" i="2" s="1"/>
  <c r="AA3" i="2"/>
  <c r="AA15" i="2" s="1"/>
  <c r="AB3" i="2"/>
  <c r="AB15" i="2" s="1"/>
  <c r="AA4" i="2"/>
  <c r="AA16" i="2" s="1"/>
  <c r="AB4" i="2"/>
  <c r="AB16" i="2" s="1"/>
  <c r="AA5" i="2"/>
  <c r="AA17" i="2" s="1"/>
  <c r="AB5" i="2"/>
  <c r="AB17" i="2" s="1"/>
  <c r="AA6" i="2"/>
  <c r="AA18" i="2" s="1"/>
  <c r="AB6" i="2"/>
  <c r="AB18" i="2" s="1"/>
  <c r="AA7" i="2"/>
  <c r="AA19" i="2" s="1"/>
  <c r="AB7" i="2"/>
  <c r="AB19" i="2" s="1"/>
  <c r="Z3" i="2"/>
  <c r="Z15" i="2" s="1"/>
  <c r="Z4" i="2"/>
  <c r="Z16" i="2" s="1"/>
  <c r="Y28" i="2" s="1"/>
  <c r="Z5" i="2"/>
  <c r="Y29" i="2" s="1"/>
  <c r="Z18" i="2"/>
  <c r="Z7" i="2"/>
  <c r="Z19" i="2" s="1"/>
  <c r="Z14" i="2"/>
  <c r="Y26" i="2" s="1"/>
  <c r="X2" i="2"/>
  <c r="X14" i="2" s="1"/>
  <c r="Y2" i="2"/>
  <c r="Y14" i="2" s="1"/>
  <c r="X3" i="2"/>
  <c r="X15" i="2" s="1"/>
  <c r="Y3" i="2"/>
  <c r="Y15" i="2" s="1"/>
  <c r="X4" i="2"/>
  <c r="X16" i="2" s="1"/>
  <c r="Y4" i="2"/>
  <c r="Y16" i="2" s="1"/>
  <c r="X5" i="2"/>
  <c r="X17" i="2" s="1"/>
  <c r="X6" i="2"/>
  <c r="X18" i="2" s="1"/>
  <c r="Y6" i="2"/>
  <c r="Y18" i="2" s="1"/>
  <c r="X7" i="2"/>
  <c r="X19" i="2" s="1"/>
  <c r="Y7" i="2"/>
  <c r="Y19" i="2" s="1"/>
  <c r="W3" i="2"/>
  <c r="W15" i="2" s="1"/>
  <c r="W4" i="2"/>
  <c r="W16" i="2" s="1"/>
  <c r="W5" i="2"/>
  <c r="W17" i="2" s="1"/>
  <c r="W6" i="2"/>
  <c r="W18" i="2" s="1"/>
  <c r="W7" i="2"/>
  <c r="W19" i="2" s="1"/>
  <c r="W2" i="2"/>
  <c r="W14" i="2" s="1"/>
  <c r="L26" i="2"/>
  <c r="L27" i="2"/>
  <c r="L28" i="2"/>
  <c r="L29" i="2"/>
  <c r="L30" i="2"/>
  <c r="L31" i="2"/>
  <c r="L25" i="2"/>
  <c r="N5" i="2"/>
  <c r="Y5" i="2" s="1"/>
  <c r="Y17" i="2" s="1"/>
  <c r="G24" i="2"/>
  <c r="G25" i="2" s="1"/>
  <c r="K19" i="2"/>
  <c r="K17" i="2"/>
  <c r="K15" i="2"/>
  <c r="Z29" i="2" l="1"/>
  <c r="Y30" i="2"/>
  <c r="Z30" i="2" s="1"/>
  <c r="Z28" i="2"/>
  <c r="Y31" i="2"/>
  <c r="Z31" i="2" s="1"/>
  <c r="Y27" i="2"/>
  <c r="Z27" i="2" s="1"/>
  <c r="AE16" i="2"/>
  <c r="AC18" i="2"/>
  <c r="AD19" i="2"/>
  <c r="AC15" i="2"/>
  <c r="AD17" i="2"/>
  <c r="AD15" i="2"/>
  <c r="AE17" i="2"/>
  <c r="AE15" i="2"/>
  <c r="AC17" i="2"/>
  <c r="AD18" i="2"/>
  <c r="AE19" i="2"/>
  <c r="AC16" i="2"/>
  <c r="AE18" i="2"/>
  <c r="AD16" i="2"/>
  <c r="AC19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E3" i="2"/>
  <c r="F3" i="2" s="1"/>
  <c r="B24" i="2" s="1"/>
  <c r="E2" i="2"/>
  <c r="F2" i="2" s="1"/>
  <c r="E18" i="2" s="1"/>
  <c r="E14" i="2" l="1"/>
  <c r="E17" i="2"/>
  <c r="E20" i="2"/>
  <c r="E16" i="2"/>
  <c r="E19" i="2"/>
  <c r="E15" i="2"/>
</calcChain>
</file>

<file path=xl/sharedStrings.xml><?xml version="1.0" encoding="utf-8"?>
<sst xmlns="http://schemas.openxmlformats.org/spreadsheetml/2006/main" count="878" uniqueCount="100">
  <si>
    <t>m (g)</t>
  </si>
  <si>
    <t>λ (nm)</t>
  </si>
  <si>
    <t>Samples</t>
  </si>
  <si>
    <t>Evans Blue</t>
  </si>
  <si>
    <t>V (L)</t>
  </si>
  <si>
    <t>M (g/mol)</t>
  </si>
  <si>
    <t>c (g/L)</t>
  </si>
  <si>
    <t>c (µmol/L)</t>
  </si>
  <si>
    <t>Std curve</t>
  </si>
  <si>
    <t>dH2O (μL)</t>
  </si>
  <si>
    <t>dH2O w rinse</t>
  </si>
  <si>
    <t>c (μM)</t>
  </si>
  <si>
    <t>B</t>
  </si>
  <si>
    <t>Vf</t>
  </si>
  <si>
    <t>S1</t>
  </si>
  <si>
    <r>
      <t>EB (</t>
    </r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L)</t>
    </r>
  </si>
  <si>
    <r>
      <t>EB (m</t>
    </r>
    <r>
      <rPr>
        <sz val="11"/>
        <color theme="1"/>
        <rFont val="Calibri"/>
        <family val="2"/>
      </rPr>
      <t>L)</t>
    </r>
  </si>
  <si>
    <t>A (9/17)</t>
  </si>
  <si>
    <t>A (9/16-17)</t>
  </si>
  <si>
    <t>0-CC</t>
  </si>
  <si>
    <t>1-CC</t>
  </si>
  <si>
    <t>6-CC</t>
  </si>
  <si>
    <t>24-CC</t>
  </si>
  <si>
    <t>48-CC</t>
  </si>
  <si>
    <t>72-CC</t>
  </si>
  <si>
    <t>0-E</t>
  </si>
  <si>
    <t>1-E</t>
  </si>
  <si>
    <t>6-E</t>
  </si>
  <si>
    <t>24-E</t>
  </si>
  <si>
    <t>48-E</t>
  </si>
  <si>
    <t>72-E</t>
  </si>
  <si>
    <t>Control</t>
  </si>
  <si>
    <t>A (608)</t>
  </si>
  <si>
    <t>EB</t>
  </si>
  <si>
    <t>A (avg)</t>
  </si>
  <si>
    <t>A (9/18)</t>
  </si>
  <si>
    <t>A(9/18)</t>
  </si>
  <si>
    <t>tried using socorex</t>
  </si>
  <si>
    <t>μM</t>
  </si>
  <si>
    <t>m=</t>
  </si>
  <si>
    <t>b</t>
  </si>
  <si>
    <t>b=</t>
  </si>
  <si>
    <r>
      <rPr>
        <sz val="11"/>
        <color theme="1"/>
        <rFont val="Times New Roman"/>
        <family val="1"/>
      </rPr>
      <t>μ</t>
    </r>
    <r>
      <rPr>
        <sz val="11"/>
        <color theme="1"/>
        <rFont val="Calibri"/>
        <family val="2"/>
      </rPr>
      <t>M</t>
    </r>
  </si>
  <si>
    <t>A (9/19)</t>
  </si>
  <si>
    <t>SPUN</t>
  </si>
  <si>
    <t>Avg</t>
  </si>
  <si>
    <t>Sample</t>
  </si>
  <si>
    <t>A (9/25)</t>
  </si>
  <si>
    <t>m</t>
  </si>
  <si>
    <t>% change</t>
  </si>
  <si>
    <t>avg sample</t>
  </si>
  <si>
    <t>A (9/28)</t>
  </si>
  <si>
    <t>Blank</t>
  </si>
  <si>
    <t xml:space="preserve">SA </t>
  </si>
  <si>
    <t>DC</t>
  </si>
  <si>
    <t>SA</t>
  </si>
  <si>
    <t>avg [sample]</t>
  </si>
  <si>
    <t>EB 1</t>
  </si>
  <si>
    <t>EB2</t>
  </si>
  <si>
    <t>(µM)</t>
  </si>
  <si>
    <t>%Change</t>
  </si>
  <si>
    <t>EB 2</t>
  </si>
  <si>
    <t>A (10/1)</t>
  </si>
  <si>
    <t xml:space="preserve">Initial </t>
  </si>
  <si>
    <t>Dye control</t>
  </si>
  <si>
    <t>Initial</t>
  </si>
  <si>
    <t>EB3</t>
  </si>
  <si>
    <t>A (10/3)</t>
  </si>
  <si>
    <t>Cubes</t>
  </si>
  <si>
    <t>batch 2</t>
  </si>
  <si>
    <t xml:space="preserve">Cubes </t>
  </si>
  <si>
    <t>Batch 3</t>
  </si>
  <si>
    <t>avg ctrls</t>
  </si>
  <si>
    <t>Shapiro-Wilk test</t>
  </si>
  <si>
    <t>W</t>
  </si>
  <si>
    <t>P value</t>
  </si>
  <si>
    <t>Passed normality test (alpha=0.05)?</t>
  </si>
  <si>
    <t>Yes</t>
  </si>
  <si>
    <t>P value summary</t>
  </si>
  <si>
    <t>ns</t>
  </si>
  <si>
    <t>A (10/6)</t>
  </si>
  <si>
    <t>A (10/7)</t>
  </si>
  <si>
    <t>spun</t>
  </si>
  <si>
    <t>Cube Weight (g)</t>
  </si>
  <si>
    <t>ADJUSTED FOR LEACHING</t>
  </si>
  <si>
    <t>1 h</t>
  </si>
  <si>
    <t>0 h</t>
  </si>
  <si>
    <t>6 h</t>
  </si>
  <si>
    <t>24 h</t>
  </si>
  <si>
    <t>48 h</t>
  </si>
  <si>
    <t>72 h</t>
  </si>
  <si>
    <t>Abs</t>
  </si>
  <si>
    <t>uM</t>
  </si>
  <si>
    <t>%</t>
  </si>
  <si>
    <t>LEACHING</t>
  </si>
  <si>
    <t>AVG</t>
  </si>
  <si>
    <t>AVG n1</t>
  </si>
  <si>
    <t>AVG n2</t>
  </si>
  <si>
    <t>AVG n3</t>
  </si>
  <si>
    <t>Cal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</si>
</sst>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107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4" fillId="0" borderId="2" xfId="1" applyFont="1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164" fontId="0" fillId="2" borderId="7" xfId="0" applyNumberFormat="1" applyFill="1" applyBorder="1"/>
    <xf numFmtId="2" fontId="0" fillId="2" borderId="7" xfId="0" applyNumberFormat="1" applyFill="1" applyBorder="1"/>
    <xf numFmtId="0" fontId="0" fillId="2" borderId="8" xfId="0" applyFill="1" applyBorder="1"/>
    <xf numFmtId="164" fontId="0" fillId="2" borderId="2" xfId="0" applyNumberFormat="1" applyFill="1" applyBorder="1"/>
    <xf numFmtId="2" fontId="0" fillId="2" borderId="2" xfId="0" applyNumberFormat="1" applyFill="1" applyBorder="1"/>
    <xf numFmtId="0" fontId="0" fillId="2" borderId="3" xfId="0" applyFill="1" applyBorder="1"/>
    <xf numFmtId="0" fontId="0" fillId="0" borderId="9" xfId="0" applyBorder="1"/>
    <xf numFmtId="0" fontId="0" fillId="0" borderId="10" xfId="0" applyBorder="1"/>
    <xf numFmtId="2" fontId="0" fillId="0" borderId="2" xfId="0" applyNumberFormat="1" applyBorder="1"/>
    <xf numFmtId="2" fontId="0" fillId="0" borderId="0" xfId="0" applyNumberFormat="1"/>
    <xf numFmtId="2" fontId="0" fillId="0" borderId="7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0" fontId="0" fillId="0" borderId="11" xfId="0" applyBorder="1"/>
    <xf numFmtId="0" fontId="0" fillId="0" borderId="12" xfId="0" applyBorder="1"/>
    <xf numFmtId="0" fontId="0" fillId="3" borderId="0" xfId="0" applyFill="1"/>
    <xf numFmtId="164" fontId="0" fillId="3" borderId="0" xfId="0" applyNumberFormat="1" applyFill="1"/>
    <xf numFmtId="0" fontId="1" fillId="0" borderId="0" xfId="0" applyFont="1"/>
    <xf numFmtId="0" fontId="5" fillId="0" borderId="0" xfId="0" applyFont="1"/>
    <xf numFmtId="0" fontId="0" fillId="0" borderId="3" xfId="0" applyBorder="1"/>
    <xf numFmtId="2" fontId="0" fillId="0" borderId="8" xfId="0" applyNumberFormat="1" applyBorder="1"/>
    <xf numFmtId="2" fontId="0" fillId="0" borderId="3" xfId="0" applyNumberFormat="1" applyBorder="1"/>
    <xf numFmtId="2" fontId="0" fillId="0" borderId="5" xfId="0" applyNumberFormat="1" applyBorder="1"/>
    <xf numFmtId="0" fontId="0" fillId="0" borderId="15" xfId="0" applyBorder="1"/>
    <xf numFmtId="0" fontId="0" fillId="0" borderId="5" xfId="0" applyBorder="1"/>
    <xf numFmtId="0" fontId="0" fillId="0" borderId="8" xfId="0" applyBorder="1"/>
    <xf numFmtId="0" fontId="0" fillId="0" borderId="14" xfId="0" applyBorder="1"/>
    <xf numFmtId="10" fontId="0" fillId="0" borderId="0" xfId="2" applyNumberFormat="1" applyFont="1"/>
    <xf numFmtId="2" fontId="0" fillId="0" borderId="1" xfId="0" applyNumberFormat="1" applyBorder="1"/>
    <xf numFmtId="2" fontId="0" fillId="0" borderId="4" xfId="0" applyNumberFormat="1" applyBorder="1"/>
    <xf numFmtId="2" fontId="0" fillId="0" borderId="6" xfId="0" applyNumberFormat="1" applyBorder="1"/>
    <xf numFmtId="164" fontId="0" fillId="0" borderId="2" xfId="0" applyNumberFormat="1" applyBorder="1"/>
    <xf numFmtId="164" fontId="0" fillId="0" borderId="7" xfId="0" applyNumberFormat="1" applyBorder="1"/>
    <xf numFmtId="10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2" fontId="0" fillId="4" borderId="0" xfId="0" applyNumberFormat="1" applyFill="1"/>
    <xf numFmtId="2" fontId="0" fillId="4" borderId="4" xfId="0" applyNumberFormat="1" applyFill="1" applyBorder="1"/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4" borderId="7" xfId="0" applyNumberFormat="1" applyFill="1" applyBorder="1"/>
    <xf numFmtId="2" fontId="0" fillId="4" borderId="8" xfId="0" applyNumberFormat="1" applyFill="1" applyBorder="1"/>
    <xf numFmtId="2" fontId="4" fillId="5" borderId="0" xfId="0" applyNumberFormat="1" applyFont="1" applyFill="1"/>
    <xf numFmtId="10" fontId="0" fillId="0" borderId="5" xfId="2" applyNumberFormat="1" applyFont="1" applyBorder="1"/>
    <xf numFmtId="10" fontId="0" fillId="0" borderId="8" xfId="2" applyNumberFormat="1" applyFont="1" applyBorder="1"/>
    <xf numFmtId="0" fontId="0" fillId="2" borderId="0" xfId="0" applyFill="1"/>
    <xf numFmtId="0" fontId="7" fillId="6" borderId="0" xfId="0" applyFont="1" applyFill="1" applyAlignment="1">
      <alignment horizontal="left"/>
    </xf>
    <xf numFmtId="0" fontId="7" fillId="6" borderId="0" xfId="0" applyFont="1" applyFill="1"/>
    <xf numFmtId="0" fontId="7" fillId="7" borderId="0" xfId="0" applyFont="1" applyFill="1" applyAlignment="1">
      <alignment horizontal="left"/>
    </xf>
    <xf numFmtId="0" fontId="7" fillId="7" borderId="0" xfId="0" applyFont="1" applyFill="1"/>
    <xf numFmtId="0" fontId="0" fillId="0" borderId="17" xfId="0" applyBorder="1"/>
    <xf numFmtId="10" fontId="0" fillId="0" borderId="17" xfId="2" applyNumberFormat="1" applyFont="1" applyBorder="1"/>
    <xf numFmtId="2" fontId="0" fillId="0" borderId="17" xfId="0" applyNumberFormat="1" applyBorder="1"/>
    <xf numFmtId="9" fontId="0" fillId="0" borderId="0" xfId="2" applyFont="1"/>
    <xf numFmtId="0" fontId="0" fillId="0" borderId="18" xfId="0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19" xfId="0" applyBorder="1"/>
    <xf numFmtId="0" fontId="0" fillId="0" borderId="20" xfId="0" applyBorder="1"/>
    <xf numFmtId="164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5" xfId="0" applyBorder="1"/>
    <xf numFmtId="164" fontId="0" fillId="0" borderId="25" xfId="0" applyNumberFormat="1" applyBorder="1"/>
    <xf numFmtId="0" fontId="0" fillId="0" borderId="26" xfId="0" applyBorder="1"/>
    <xf numFmtId="164" fontId="0" fillId="0" borderId="19" xfId="0" applyNumberFormat="1" applyBorder="1"/>
    <xf numFmtId="0" fontId="0" fillId="0" borderId="21" xfId="0" applyBorder="1"/>
    <xf numFmtId="164" fontId="0" fillId="0" borderId="22" xfId="0" applyNumberFormat="1" applyBorder="1"/>
    <xf numFmtId="164" fontId="0" fillId="0" borderId="24" xfId="0" applyNumberFormat="1" applyBorder="1"/>
    <xf numFmtId="0" fontId="0" fillId="0" borderId="27" xfId="0" applyBorder="1"/>
    <xf numFmtId="0" fontId="0" fillId="0" borderId="28" xfId="0" applyBorder="1"/>
    <xf numFmtId="164" fontId="0" fillId="0" borderId="20" xfId="0" applyNumberFormat="1" applyBorder="1"/>
    <xf numFmtId="164" fontId="0" fillId="0" borderId="23" xfId="0" applyNumberFormat="1" applyBorder="1"/>
    <xf numFmtId="164" fontId="0" fillId="0" borderId="26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13" xfId="0" applyBorder="1"/>
    <xf numFmtId="0" fontId="8" fillId="0" borderId="0" xfId="0" applyFont="1"/>
    <xf numFmtId="0" fontId="0" fillId="0" borderId="16" xfId="0" applyBorder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22"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strike val="0"/>
        <color auto="1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891294838145233"/>
                  <c:y val="-1.43055555555555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'EB_9-16-20'!$E$15:$E$20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'EB_9-16-20'!$F$15:$F$20</c:f>
              <c:numCache>
                <c:formatCode>0.000</c:formatCode>
                <c:ptCount val="6"/>
                <c:pt idx="0">
                  <c:v>7.8E-2</c:v>
                </c:pt>
                <c:pt idx="1">
                  <c:v>0.151</c:v>
                </c:pt>
                <c:pt idx="2">
                  <c:v>0.41299999999999998</c:v>
                </c:pt>
                <c:pt idx="3">
                  <c:v>0.78</c:v>
                </c:pt>
                <c:pt idx="4">
                  <c:v>1.1499999999999999</c:v>
                </c:pt>
                <c:pt idx="5">
                  <c:v>1.468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42-450F-AE40-86888241B0B8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'EB_9-16-20'!$E$15:$E$20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'EB_9-16-20'!$G$15:$G$20</c:f>
              <c:numCache>
                <c:formatCode>0.000</c:formatCode>
                <c:ptCount val="6"/>
                <c:pt idx="0">
                  <c:v>7.5999999999999998E-2</c:v>
                </c:pt>
                <c:pt idx="1">
                  <c:v>0.15</c:v>
                </c:pt>
                <c:pt idx="2">
                  <c:v>0.41499999999999998</c:v>
                </c:pt>
                <c:pt idx="3">
                  <c:v>0.78300000000000003</c:v>
                </c:pt>
                <c:pt idx="4">
                  <c:v>1.145</c:v>
                </c:pt>
                <c:pt idx="5">
                  <c:v>1.522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742-450F-AE40-86888241B0B8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'EB_9-16-20'!$E$15:$E$20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'EB_9-16-20'!$H$15:$H$20</c:f>
              <c:numCache>
                <c:formatCode>0.000</c:formatCode>
                <c:ptCount val="6"/>
                <c:pt idx="0">
                  <c:v>7.5999999999999998E-2</c:v>
                </c:pt>
                <c:pt idx="1">
                  <c:v>0.154</c:v>
                </c:pt>
                <c:pt idx="2">
                  <c:v>0.40600000000000003</c:v>
                </c:pt>
                <c:pt idx="3">
                  <c:v>0.753</c:v>
                </c:pt>
                <c:pt idx="4">
                  <c:v>1.1160000000000001</c:v>
                </c:pt>
                <c:pt idx="5">
                  <c:v>1.4610000000000001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742-450F-AE40-86888241B0B8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'EB_9-16-20'!$E$15:$E$20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'EB_9-16-20'!$I$15:$I$20</c:f>
              <c:numCache>
                <c:formatCode>0.000</c:formatCode>
                <c:ptCount val="6"/>
                <c:pt idx="0">
                  <c:v>7.5999999999999998E-2</c:v>
                </c:pt>
                <c:pt idx="1">
                  <c:v>0.154</c:v>
                </c:pt>
                <c:pt idx="2">
                  <c:v>0.41699999999999998</c:v>
                </c:pt>
                <c:pt idx="3">
                  <c:v>0.77900000000000003</c:v>
                </c:pt>
                <c:pt idx="4">
                  <c:v>1.153</c:v>
                </c:pt>
                <c:pt idx="5">
                  <c:v>1.5089999999999999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742-450F-AE40-86888241B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190736"/>
        <c:axId val="902259088"/>
      </c:scatterChart>
      <c:valAx>
        <c:axId val="115719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259088"/>
        <c:crosses val="autoZero"/>
        <c:crossBetween val="midCat"/>
      </c:valAx>
      <c:valAx>
        <c:axId val="9022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190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'EB_9-16-20'!$L$24</c:f>
              <c:strCache>
                <c:ptCount val="1"/>
                <c:pt idx="0">
                  <c:v>A (avg)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91294838145231"/>
                  <c:y val="1.81018518518518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'EB_9-16-20'!$K$25:$K$31</c:f>
              <c:numCache>
                <c:formatCode>0.00</c:formatCode>
                <c:ptCount val="7"/>
                <c:pt idx="0">
                  <c:v>0</c:v>
                </c:pt>
                <c:pt idx="1">
                  <c:v>1.0022897585345547</c:v>
                </c:pt>
                <c:pt idx="2">
                  <c:v>2.0045795170691094</c:v>
                </c:pt>
                <c:pt idx="3">
                  <c:v>5.0114487926727733</c:v>
                </c:pt>
                <c:pt idx="4">
                  <c:v>10.022897585345547</c:v>
                </c:pt>
                <c:pt idx="5">
                  <c:v>15.03434637801832</c:v>
                </c:pt>
                <c:pt idx="6">
                  <c:v>20.045795170691093</c:v>
                </c:pt>
              </c:numCache>
            </c:numRef>
          </c:xVal>
          <c:yVal>
            <c:numRef>
              <c:f>'EB_9-16-20'!$L$25:$L$31</c:f>
              <c:numCache>
                <c:formatCode>0.000</c:formatCode>
                <c:ptCount val="7"/>
                <c:pt idx="0">
                  <c:v>2.5000000000000001E-3</c:v>
                </c:pt>
                <c:pt idx="1">
                  <c:v>7.6999999999999999E-2</c:v>
                </c:pt>
                <c:pt idx="2">
                  <c:v>0.15049999999999999</c:v>
                </c:pt>
                <c:pt idx="3">
                  <c:v>0.41399999999999998</c:v>
                </c:pt>
                <c:pt idx="4">
                  <c:v>0.78150000000000008</c:v>
                </c:pt>
                <c:pt idx="5">
                  <c:v>1.1475</c:v>
                </c:pt>
                <c:pt idx="6">
                  <c:v>1.4950000000000001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DD-4354-B1CC-45089806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172336"/>
        <c:axId val="1031018208"/>
      </c:scatterChart>
      <c:valAx>
        <c:axId val="115717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018208"/>
        <c:crosses val="autoZero"/>
        <c:crossBetween val="midCat"/>
      </c:valAx>
      <c:valAx>
        <c:axId val="103101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17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'EB_9-25-20'!$G$13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611482939632546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'EB_9-25-20'!$D$15:$D$20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'EB_9-25-20'!$G$15:$G$20</c:f>
              <c:numCache>
                <c:formatCode>General</c:formatCode>
                <c:ptCount val="6"/>
                <c:pt idx="0">
                  <c:v>7.5999999999999998E-2</c:v>
                </c:pt>
                <c:pt idx="1">
                  <c:v>0.14899999999999999</c:v>
                </c:pt>
                <c:pt idx="2">
                  <c:v>0.41499999999999998</c:v>
                </c:pt>
                <c:pt idx="3">
                  <c:v>0.77900000000000003</c:v>
                </c:pt>
                <c:pt idx="4">
                  <c:v>1.1404999999999998</c:v>
                </c:pt>
                <c:pt idx="5">
                  <c:v>1.504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DF-4536-826D-A2FAC810E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89391"/>
        <c:axId val="282536719"/>
      </c:scatterChart>
      <c:valAx>
        <c:axId val="38238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36719"/>
        <c:crosses val="autoZero"/>
        <c:crossBetween val="midCat"/>
      </c:valAx>
      <c:valAx>
        <c:axId val="28253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8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'EB_9-25-20'!$J$13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944816272965878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'EB_9-25-20'!$D$15:$D$20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'EB_9-25-20'!$J$15:$J$20</c:f>
              <c:numCache>
                <c:formatCode>General</c:formatCode>
                <c:ptCount val="6"/>
                <c:pt idx="0">
                  <c:v>7.6499999999999999E-2</c:v>
                </c:pt>
                <c:pt idx="1">
                  <c:v>0.13850000000000001</c:v>
                </c:pt>
                <c:pt idx="2">
                  <c:v>0.41449999999999998</c:v>
                </c:pt>
                <c:pt idx="3">
                  <c:v>0.77300000000000002</c:v>
                </c:pt>
                <c:pt idx="4">
                  <c:v>1.1495</c:v>
                </c:pt>
                <c:pt idx="5">
                  <c:v>1.5114999999999998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FB-44E9-B4DF-74E63BB0E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621064"/>
        <c:axId val="381621392"/>
      </c:scatterChart>
      <c:valAx>
        <c:axId val="381621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21392"/>
        <c:crosses val="autoZero"/>
        <c:crossBetween val="midCat"/>
      </c:valAx>
      <c:valAx>
        <c:axId val="38162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21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'EB_10-1-20'!$G$13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611482939632546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'EB_10-1-20'!$D$15:$D$20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'EB_10-1-20'!$G$15:$G$20</c:f>
              <c:numCache>
                <c:formatCode>General</c:formatCode>
                <c:ptCount val="6"/>
                <c:pt idx="0">
                  <c:v>7.7499999999999999E-2</c:v>
                </c:pt>
                <c:pt idx="1">
                  <c:v>0.14549999999999999</c:v>
                </c:pt>
                <c:pt idx="2">
                  <c:v>0.41449999999999998</c:v>
                </c:pt>
                <c:pt idx="3">
                  <c:v>0.748</c:v>
                </c:pt>
                <c:pt idx="4">
                  <c:v>1.1455</c:v>
                </c:pt>
                <c:pt idx="5">
                  <c:v>1.5234999999999999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77-4E2A-A7B6-BBEC1618D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89391"/>
        <c:axId val="282536719"/>
      </c:scatterChart>
      <c:valAx>
        <c:axId val="38238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36719"/>
        <c:crosses val="autoZero"/>
        <c:crossBetween val="midCat"/>
      </c:valAx>
      <c:valAx>
        <c:axId val="28253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8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'EB_10-1-20'!$J$13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944816272965878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'EB_10-1-20'!$D$15:$D$20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'EB_10-1-20'!$J$15:$J$20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0F-4179-9A77-6A71EDEED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621064"/>
        <c:axId val="381621392"/>
      </c:scatterChart>
      <c:valAx>
        <c:axId val="381621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21392"/>
        <c:crosses val="autoZero"/>
        <c:crossBetween val="midCat"/>
      </c:valAx>
      <c:valAx>
        <c:axId val="38162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21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'EB_10-3-20'!$G$13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611482939632546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'EB_10-3-20'!$D$15:$D$20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'EB_10-3-20'!$G$15:$G$20</c:f>
              <c:numCache>
                <c:formatCode>General</c:formatCode>
                <c:ptCount val="6"/>
                <c:pt idx="0">
                  <c:v>7.4999999999999997E-2</c:v>
                </c:pt>
                <c:pt idx="1">
                  <c:v>0.14899999999999999</c:v>
                </c:pt>
                <c:pt idx="2">
                  <c:v>0.41599999999999998</c:v>
                </c:pt>
                <c:pt idx="3">
                  <c:v>0.78049999999999997</c:v>
                </c:pt>
                <c:pt idx="4">
                  <c:v>1.1559999999999999</c:v>
                </c:pt>
                <c:pt idx="5">
                  <c:v>1.5209999999999999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41-4693-AF59-46A08ACE5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89391"/>
        <c:axId val="282536719"/>
      </c:scatterChart>
      <c:valAx>
        <c:axId val="38238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36719"/>
        <c:crosses val="autoZero"/>
        <c:crossBetween val="midCat"/>
      </c:valAx>
      <c:valAx>
        <c:axId val="28253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8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'EB_10-6-20'!$G$13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91758746206107"/>
                  <c:y val="9.06515580736543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'EB_10-6-20'!$D$15:$D$20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'EB_10-6-20'!$G$15:$G$20</c:f>
              <c:numCache>
                <c:formatCode>General</c:formatCode>
                <c:ptCount val="6"/>
                <c:pt idx="0">
                  <c:v>7.3499999999999996E-2</c:v>
                </c:pt>
                <c:pt idx="1">
                  <c:v>0.14500000000000002</c:v>
                </c:pt>
                <c:pt idx="2">
                  <c:v>0.41049999999999998</c:v>
                </c:pt>
                <c:pt idx="3">
                  <c:v>0.78150000000000008</c:v>
                </c:pt>
                <c:pt idx="4">
                  <c:v>1.1455</c:v>
                </c:pt>
                <c:pt idx="5">
                  <c:v>1.5009999999999999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C6-4612-9817-8523D7CED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89391"/>
        <c:axId val="282536719"/>
      </c:scatterChart>
      <c:valAx>
        <c:axId val="38238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36719"/>
        <c:crosses val="autoZero"/>
        <c:crossBetween val="midCat"/>
      </c:valAx>
      <c:valAx>
        <c:axId val="28253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8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'EB_10-7-20'!$G$13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91758746206107"/>
                  <c:y val="9.06515580736543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'EB_10-7-20'!$D$15:$D$20</c:f>
              <c:numCache>
                <c:formatCode>0.00</c:formatCode>
                <c:ptCount val="6"/>
                <c:pt idx="0">
                  <c:v>1.0022897585345547</c:v>
                </c:pt>
                <c:pt idx="1">
                  <c:v>2.0045795170691094</c:v>
                </c:pt>
                <c:pt idx="2">
                  <c:v>5.0114487926727733</c:v>
                </c:pt>
                <c:pt idx="3">
                  <c:v>10.022897585345547</c:v>
                </c:pt>
                <c:pt idx="4">
                  <c:v>15.03434637801832</c:v>
                </c:pt>
                <c:pt idx="5">
                  <c:v>20.045795170691093</c:v>
                </c:pt>
              </c:numCache>
            </c:numRef>
          </c:xVal>
          <c:yVal>
            <c:numRef>
              <c:f>'EB_10-7-20'!$G$15:$G$20</c:f>
              <c:numCache>
                <c:formatCode>General</c:formatCode>
                <c:ptCount val="6"/>
                <c:pt idx="0">
                  <c:v>7.5999999999999998E-2</c:v>
                </c:pt>
                <c:pt idx="1">
                  <c:v>0.153</c:v>
                </c:pt>
                <c:pt idx="2">
                  <c:v>0.41499999999999998</c:v>
                </c:pt>
                <c:pt idx="3">
                  <c:v>0.78300000000000003</c:v>
                </c:pt>
                <c:pt idx="4">
                  <c:v>1.1120000000000001</c:v>
                </c:pt>
                <c:pt idx="5">
                  <c:v>1.5024999999999999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17-4876-B411-EB785C466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89391"/>
        <c:axId val="282536719"/>
      </c:scatterChart>
      <c:valAx>
        <c:axId val="38238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36719"/>
        <c:crosses val="autoZero"/>
        <c:crossBetween val="midCat"/>
      </c:valAx>
      <c:valAx>
        <c:axId val="28253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8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33337</xdr:rowOff>
    </xdr:from>
    <xdr:to>
      <xdr:col>6</xdr:col>
      <xdr:colOff>676275</xdr:colOff>
      <xdr:row>42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24C704-A220-4D44-A900-3ED998CBF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80962</xdr:colOff>
      <xdr:row>23</xdr:row>
      <xdr:rowOff>33337</xdr:rowOff>
    </xdr:from>
    <xdr:to>
      <xdr:col>19</xdr:col>
      <xdr:colOff>385762</xdr:colOff>
      <xdr:row>37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C6EED3-37D1-4D3A-9F63-A9BAA3CA7D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109537</xdr:rowOff>
    </xdr:from>
    <xdr:to>
      <xdr:col>7</xdr:col>
      <xdr:colOff>352425</xdr:colOff>
      <xdr:row>41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50A6C1-6BEB-4408-ADAF-BED34C70E1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42</xdr:row>
      <xdr:rowOff>42862</xdr:rowOff>
    </xdr:from>
    <xdr:to>
      <xdr:col>7</xdr:col>
      <xdr:colOff>314325</xdr:colOff>
      <xdr:row>56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23DE99-C2F7-4B1A-ADB0-DC07250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109537</xdr:rowOff>
    </xdr:from>
    <xdr:to>
      <xdr:col>7</xdr:col>
      <xdr:colOff>352425</xdr:colOff>
      <xdr:row>47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C10834-623D-458B-860C-35F54F02F6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48</xdr:row>
      <xdr:rowOff>42862</xdr:rowOff>
    </xdr:from>
    <xdr:to>
      <xdr:col>7</xdr:col>
      <xdr:colOff>314325</xdr:colOff>
      <xdr:row>62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92812D-B0AC-493C-A5C0-B673071AE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109537</xdr:rowOff>
    </xdr:from>
    <xdr:to>
      <xdr:col>7</xdr:col>
      <xdr:colOff>352425</xdr:colOff>
      <xdr:row>47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D7C0B7-2432-4449-BCC1-952434CC60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109537</xdr:rowOff>
    </xdr:from>
    <xdr:to>
      <xdr:col>7</xdr:col>
      <xdr:colOff>352425</xdr:colOff>
      <xdr:row>47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F92178-C18D-46D1-BDA1-4D558F405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109537</xdr:rowOff>
    </xdr:from>
    <xdr:to>
      <xdr:col>7</xdr:col>
      <xdr:colOff>352425</xdr:colOff>
      <xdr:row>47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4ABE3D-06F5-4EFF-8229-DFC936A3F2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3E295-953D-4413-9914-BF040D7C4904}">
  <dimension ref="A1:AK63"/>
  <sheetViews>
    <sheetView workbookViewId="0">
      <selection activeCell="K1" sqref="K1:N8"/>
    </sheetView>
  </sheetViews>
  <sheetFormatPr defaultRowHeight="14.5" x14ac:dyDescent="0.35"/>
  <cols>
    <col min="1" max="1" width="10.453125" bestFit="1" customWidth="1"/>
    <col min="5" max="6" width="10.7265625" bestFit="1" customWidth="1"/>
    <col min="7" max="7" width="11.54296875" bestFit="1" customWidth="1"/>
    <col min="11" max="11" width="9.54296875" bestFit="1" customWidth="1"/>
    <col min="14" max="14" width="9.54296875" bestFit="1" customWidth="1"/>
    <col min="24" max="24" width="11.1796875" bestFit="1" customWidth="1"/>
    <col min="25" max="25" width="12.26953125" bestFit="1" customWidth="1"/>
  </cols>
  <sheetData>
    <row r="1" spans="1:37" ht="15" thickBot="1" x14ac:dyDescent="0.4">
      <c r="A1" s="8" t="s">
        <v>3</v>
      </c>
      <c r="B1" s="9" t="s">
        <v>0</v>
      </c>
      <c r="C1" s="9" t="s">
        <v>4</v>
      </c>
      <c r="D1" s="9" t="s">
        <v>5</v>
      </c>
      <c r="E1" s="9" t="s">
        <v>6</v>
      </c>
      <c r="F1" s="9" t="s">
        <v>7</v>
      </c>
      <c r="G1" s="10" t="s">
        <v>1</v>
      </c>
      <c r="K1" t="s">
        <v>32</v>
      </c>
      <c r="L1" s="99" t="s">
        <v>31</v>
      </c>
      <c r="M1" s="99"/>
      <c r="N1" s="99"/>
      <c r="Q1" s="99" t="s">
        <v>33</v>
      </c>
      <c r="R1" s="99"/>
      <c r="S1" s="99"/>
      <c r="V1" s="36" t="s">
        <v>42</v>
      </c>
      <c r="W1" s="99" t="s">
        <v>31</v>
      </c>
      <c r="X1" s="99"/>
      <c r="Y1" s="99"/>
      <c r="Z1" s="99" t="s">
        <v>33</v>
      </c>
      <c r="AA1" s="99"/>
      <c r="AB1" s="99"/>
    </row>
    <row r="2" spans="1:37" x14ac:dyDescent="0.35">
      <c r="A2" s="11" t="s">
        <v>8</v>
      </c>
      <c r="B2" s="8">
        <v>9.6299999999999997E-3</v>
      </c>
      <c r="C2" s="17">
        <v>0.1</v>
      </c>
      <c r="D2" s="9">
        <v>960.8</v>
      </c>
      <c r="E2" s="9">
        <f>B2/C2</f>
        <v>9.6299999999999997E-2</v>
      </c>
      <c r="F2" s="18">
        <f>(E2/D2)*10^6</f>
        <v>100.22897585345547</v>
      </c>
      <c r="G2" s="19">
        <v>608</v>
      </c>
      <c r="K2" t="s">
        <v>19</v>
      </c>
      <c r="L2">
        <v>1E-3</v>
      </c>
      <c r="M2">
        <v>1E-3</v>
      </c>
      <c r="N2">
        <v>2E-3</v>
      </c>
      <c r="P2" t="s">
        <v>25</v>
      </c>
      <c r="Q2">
        <v>0.152</v>
      </c>
      <c r="R2">
        <v>0.152</v>
      </c>
      <c r="S2">
        <v>0.151</v>
      </c>
      <c r="V2">
        <v>0</v>
      </c>
      <c r="W2" s="23">
        <f t="shared" ref="W2:Y10" si="0">(L2-$L$34)/$L$33</f>
        <v>-0.1506666666666667</v>
      </c>
      <c r="X2" s="23">
        <f t="shared" si="0"/>
        <v>-0.1506666666666667</v>
      </c>
      <c r="Y2" s="23">
        <f t="shared" si="0"/>
        <v>-0.13733333333333334</v>
      </c>
      <c r="Z2" s="23">
        <f>(Q2-$L$34)/$L$33</f>
        <v>1.8626666666666667</v>
      </c>
      <c r="AA2" s="23">
        <f t="shared" ref="Z2:AB8" si="1">(R2-$L$34)/$L$33</f>
        <v>1.8626666666666667</v>
      </c>
      <c r="AB2" s="23">
        <f t="shared" si="1"/>
        <v>1.8493333333333333</v>
      </c>
      <c r="AH2" t="s">
        <v>84</v>
      </c>
    </row>
    <row r="3" spans="1:37" ht="15" thickBot="1" x14ac:dyDescent="0.4">
      <c r="A3" s="12" t="s">
        <v>2</v>
      </c>
      <c r="B3" s="12">
        <v>9.6129999999999993E-2</v>
      </c>
      <c r="C3" s="14">
        <v>0.1</v>
      </c>
      <c r="D3" s="13">
        <v>960.8</v>
      </c>
      <c r="E3" s="13">
        <f>B3/C3</f>
        <v>0.96129999999999993</v>
      </c>
      <c r="F3" s="15">
        <f>(E3/D3)*10^6</f>
        <v>1000.5203996669443</v>
      </c>
      <c r="G3" s="16">
        <v>608</v>
      </c>
      <c r="K3" t="s">
        <v>20</v>
      </c>
      <c r="L3">
        <v>5.0000000000000001E-3</v>
      </c>
      <c r="M3">
        <v>5.0000000000000001E-3</v>
      </c>
      <c r="N3">
        <v>4.0000000000000001E-3</v>
      </c>
      <c r="P3" t="s">
        <v>26</v>
      </c>
      <c r="Q3">
        <v>0.14299999999999999</v>
      </c>
      <c r="R3">
        <v>0.14299999999999999</v>
      </c>
      <c r="S3">
        <v>0.14299999999999999</v>
      </c>
      <c r="V3">
        <v>1</v>
      </c>
      <c r="W3" s="23">
        <f t="shared" si="0"/>
        <v>-9.7333333333333341E-2</v>
      </c>
      <c r="X3" s="23">
        <f t="shared" si="0"/>
        <v>-9.7333333333333341E-2</v>
      </c>
      <c r="Y3" s="23">
        <f t="shared" si="0"/>
        <v>-0.11066666666666668</v>
      </c>
      <c r="Z3" s="23">
        <f t="shared" si="1"/>
        <v>1.7426666666666666</v>
      </c>
      <c r="AA3" s="23">
        <f t="shared" si="1"/>
        <v>1.7426666666666666</v>
      </c>
      <c r="AB3" s="23">
        <f t="shared" si="1"/>
        <v>1.7426666666666666</v>
      </c>
    </row>
    <row r="4" spans="1:37" x14ac:dyDescent="0.35">
      <c r="K4" t="s">
        <v>21</v>
      </c>
      <c r="L4">
        <v>4.0000000000000001E-3</v>
      </c>
      <c r="M4">
        <v>4.0000000000000001E-3</v>
      </c>
      <c r="N4">
        <v>4.0000000000000001E-3</v>
      </c>
      <c r="P4" t="s">
        <v>27</v>
      </c>
      <c r="Q4">
        <v>0.129</v>
      </c>
      <c r="R4">
        <v>0.128</v>
      </c>
      <c r="S4">
        <v>0.128</v>
      </c>
      <c r="V4">
        <v>6</v>
      </c>
      <c r="W4" s="23">
        <f t="shared" si="0"/>
        <v>-0.11066666666666668</v>
      </c>
      <c r="X4" s="23">
        <f t="shared" si="0"/>
        <v>-0.11066666666666668</v>
      </c>
      <c r="Y4" s="23">
        <f t="shared" si="0"/>
        <v>-0.11066666666666668</v>
      </c>
      <c r="Z4" s="23">
        <f t="shared" si="1"/>
        <v>1.556</v>
      </c>
      <c r="AA4" s="23">
        <f t="shared" si="1"/>
        <v>1.5426666666666666</v>
      </c>
      <c r="AB4" s="23">
        <f t="shared" si="1"/>
        <v>1.5426666666666666</v>
      </c>
      <c r="AH4" t="s">
        <v>91</v>
      </c>
      <c r="AI4" t="s">
        <v>33</v>
      </c>
    </row>
    <row r="5" spans="1:37" x14ac:dyDescent="0.35">
      <c r="A5" s="63" t="s">
        <v>68</v>
      </c>
      <c r="B5" t="s">
        <v>69</v>
      </c>
      <c r="K5" t="s">
        <v>22</v>
      </c>
      <c r="L5">
        <v>7.0000000000000001E-3</v>
      </c>
      <c r="M5">
        <v>7.0000000000000001E-3</v>
      </c>
      <c r="N5" s="1">
        <f>AVERAGE(0.009,0.008,0.008,0.009)</f>
        <v>8.5000000000000006E-3</v>
      </c>
      <c r="P5" t="s">
        <v>28</v>
      </c>
      <c r="Q5">
        <v>9.5000000000000001E-2</v>
      </c>
      <c r="R5">
        <v>9.5000000000000001E-2</v>
      </c>
      <c r="S5">
        <v>9.6000000000000002E-2</v>
      </c>
      <c r="V5">
        <v>24</v>
      </c>
      <c r="W5" s="23">
        <f t="shared" si="0"/>
        <v>-7.0666666666666669E-2</v>
      </c>
      <c r="X5" s="23">
        <f t="shared" si="0"/>
        <v>-7.0666666666666669E-2</v>
      </c>
      <c r="Y5" s="23">
        <f t="shared" si="0"/>
        <v>-5.0666666666666665E-2</v>
      </c>
      <c r="Z5" s="23">
        <f t="shared" si="1"/>
        <v>1.1026666666666667</v>
      </c>
      <c r="AA5" s="23">
        <f t="shared" si="1"/>
        <v>1.1026666666666667</v>
      </c>
      <c r="AB5" s="23">
        <f t="shared" si="1"/>
        <v>1.1160000000000001</v>
      </c>
      <c r="AH5" s="68" t="s">
        <v>86</v>
      </c>
      <c r="AI5" s="23">
        <f t="shared" ref="AI5:AK10" si="2">Q2-L2</f>
        <v>0.151</v>
      </c>
      <c r="AJ5" s="23">
        <f t="shared" si="2"/>
        <v>0.151</v>
      </c>
      <c r="AK5" s="23">
        <f t="shared" si="2"/>
        <v>0.14899999999999999</v>
      </c>
    </row>
    <row r="6" spans="1:37" x14ac:dyDescent="0.35">
      <c r="K6" t="s">
        <v>23</v>
      </c>
      <c r="L6">
        <v>7.0000000000000001E-3</v>
      </c>
      <c r="M6">
        <v>7.0000000000000001E-3</v>
      </c>
      <c r="N6">
        <v>7.0000000000000001E-3</v>
      </c>
      <c r="P6" t="s">
        <v>29</v>
      </c>
      <c r="Q6">
        <v>7.4999999999999997E-2</v>
      </c>
      <c r="R6">
        <v>7.4999999999999997E-2</v>
      </c>
      <c r="S6">
        <v>7.5999999999999998E-2</v>
      </c>
      <c r="V6">
        <v>48</v>
      </c>
      <c r="W6" s="23">
        <f t="shared" si="0"/>
        <v>-7.0666666666666669E-2</v>
      </c>
      <c r="X6" s="23">
        <f t="shared" si="0"/>
        <v>-7.0666666666666669E-2</v>
      </c>
      <c r="Y6" s="23">
        <f t="shared" si="0"/>
        <v>-7.0666666666666669E-2</v>
      </c>
      <c r="Z6" s="54">
        <f>(Q6-$L$34)/$L$33</f>
        <v>0.83599999999999997</v>
      </c>
      <c r="AA6" s="54">
        <f t="shared" si="1"/>
        <v>0.83599999999999997</v>
      </c>
      <c r="AB6" s="54">
        <f t="shared" si="1"/>
        <v>0.84933333333333327</v>
      </c>
      <c r="AH6" s="68" t="s">
        <v>85</v>
      </c>
      <c r="AI6" s="23">
        <f t="shared" si="2"/>
        <v>0.13799999999999998</v>
      </c>
      <c r="AJ6" s="23">
        <f t="shared" si="2"/>
        <v>0.13799999999999998</v>
      </c>
      <c r="AK6" s="23">
        <f t="shared" si="2"/>
        <v>0.13899999999999998</v>
      </c>
    </row>
    <row r="7" spans="1:37" x14ac:dyDescent="0.35">
      <c r="K7" t="s">
        <v>24</v>
      </c>
      <c r="L7" s="1">
        <v>0.02</v>
      </c>
      <c r="M7">
        <v>1.9E-2</v>
      </c>
      <c r="N7">
        <v>1.9E-2</v>
      </c>
      <c r="P7" t="s">
        <v>30</v>
      </c>
      <c r="Q7">
        <v>6.9000000000000006E-2</v>
      </c>
      <c r="R7">
        <v>7.0000000000000007E-2</v>
      </c>
      <c r="S7">
        <v>7.0999999999999994E-2</v>
      </c>
      <c r="V7">
        <v>72</v>
      </c>
      <c r="W7" s="23">
        <f t="shared" si="0"/>
        <v>0.10266666666666667</v>
      </c>
      <c r="X7" s="23">
        <f t="shared" si="0"/>
        <v>8.9333333333333334E-2</v>
      </c>
      <c r="Y7" s="23">
        <f t="shared" si="0"/>
        <v>8.9333333333333334E-2</v>
      </c>
      <c r="Z7" s="54">
        <f t="shared" si="1"/>
        <v>0.75600000000000012</v>
      </c>
      <c r="AA7" s="54">
        <f t="shared" si="1"/>
        <v>0.76933333333333342</v>
      </c>
      <c r="AB7" s="54">
        <f t="shared" si="1"/>
        <v>0.78266666666666662</v>
      </c>
      <c r="AH7" s="68" t="s">
        <v>87</v>
      </c>
      <c r="AI7" s="23">
        <f t="shared" si="2"/>
        <v>0.125</v>
      </c>
      <c r="AJ7" s="23">
        <f t="shared" si="2"/>
        <v>0.124</v>
      </c>
      <c r="AK7" s="23">
        <f t="shared" si="2"/>
        <v>0.124</v>
      </c>
    </row>
    <row r="8" spans="1:37" x14ac:dyDescent="0.35">
      <c r="K8" t="s">
        <v>52</v>
      </c>
      <c r="L8">
        <v>2E-3</v>
      </c>
      <c r="M8">
        <v>1E-3</v>
      </c>
      <c r="N8">
        <v>1E-3</v>
      </c>
      <c r="P8" t="s">
        <v>44</v>
      </c>
      <c r="Q8">
        <v>4.4999999999999998E-2</v>
      </c>
      <c r="R8">
        <v>5.2999999999999999E-2</v>
      </c>
      <c r="S8">
        <v>5.2999999999999999E-2</v>
      </c>
      <c r="V8" t="s">
        <v>52</v>
      </c>
      <c r="W8" s="23">
        <f>(L8-$L$34)/$L$33</f>
        <v>-0.13733333333333334</v>
      </c>
      <c r="X8" s="23">
        <f t="shared" si="0"/>
        <v>-0.1506666666666667</v>
      </c>
      <c r="Y8" s="23">
        <f t="shared" si="0"/>
        <v>-0.1506666666666667</v>
      </c>
      <c r="Z8" s="54">
        <f t="shared" si="1"/>
        <v>0.436</v>
      </c>
      <c r="AA8" s="54">
        <f t="shared" si="1"/>
        <v>0.54266666666666674</v>
      </c>
      <c r="AB8" s="54">
        <f t="shared" si="1"/>
        <v>0.54266666666666674</v>
      </c>
      <c r="AH8" s="68" t="s">
        <v>88</v>
      </c>
      <c r="AI8" s="23">
        <f t="shared" si="2"/>
        <v>8.7999999999999995E-2</v>
      </c>
      <c r="AJ8" s="23">
        <f t="shared" si="2"/>
        <v>8.7999999999999995E-2</v>
      </c>
      <c r="AK8" s="23">
        <f t="shared" si="2"/>
        <v>8.7499999999999994E-2</v>
      </c>
    </row>
    <row r="9" spans="1:37" x14ac:dyDescent="0.35">
      <c r="K9" t="s">
        <v>53</v>
      </c>
      <c r="L9" s="1">
        <v>0</v>
      </c>
      <c r="M9" s="1">
        <v>0</v>
      </c>
      <c r="N9" s="1">
        <v>0</v>
      </c>
      <c r="V9" t="s">
        <v>53</v>
      </c>
      <c r="W9" s="23">
        <f t="shared" si="0"/>
        <v>-0.16400000000000001</v>
      </c>
      <c r="X9" s="23">
        <f t="shared" si="0"/>
        <v>-0.16400000000000001</v>
      </c>
      <c r="Y9" s="23">
        <f>(N9-$L$34)/$L$33</f>
        <v>-0.16400000000000001</v>
      </c>
      <c r="Z9" s="23"/>
      <c r="AA9" s="23"/>
      <c r="AB9" s="23"/>
      <c r="AH9" s="68" t="s">
        <v>89</v>
      </c>
      <c r="AI9" s="23">
        <f t="shared" si="2"/>
        <v>6.7999999999999991E-2</v>
      </c>
      <c r="AJ9" s="23">
        <f t="shared" si="2"/>
        <v>6.7999999999999991E-2</v>
      </c>
      <c r="AK9" s="23">
        <f t="shared" si="2"/>
        <v>6.8999999999999992E-2</v>
      </c>
    </row>
    <row r="10" spans="1:37" x14ac:dyDescent="0.35">
      <c r="K10" t="s">
        <v>65</v>
      </c>
      <c r="L10">
        <v>0.155</v>
      </c>
      <c r="M10">
        <v>0.159</v>
      </c>
      <c r="N10">
        <f>AVERAGE(0.156,0.157,0.156)</f>
        <v>0.15633333333333332</v>
      </c>
      <c r="V10" t="s">
        <v>65</v>
      </c>
      <c r="W10" s="23">
        <f t="shared" si="0"/>
        <v>1.9026666666666667</v>
      </c>
      <c r="X10" s="23">
        <f t="shared" si="0"/>
        <v>1.956</v>
      </c>
      <c r="Y10" s="23">
        <f t="shared" si="0"/>
        <v>1.9204444444444444</v>
      </c>
      <c r="Z10" s="23"/>
      <c r="AA10" s="23"/>
      <c r="AB10" s="23"/>
      <c r="AH10" s="68" t="s">
        <v>90</v>
      </c>
      <c r="AI10" s="23">
        <f t="shared" si="2"/>
        <v>4.9000000000000002E-2</v>
      </c>
      <c r="AJ10" s="23">
        <f t="shared" si="2"/>
        <v>5.1000000000000004E-2</v>
      </c>
      <c r="AK10" s="23">
        <f t="shared" si="2"/>
        <v>5.1999999999999991E-2</v>
      </c>
    </row>
    <row r="11" spans="1:37" x14ac:dyDescent="0.35">
      <c r="K11" t="s">
        <v>54</v>
      </c>
      <c r="L11">
        <v>0.157</v>
      </c>
      <c r="M11">
        <v>0.158</v>
      </c>
      <c r="N11">
        <v>0.157</v>
      </c>
      <c r="V11" t="s">
        <v>54</v>
      </c>
      <c r="W11" s="23">
        <f>(L11-$L$34)/$L$33</f>
        <v>1.9293333333333333</v>
      </c>
      <c r="X11" s="23">
        <f>(M11-$L$34)/$L$33</f>
        <v>1.9426666666666668</v>
      </c>
      <c r="Y11" s="23">
        <f>(N11-$L$34)/$L$33</f>
        <v>1.9293333333333333</v>
      </c>
      <c r="Z11" s="23"/>
      <c r="AA11" s="23"/>
      <c r="AB11" s="23"/>
    </row>
    <row r="12" spans="1:37" ht="15" thickBot="1" x14ac:dyDescent="0.4">
      <c r="AH12" t="s">
        <v>92</v>
      </c>
    </row>
    <row r="13" spans="1:37" ht="15" thickBot="1" x14ac:dyDescent="0.4">
      <c r="A13" s="2"/>
      <c r="B13" s="3" t="s">
        <v>15</v>
      </c>
      <c r="C13" s="3" t="s">
        <v>9</v>
      </c>
      <c r="D13" s="4" t="s">
        <v>10</v>
      </c>
      <c r="E13" s="3" t="s">
        <v>11</v>
      </c>
      <c r="F13" s="20" t="s">
        <v>18</v>
      </c>
      <c r="G13" s="21" t="s">
        <v>18</v>
      </c>
      <c r="H13" s="20" t="s">
        <v>17</v>
      </c>
      <c r="I13" s="21" t="s">
        <v>17</v>
      </c>
      <c r="J13" s="33" t="s">
        <v>35</v>
      </c>
      <c r="K13" s="33" t="s">
        <v>36</v>
      </c>
      <c r="L13" t="s">
        <v>43</v>
      </c>
      <c r="M13" t="s">
        <v>43</v>
      </c>
      <c r="V13" s="35" t="s">
        <v>38</v>
      </c>
      <c r="W13" s="99" t="s">
        <v>31</v>
      </c>
      <c r="X13" s="99"/>
      <c r="Y13" s="99"/>
      <c r="Z13" s="99" t="s">
        <v>33</v>
      </c>
      <c r="AA13" s="99"/>
      <c r="AB13" s="99"/>
      <c r="AC13" s="99" t="s">
        <v>49</v>
      </c>
      <c r="AD13" s="99"/>
      <c r="AE13" s="99"/>
      <c r="AH13" s="68" t="s">
        <v>86</v>
      </c>
      <c r="AI13" s="23">
        <f>(AI5-$L$34)/$L$33</f>
        <v>1.8493333333333333</v>
      </c>
      <c r="AJ13" s="23">
        <f t="shared" ref="AJ13:AK13" si="3">(AJ5-$L$34)/$L$33</f>
        <v>1.8493333333333333</v>
      </c>
      <c r="AK13" s="23">
        <f t="shared" si="3"/>
        <v>1.8226666666666667</v>
      </c>
    </row>
    <row r="14" spans="1:37" x14ac:dyDescent="0.35">
      <c r="A14" s="5" t="s">
        <v>12</v>
      </c>
      <c r="B14" s="2">
        <v>0</v>
      </c>
      <c r="C14" s="3">
        <f t="shared" ref="C14:C20" si="4">5000-B14</f>
        <v>5000</v>
      </c>
      <c r="D14" s="3">
        <f>5000-(B14*2)</f>
        <v>5000</v>
      </c>
      <c r="E14" s="22">
        <f>($F$2*B14)/5000</f>
        <v>0</v>
      </c>
      <c r="F14" s="25">
        <v>4.0000000000000001E-3</v>
      </c>
      <c r="G14" s="26">
        <v>1E-3</v>
      </c>
      <c r="H14" s="25">
        <v>1E-3</v>
      </c>
      <c r="I14" s="26">
        <v>1E-3</v>
      </c>
      <c r="J14" s="34">
        <v>-1E-3</v>
      </c>
      <c r="K14" s="34">
        <v>0</v>
      </c>
      <c r="L14" s="1">
        <v>1E-3</v>
      </c>
      <c r="M14" s="1">
        <v>0</v>
      </c>
      <c r="V14">
        <v>0</v>
      </c>
      <c r="W14" s="23">
        <f>IF(W2&lt;0,0,W2)</f>
        <v>0</v>
      </c>
      <c r="X14" s="23">
        <f t="shared" ref="W14:AB20" si="5">IF(X2&lt;0,0,X2)</f>
        <v>0</v>
      </c>
      <c r="Y14" s="23">
        <f t="shared" si="5"/>
        <v>0</v>
      </c>
      <c r="Z14" s="23">
        <f t="shared" si="5"/>
        <v>1.8626666666666667</v>
      </c>
      <c r="AA14" s="23">
        <f t="shared" si="5"/>
        <v>1.8626666666666667</v>
      </c>
      <c r="AB14" s="23">
        <f t="shared" si="5"/>
        <v>1.8493333333333333</v>
      </c>
      <c r="AH14" s="68" t="s">
        <v>85</v>
      </c>
      <c r="AI14" s="23">
        <f t="shared" ref="AI14:AK14" si="6">(AI6-$L$34)/$L$33</f>
        <v>1.6759999999999997</v>
      </c>
      <c r="AJ14" s="23">
        <f t="shared" si="6"/>
        <v>1.6759999999999997</v>
      </c>
      <c r="AK14" s="23">
        <f t="shared" si="6"/>
        <v>1.6893333333333331</v>
      </c>
    </row>
    <row r="15" spans="1:37" x14ac:dyDescent="0.35">
      <c r="A15" s="5">
        <v>1</v>
      </c>
      <c r="B15" s="5">
        <v>50</v>
      </c>
      <c r="C15">
        <f t="shared" si="4"/>
        <v>4950</v>
      </c>
      <c r="D15">
        <f t="shared" ref="D15:D20" si="7">5000-(B15*2)</f>
        <v>4900</v>
      </c>
      <c r="E15" s="23">
        <f t="shared" ref="E15:E20" si="8">($F$2*B15)/5000</f>
        <v>1.0022897585345547</v>
      </c>
      <c r="F15" s="27">
        <v>7.8E-2</v>
      </c>
      <c r="G15" s="28">
        <v>7.5999999999999998E-2</v>
      </c>
      <c r="H15" s="27">
        <v>7.5999999999999998E-2</v>
      </c>
      <c r="I15" s="28">
        <v>7.5999999999999998E-2</v>
      </c>
      <c r="J15" s="34">
        <v>7.5999999999999998E-2</v>
      </c>
      <c r="K15" s="34">
        <f>(AVERAGE(0.073,0.074,0.073))</f>
        <v>7.333333333333332E-2</v>
      </c>
      <c r="L15" s="1">
        <f>AVERAGE(0.075,0.074,0.075)</f>
        <v>7.4666666666666659E-2</v>
      </c>
      <c r="M15" s="1">
        <f>AVERAGE(0.078,0.077,0.078)</f>
        <v>7.7666666666666662E-2</v>
      </c>
      <c r="V15">
        <v>1</v>
      </c>
      <c r="W15" s="23">
        <f t="shared" si="5"/>
        <v>0</v>
      </c>
      <c r="X15" s="23">
        <f t="shared" si="5"/>
        <v>0</v>
      </c>
      <c r="Y15" s="23">
        <f t="shared" si="5"/>
        <v>0</v>
      </c>
      <c r="Z15" s="23">
        <f t="shared" si="5"/>
        <v>1.7426666666666666</v>
      </c>
      <c r="AA15" s="23">
        <f t="shared" si="5"/>
        <v>1.7426666666666666</v>
      </c>
      <c r="AB15" s="23">
        <f t="shared" si="5"/>
        <v>1.7426666666666666</v>
      </c>
      <c r="AC15" s="45">
        <f>($Z$14-Z15)/$Z$14</f>
        <v>6.4423765211166842E-2</v>
      </c>
      <c r="AD15" s="45">
        <f t="shared" ref="AD15:AE15" si="9">($Z$14-AA15)/$Z$14</f>
        <v>6.4423765211166842E-2</v>
      </c>
      <c r="AE15" s="45">
        <f t="shared" si="9"/>
        <v>6.4423765211166842E-2</v>
      </c>
      <c r="AH15" s="68" t="s">
        <v>87</v>
      </c>
      <c r="AI15" s="23">
        <f t="shared" ref="AI15:AK15" si="10">(AI7-$L$34)/$L$33</f>
        <v>1.5026666666666666</v>
      </c>
      <c r="AJ15" s="23">
        <f t="shared" si="10"/>
        <v>1.4893333333333334</v>
      </c>
      <c r="AK15" s="23">
        <f t="shared" si="10"/>
        <v>1.4893333333333334</v>
      </c>
    </row>
    <row r="16" spans="1:37" x14ac:dyDescent="0.35">
      <c r="A16" s="5">
        <v>2</v>
      </c>
      <c r="B16" s="5">
        <v>100</v>
      </c>
      <c r="C16">
        <f t="shared" si="4"/>
        <v>4900</v>
      </c>
      <c r="D16">
        <f t="shared" si="7"/>
        <v>4800</v>
      </c>
      <c r="E16" s="23">
        <f t="shared" si="8"/>
        <v>2.0045795170691094</v>
      </c>
      <c r="F16" s="27">
        <v>0.151</v>
      </c>
      <c r="G16" s="28">
        <v>0.15</v>
      </c>
      <c r="H16" s="27">
        <v>0.154</v>
      </c>
      <c r="I16" s="28">
        <v>0.154</v>
      </c>
      <c r="J16" s="34">
        <v>0.15</v>
      </c>
      <c r="K16" s="34">
        <v>0.151</v>
      </c>
      <c r="L16" s="1">
        <v>0.153</v>
      </c>
      <c r="M16" s="1">
        <v>0.151</v>
      </c>
      <c r="V16">
        <v>6</v>
      </c>
      <c r="W16" s="23">
        <f t="shared" si="5"/>
        <v>0</v>
      </c>
      <c r="X16" s="23">
        <f t="shared" si="5"/>
        <v>0</v>
      </c>
      <c r="Y16" s="23">
        <f t="shared" si="5"/>
        <v>0</v>
      </c>
      <c r="Z16" s="23">
        <f t="shared" si="5"/>
        <v>1.556</v>
      </c>
      <c r="AA16" s="23">
        <f t="shared" si="5"/>
        <v>1.5426666666666666</v>
      </c>
      <c r="AB16" s="23">
        <f t="shared" si="5"/>
        <v>1.5426666666666666</v>
      </c>
      <c r="AC16" s="45">
        <f t="shared" ref="AC16:AC19" si="11">($Z$14-Z16)/$Z$14</f>
        <v>0.164638511095204</v>
      </c>
      <c r="AD16" s="45">
        <f t="shared" ref="AD16:AD19" si="12">($Z$14-AA16)/$Z$14</f>
        <v>0.17179670722977813</v>
      </c>
      <c r="AE16" s="45">
        <f t="shared" ref="AE16:AE19" si="13">($Z$14-AB16)/$Z$14</f>
        <v>0.17179670722977813</v>
      </c>
      <c r="AH16" s="68" t="s">
        <v>88</v>
      </c>
      <c r="AI16" s="23">
        <f t="shared" ref="AI16:AK16" si="14">(AI8-$L$34)/$L$33</f>
        <v>1.0093333333333332</v>
      </c>
      <c r="AJ16" s="23">
        <f t="shared" si="14"/>
        <v>1.0093333333333332</v>
      </c>
      <c r="AK16" s="23">
        <f t="shared" si="14"/>
        <v>1.0026666666666666</v>
      </c>
    </row>
    <row r="17" spans="1:37" x14ac:dyDescent="0.35">
      <c r="A17" s="5">
        <v>3</v>
      </c>
      <c r="B17" s="5">
        <v>250</v>
      </c>
      <c r="C17">
        <f t="shared" si="4"/>
        <v>4750</v>
      </c>
      <c r="D17">
        <f t="shared" si="7"/>
        <v>4500</v>
      </c>
      <c r="E17" s="23">
        <f t="shared" si="8"/>
        <v>5.0114487926727733</v>
      </c>
      <c r="F17" s="27">
        <v>0.41299999999999998</v>
      </c>
      <c r="G17" s="28">
        <v>0.41499999999999998</v>
      </c>
      <c r="H17" s="27">
        <v>0.40600000000000003</v>
      </c>
      <c r="I17" s="28">
        <v>0.41699999999999998</v>
      </c>
      <c r="J17" s="34">
        <v>0.41699999999999998</v>
      </c>
      <c r="K17" s="34">
        <f>AVERAGE(0.404,0.405,0.404)</f>
        <v>0.40433333333333338</v>
      </c>
      <c r="L17" s="1">
        <v>0.41699999999999998</v>
      </c>
      <c r="M17" s="1">
        <v>0.41599999999999998</v>
      </c>
      <c r="V17">
        <v>24</v>
      </c>
      <c r="W17" s="23">
        <f t="shared" si="5"/>
        <v>0</v>
      </c>
      <c r="X17" s="23">
        <f t="shared" si="5"/>
        <v>0</v>
      </c>
      <c r="Y17" s="23">
        <f t="shared" si="5"/>
        <v>0</v>
      </c>
      <c r="Z17" s="23">
        <f>IF(Z5&lt;0,0,Z5)</f>
        <v>1.1026666666666667</v>
      </c>
      <c r="AA17" s="23">
        <f t="shared" si="5"/>
        <v>1.1026666666666667</v>
      </c>
      <c r="AB17" s="23">
        <f t="shared" si="5"/>
        <v>1.1160000000000001</v>
      </c>
      <c r="AC17" s="45">
        <f t="shared" si="11"/>
        <v>0.40801717967072298</v>
      </c>
      <c r="AD17" s="45">
        <f t="shared" si="12"/>
        <v>0.40801717967072298</v>
      </c>
      <c r="AE17" s="45">
        <f t="shared" si="13"/>
        <v>0.40085898353614885</v>
      </c>
      <c r="AH17" s="68" t="s">
        <v>89</v>
      </c>
      <c r="AI17" s="23">
        <f t="shared" ref="AI17:AK17" si="15">(AI9-$L$34)/$L$33</f>
        <v>0.74266666666666659</v>
      </c>
      <c r="AJ17" s="23">
        <f t="shared" si="15"/>
        <v>0.74266666666666659</v>
      </c>
      <c r="AK17" s="23">
        <f t="shared" si="15"/>
        <v>0.75599999999999989</v>
      </c>
    </row>
    <row r="18" spans="1:37" x14ac:dyDescent="0.35">
      <c r="A18" s="5">
        <v>4</v>
      </c>
      <c r="B18" s="5">
        <v>500</v>
      </c>
      <c r="C18">
        <f t="shared" si="4"/>
        <v>4500</v>
      </c>
      <c r="D18">
        <f t="shared" si="7"/>
        <v>4000</v>
      </c>
      <c r="E18" s="23">
        <f t="shared" si="8"/>
        <v>10.022897585345547</v>
      </c>
      <c r="F18" s="27">
        <v>0.78</v>
      </c>
      <c r="G18" s="28">
        <v>0.78300000000000003</v>
      </c>
      <c r="H18" s="27">
        <v>0.753</v>
      </c>
      <c r="I18" s="28">
        <v>0.77900000000000003</v>
      </c>
      <c r="J18" s="34">
        <v>0.78600000000000003</v>
      </c>
      <c r="K18" s="34">
        <v>0.78300000000000003</v>
      </c>
      <c r="L18" s="1">
        <v>0.78200000000000003</v>
      </c>
      <c r="M18" s="1">
        <v>0.78400000000000003</v>
      </c>
      <c r="V18">
        <v>48</v>
      </c>
      <c r="W18" s="23">
        <f t="shared" si="5"/>
        <v>0</v>
      </c>
      <c r="X18" s="23">
        <f t="shared" si="5"/>
        <v>0</v>
      </c>
      <c r="Y18" s="23">
        <f t="shared" si="5"/>
        <v>0</v>
      </c>
      <c r="Z18" s="54">
        <f t="shared" si="5"/>
        <v>0.83599999999999997</v>
      </c>
      <c r="AA18" s="54">
        <f t="shared" si="5"/>
        <v>0.83599999999999997</v>
      </c>
      <c r="AB18" s="54">
        <f t="shared" si="5"/>
        <v>0.84933333333333327</v>
      </c>
      <c r="AC18" s="45">
        <f t="shared" si="11"/>
        <v>0.55118110236220486</v>
      </c>
      <c r="AD18" s="45">
        <f t="shared" si="12"/>
        <v>0.55118110236220486</v>
      </c>
      <c r="AE18" s="45">
        <f t="shared" si="13"/>
        <v>0.54402290622763072</v>
      </c>
      <c r="AH18" s="68" t="s">
        <v>90</v>
      </c>
      <c r="AI18" s="23">
        <f t="shared" ref="AI18:AK18" si="16">(AI10-$L$34)/$L$33</f>
        <v>0.4893333333333334</v>
      </c>
      <c r="AJ18" s="23">
        <f t="shared" si="16"/>
        <v>0.51600000000000013</v>
      </c>
      <c r="AK18" s="23">
        <f t="shared" si="16"/>
        <v>0.52933333333333321</v>
      </c>
    </row>
    <row r="19" spans="1:37" ht="15" thickBot="1" x14ac:dyDescent="0.4">
      <c r="A19" s="5">
        <v>5</v>
      </c>
      <c r="B19" s="5">
        <v>750</v>
      </c>
      <c r="C19">
        <f t="shared" si="4"/>
        <v>4250</v>
      </c>
      <c r="D19">
        <f t="shared" si="7"/>
        <v>3500</v>
      </c>
      <c r="E19" s="23">
        <f t="shared" si="8"/>
        <v>15.03434637801832</v>
      </c>
      <c r="F19" s="27">
        <v>1.1499999999999999</v>
      </c>
      <c r="G19" s="28">
        <v>1.145</v>
      </c>
      <c r="H19" s="27">
        <v>1.1160000000000001</v>
      </c>
      <c r="I19" s="28">
        <v>1.153</v>
      </c>
      <c r="J19" s="34">
        <v>1.1279999999999999</v>
      </c>
      <c r="K19" s="34">
        <f>AVERAGE(1.085,1.084,1.084)</f>
        <v>1.0843333333333334</v>
      </c>
      <c r="L19" s="1">
        <v>1.1499999999999999</v>
      </c>
      <c r="M19" s="1">
        <v>1.1160000000000001</v>
      </c>
      <c r="V19">
        <v>72</v>
      </c>
      <c r="W19" s="23">
        <f t="shared" si="5"/>
        <v>0.10266666666666667</v>
      </c>
      <c r="X19" s="23">
        <f t="shared" si="5"/>
        <v>8.9333333333333334E-2</v>
      </c>
      <c r="Y19" s="23">
        <f t="shared" si="5"/>
        <v>8.9333333333333334E-2</v>
      </c>
      <c r="Z19" s="54">
        <f t="shared" si="5"/>
        <v>0.75600000000000012</v>
      </c>
      <c r="AA19" s="54">
        <f t="shared" si="5"/>
        <v>0.76933333333333342</v>
      </c>
      <c r="AB19" s="54">
        <f t="shared" si="5"/>
        <v>0.78266666666666662</v>
      </c>
      <c r="AC19" s="45">
        <f t="shared" si="11"/>
        <v>0.59413027916964911</v>
      </c>
      <c r="AD19" s="45">
        <f t="shared" si="12"/>
        <v>0.58697208303507509</v>
      </c>
      <c r="AE19" s="45">
        <f t="shared" si="13"/>
        <v>0.57981388690050106</v>
      </c>
    </row>
    <row r="20" spans="1:37" ht="15" thickBot="1" x14ac:dyDescent="0.4">
      <c r="A20" s="6">
        <v>6</v>
      </c>
      <c r="B20" s="6">
        <v>1000</v>
      </c>
      <c r="C20" s="7">
        <f t="shared" si="4"/>
        <v>4000</v>
      </c>
      <c r="D20" s="7">
        <f t="shared" si="7"/>
        <v>3000</v>
      </c>
      <c r="E20" s="24">
        <f t="shared" si="8"/>
        <v>20.045795170691093</v>
      </c>
      <c r="F20" s="29">
        <v>1.468</v>
      </c>
      <c r="G20" s="30">
        <v>1.522</v>
      </c>
      <c r="H20" s="29">
        <v>1.4610000000000001</v>
      </c>
      <c r="I20" s="30">
        <v>1.5089999999999999</v>
      </c>
      <c r="J20" s="34">
        <v>1.49</v>
      </c>
      <c r="K20" s="34">
        <v>1.458</v>
      </c>
      <c r="L20" s="1">
        <v>1.512</v>
      </c>
      <c r="M20" s="1">
        <v>1.5089999999999999</v>
      </c>
      <c r="V20" s="2" t="s">
        <v>52</v>
      </c>
      <c r="W20" s="46">
        <f>IF(W8&lt;0,0,W8)</f>
        <v>0</v>
      </c>
      <c r="X20" s="22">
        <f t="shared" si="5"/>
        <v>0</v>
      </c>
      <c r="Y20" s="39">
        <f t="shared" si="5"/>
        <v>0</v>
      </c>
      <c r="Z20" s="23">
        <f>IF(Z8&lt;0,0,Z8)</f>
        <v>0.436</v>
      </c>
      <c r="AA20" s="23">
        <f>IF(AA8&lt;0,0,AA8)</f>
        <v>0.54266666666666674</v>
      </c>
      <c r="AB20" s="23">
        <f>IF(AB8&lt;0,0,AB8)</f>
        <v>0.54266666666666674</v>
      </c>
      <c r="AH20" t="s">
        <v>93</v>
      </c>
    </row>
    <row r="21" spans="1:37" x14ac:dyDescent="0.35">
      <c r="J21" t="s">
        <v>37</v>
      </c>
      <c r="V21" s="5" t="s">
        <v>55</v>
      </c>
      <c r="W21" s="47">
        <f t="shared" ref="W21:Y23" si="17">IF(W9&lt;0,0,W9)</f>
        <v>0</v>
      </c>
      <c r="X21" s="23">
        <f t="shared" si="17"/>
        <v>0</v>
      </c>
      <c r="Y21" s="40">
        <f t="shared" si="17"/>
        <v>0</v>
      </c>
      <c r="AH21" s="68" t="s">
        <v>85</v>
      </c>
      <c r="AI21" s="45">
        <f t="shared" ref="AI21:AK25" si="18">(AI$13-AI14)/AI$13</f>
        <v>9.3727469358327445E-2</v>
      </c>
      <c r="AJ21" s="45">
        <f t="shared" si="18"/>
        <v>9.3727469358327445E-2</v>
      </c>
      <c r="AK21" s="45">
        <f t="shared" si="18"/>
        <v>7.3152889539136901E-2</v>
      </c>
    </row>
    <row r="22" spans="1:37" ht="15" thickBot="1" x14ac:dyDescent="0.4">
      <c r="V22" s="5" t="s">
        <v>63</v>
      </c>
      <c r="W22" s="47">
        <f>IF(W10&lt;0,0,W10)</f>
        <v>1.9026666666666667</v>
      </c>
      <c r="X22" s="23">
        <f t="shared" si="17"/>
        <v>1.956</v>
      </c>
      <c r="Y22" s="40">
        <f t="shared" si="17"/>
        <v>1.9204444444444444</v>
      </c>
      <c r="AH22" s="68" t="s">
        <v>87</v>
      </c>
      <c r="AI22" s="45">
        <f t="shared" si="18"/>
        <v>0.18745493871665467</v>
      </c>
      <c r="AJ22" s="45">
        <f t="shared" si="18"/>
        <v>0.19466474405191053</v>
      </c>
      <c r="AK22" s="45">
        <f t="shared" si="18"/>
        <v>0.18288222384784195</v>
      </c>
    </row>
    <row r="23" spans="1:37" ht="15" thickBot="1" x14ac:dyDescent="0.4">
      <c r="A23" s="2"/>
      <c r="B23" s="3" t="s">
        <v>16</v>
      </c>
      <c r="C23" s="3" t="s">
        <v>13</v>
      </c>
      <c r="D23" s="3" t="s">
        <v>11</v>
      </c>
      <c r="E23" s="31" t="s">
        <v>18</v>
      </c>
      <c r="F23" s="31" t="s">
        <v>17</v>
      </c>
      <c r="G23" t="s">
        <v>35</v>
      </c>
      <c r="V23" s="6" t="s">
        <v>54</v>
      </c>
      <c r="W23" s="48">
        <f t="shared" si="17"/>
        <v>1.9293333333333333</v>
      </c>
      <c r="X23" s="24">
        <f t="shared" si="17"/>
        <v>1.9426666666666668</v>
      </c>
      <c r="Y23" s="38">
        <f t="shared" si="17"/>
        <v>1.9293333333333333</v>
      </c>
      <c r="AH23" s="68" t="s">
        <v>88</v>
      </c>
      <c r="AI23" s="45">
        <f t="shared" si="18"/>
        <v>0.45421773612112476</v>
      </c>
      <c r="AJ23" s="45">
        <f t="shared" si="18"/>
        <v>0.45421773612112476</v>
      </c>
      <c r="AK23" s="45">
        <f t="shared" si="18"/>
        <v>0.44989027066569132</v>
      </c>
    </row>
    <row r="24" spans="1:37" ht="15" thickBot="1" x14ac:dyDescent="0.4">
      <c r="A24" s="6" t="s">
        <v>14</v>
      </c>
      <c r="B24" s="7">
        <f>(D24*C24)/F3</f>
        <v>0.99947987100800995</v>
      </c>
      <c r="C24" s="7">
        <v>500</v>
      </c>
      <c r="D24" s="24">
        <v>2</v>
      </c>
      <c r="E24" s="32">
        <v>0.155</v>
      </c>
      <c r="F24" s="32">
        <v>0.159</v>
      </c>
      <c r="G24" s="1">
        <f>AVERAGE(0.156,0.157,0.156)</f>
        <v>0.15633333333333332</v>
      </c>
      <c r="K24" t="s">
        <v>11</v>
      </c>
      <c r="L24" t="s">
        <v>34</v>
      </c>
      <c r="AH24" s="68" t="s">
        <v>89</v>
      </c>
      <c r="AI24" s="45">
        <f t="shared" si="18"/>
        <v>0.59841384282624377</v>
      </c>
      <c r="AJ24" s="45">
        <f t="shared" si="18"/>
        <v>0.59841384282624377</v>
      </c>
      <c r="AK24" s="45">
        <f t="shared" si="18"/>
        <v>0.58522311631309454</v>
      </c>
    </row>
    <row r="25" spans="1:37" ht="15" thickBot="1" x14ac:dyDescent="0.4">
      <c r="E25" s="23">
        <f>(E24-$L$34)/$L$33</f>
        <v>1.9026666666666667</v>
      </c>
      <c r="F25" s="23">
        <f t="shared" ref="F25:G25" si="19">(F24-$L$34)/$L$33</f>
        <v>1.956</v>
      </c>
      <c r="G25" s="23">
        <f t="shared" si="19"/>
        <v>1.9204444444444444</v>
      </c>
      <c r="K25" s="23">
        <v>0</v>
      </c>
      <c r="L25" s="1">
        <f>AVERAGE(F14:G14)</f>
        <v>2.5000000000000001E-3</v>
      </c>
      <c r="Y25" s="20" t="s">
        <v>56</v>
      </c>
      <c r="Z25" s="21" t="s">
        <v>49</v>
      </c>
      <c r="AH25" s="68" t="s">
        <v>90</v>
      </c>
      <c r="AI25" s="45">
        <f t="shared" si="18"/>
        <v>0.73540014419610666</v>
      </c>
      <c r="AJ25" s="45">
        <f t="shared" si="18"/>
        <v>0.72098053352559466</v>
      </c>
      <c r="AK25" s="45">
        <f t="shared" si="18"/>
        <v>0.70958302852962696</v>
      </c>
    </row>
    <row r="26" spans="1:37" x14ac:dyDescent="0.35">
      <c r="K26" s="23">
        <v>1.0022897585345547</v>
      </c>
      <c r="L26" s="1">
        <f t="shared" ref="L26:L31" si="20">AVERAGE(F15:G15)</f>
        <v>7.6999999999999999E-2</v>
      </c>
      <c r="W26" s="23"/>
      <c r="X26" s="31">
        <v>0</v>
      </c>
      <c r="Y26" s="22">
        <f>AVERAGE(Z14:AB14)</f>
        <v>1.8582222222222222</v>
      </c>
      <c r="Z26" s="37"/>
    </row>
    <row r="27" spans="1:37" x14ac:dyDescent="0.35">
      <c r="K27" s="23">
        <v>2.0045795170691094</v>
      </c>
      <c r="L27" s="1">
        <f t="shared" si="20"/>
        <v>0.15049999999999999</v>
      </c>
      <c r="W27" s="23"/>
      <c r="X27" s="41">
        <v>1</v>
      </c>
      <c r="Y27" s="23">
        <f t="shared" ref="Y27:Y31" si="21">AVERAGE(Z15:AB15)</f>
        <v>1.7426666666666666</v>
      </c>
      <c r="Z27" s="61">
        <f>($Y$26-Y27)/$Y$26</f>
        <v>6.2186079885194971E-2</v>
      </c>
    </row>
    <row r="28" spans="1:37" x14ac:dyDescent="0.35">
      <c r="K28" s="23">
        <v>5.0114487926727733</v>
      </c>
      <c r="L28" s="1">
        <f t="shared" si="20"/>
        <v>0.41399999999999998</v>
      </c>
      <c r="W28" s="23"/>
      <c r="X28" s="41">
        <v>6</v>
      </c>
      <c r="Y28" s="23">
        <f t="shared" si="21"/>
        <v>1.5471111111111109</v>
      </c>
      <c r="Z28" s="61">
        <f t="shared" ref="Z28:Z31" si="22">($Y$26-Y28)/$Y$26</f>
        <v>0.16742406122937109</v>
      </c>
    </row>
    <row r="29" spans="1:37" x14ac:dyDescent="0.35">
      <c r="K29" s="23">
        <v>10.022897585345547</v>
      </c>
      <c r="L29" s="1">
        <f t="shared" si="20"/>
        <v>0.78150000000000008</v>
      </c>
      <c r="W29" s="23"/>
      <c r="X29" s="41">
        <v>24</v>
      </c>
      <c r="Y29" s="23">
        <f t="shared" si="21"/>
        <v>1.1071111111111112</v>
      </c>
      <c r="Z29" s="61">
        <f t="shared" si="22"/>
        <v>0.40420951925376702</v>
      </c>
    </row>
    <row r="30" spans="1:37" x14ac:dyDescent="0.35">
      <c r="K30" s="23">
        <v>15.03434637801832</v>
      </c>
      <c r="L30" s="1">
        <f t="shared" si="20"/>
        <v>1.1475</v>
      </c>
      <c r="W30" s="23"/>
      <c r="X30" s="41">
        <v>48</v>
      </c>
      <c r="Y30" s="23">
        <f t="shared" si="21"/>
        <v>0.84044444444444444</v>
      </c>
      <c r="Z30" s="61">
        <f t="shared" si="22"/>
        <v>0.54771585745037077</v>
      </c>
    </row>
    <row r="31" spans="1:37" ht="15" thickBot="1" x14ac:dyDescent="0.4">
      <c r="K31" s="23">
        <v>20.045795170691093</v>
      </c>
      <c r="L31" s="1">
        <f t="shared" si="20"/>
        <v>1.4950000000000001</v>
      </c>
      <c r="W31" s="23"/>
      <c r="X31" s="32">
        <v>72</v>
      </c>
      <c r="Y31" s="24">
        <f t="shared" si="21"/>
        <v>0.76933333333333342</v>
      </c>
      <c r="Z31" s="62">
        <f t="shared" si="22"/>
        <v>0.58598421430279835</v>
      </c>
    </row>
    <row r="32" spans="1:37" x14ac:dyDescent="0.35">
      <c r="X32" s="31" t="s">
        <v>65</v>
      </c>
      <c r="Y32" s="22">
        <f>AVERAGE(W22:Y22)</f>
        <v>1.9263703703703703</v>
      </c>
      <c r="Z32" s="37"/>
    </row>
    <row r="33" spans="11:26" ht="15" thickBot="1" x14ac:dyDescent="0.4">
      <c r="K33" t="s">
        <v>39</v>
      </c>
      <c r="L33">
        <v>7.4999999999999997E-2</v>
      </c>
      <c r="X33" s="32" t="s">
        <v>64</v>
      </c>
      <c r="Y33" s="24">
        <f>AVERAGE(W23:Y23)</f>
        <v>1.9337777777777776</v>
      </c>
      <c r="Z33" s="62">
        <f>(Y32-Y33)/Y32</f>
        <v>-3.845266476966802E-3</v>
      </c>
    </row>
    <row r="34" spans="11:26" x14ac:dyDescent="0.35">
      <c r="K34" t="s">
        <v>41</v>
      </c>
      <c r="L34">
        <v>1.23E-2</v>
      </c>
    </row>
    <row r="50" spans="1:2" x14ac:dyDescent="0.35">
      <c r="A50" t="s">
        <v>83</v>
      </c>
    </row>
    <row r="51" spans="1:2" x14ac:dyDescent="0.35">
      <c r="A51" s="33" t="s">
        <v>55</v>
      </c>
      <c r="B51" s="1">
        <v>4.9000000000000002E-2</v>
      </c>
    </row>
    <row r="52" spans="1:2" x14ac:dyDescent="0.35">
      <c r="A52" s="33" t="s">
        <v>24</v>
      </c>
      <c r="B52" s="1">
        <v>0.84099999999999997</v>
      </c>
    </row>
    <row r="53" spans="1:2" x14ac:dyDescent="0.35">
      <c r="A53" s="33">
        <v>72</v>
      </c>
      <c r="B53" s="1">
        <v>0.85199999999999998</v>
      </c>
    </row>
    <row r="54" spans="1:2" x14ac:dyDescent="0.35">
      <c r="A54" s="33" t="s">
        <v>23</v>
      </c>
      <c r="B54" s="1">
        <v>0.873</v>
      </c>
    </row>
    <row r="55" spans="1:2" x14ac:dyDescent="0.35">
      <c r="A55" s="33">
        <v>48</v>
      </c>
      <c r="B55" s="1">
        <v>0.85399999999999998</v>
      </c>
    </row>
    <row r="56" spans="1:2" x14ac:dyDescent="0.35">
      <c r="A56" s="33" t="s">
        <v>22</v>
      </c>
      <c r="B56" s="1">
        <v>0.871</v>
      </c>
    </row>
    <row r="57" spans="1:2" x14ac:dyDescent="0.35">
      <c r="A57" s="33">
        <v>24</v>
      </c>
      <c r="B57" s="1">
        <v>0.85199999999999998</v>
      </c>
    </row>
    <row r="58" spans="1:2" x14ac:dyDescent="0.35">
      <c r="A58" s="33" t="s">
        <v>21</v>
      </c>
      <c r="B58" s="1">
        <v>0.81599999999999995</v>
      </c>
    </row>
    <row r="59" spans="1:2" x14ac:dyDescent="0.35">
      <c r="A59" s="33">
        <v>6</v>
      </c>
      <c r="B59" s="1">
        <v>0.84099999999999997</v>
      </c>
    </row>
    <row r="60" spans="1:2" x14ac:dyDescent="0.35">
      <c r="A60" s="33" t="s">
        <v>20</v>
      </c>
      <c r="B60" s="1">
        <v>0.85899999999999999</v>
      </c>
    </row>
    <row r="61" spans="1:2" x14ac:dyDescent="0.35">
      <c r="A61" s="33">
        <v>1</v>
      </c>
      <c r="B61" s="1">
        <v>0.85</v>
      </c>
    </row>
    <row r="62" spans="1:2" x14ac:dyDescent="0.35">
      <c r="A62" s="33" t="s">
        <v>19</v>
      </c>
      <c r="B62" s="1">
        <v>0.84499999999999997</v>
      </c>
    </row>
    <row r="63" spans="1:2" x14ac:dyDescent="0.35">
      <c r="A63" s="33">
        <v>0</v>
      </c>
      <c r="B63" s="1">
        <v>0.84899999999999998</v>
      </c>
    </row>
  </sheetData>
  <mergeCells count="7">
    <mergeCell ref="AC13:AE13"/>
    <mergeCell ref="L1:N1"/>
    <mergeCell ref="Q1:S1"/>
    <mergeCell ref="W1:Y1"/>
    <mergeCell ref="Z1:AB1"/>
    <mergeCell ref="W13:Y13"/>
    <mergeCell ref="Z13:AB13"/>
  </mergeCells>
  <conditionalFormatting sqref="L2:N9 L10:M10 L11:N11">
    <cfRule type="cellIs" dxfId="21" priority="1" operator="lessThan">
      <formula>$L$26</formula>
    </cfRule>
  </conditionalFormatting>
  <conditionalFormatting sqref="Q2:S8">
    <cfRule type="cellIs" dxfId="20" priority="2" operator="lessThan">
      <formula>$L$26</formula>
    </cfRule>
    <cfRule type="cellIs" dxfId="19" priority="3" operator="lessThan">
      <formula>$L$26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8CA8-E7EF-4314-975B-6F5EE3D0239C}">
  <dimension ref="A1:U72"/>
  <sheetViews>
    <sheetView tabSelected="1" workbookViewId="0">
      <selection activeCell="U66" sqref="U66"/>
    </sheetView>
  </sheetViews>
  <sheetFormatPr defaultRowHeight="14.5" x14ac:dyDescent="0.35"/>
  <cols>
    <col min="1" max="1" width="10.7265625" bestFit="1" customWidth="1"/>
    <col min="3" max="3" width="9.54296875" bestFit="1" customWidth="1"/>
    <col min="7" max="7" width="11.1796875" bestFit="1" customWidth="1"/>
    <col min="8" max="8" width="9.54296875" bestFit="1" customWidth="1"/>
    <col min="11" max="11" width="11.1796875" bestFit="1" customWidth="1"/>
    <col min="14" max="14" width="10.7265625" bestFit="1" customWidth="1"/>
    <col min="17" max="17" width="11.1796875" bestFit="1" customWidth="1"/>
  </cols>
  <sheetData>
    <row r="1" spans="1:17" x14ac:dyDescent="0.35">
      <c r="A1" s="52">
        <v>43900</v>
      </c>
      <c r="G1" s="52">
        <v>43992</v>
      </c>
      <c r="N1" s="52"/>
    </row>
    <row r="2" spans="1:17" ht="15" thickBot="1" x14ac:dyDescent="0.4">
      <c r="A2" s="35" t="s">
        <v>38</v>
      </c>
      <c r="G2" s="35" t="s">
        <v>38</v>
      </c>
      <c r="H2" s="23"/>
      <c r="J2" s="23"/>
      <c r="K2" s="45"/>
      <c r="N2" s="35" t="s">
        <v>38</v>
      </c>
    </row>
    <row r="3" spans="1:17" x14ac:dyDescent="0.35">
      <c r="A3" s="68" t="s">
        <v>86</v>
      </c>
      <c r="B3" s="70">
        <v>1.7681159420289854</v>
      </c>
      <c r="C3" s="70">
        <v>1.7812911725955203</v>
      </c>
      <c r="D3" s="70">
        <v>1.7812911725955203</v>
      </c>
      <c r="E3" s="45"/>
      <c r="G3" s="68" t="s">
        <v>86</v>
      </c>
      <c r="H3" s="46">
        <v>1.7296937416777629</v>
      </c>
      <c r="I3" s="22">
        <v>1.7296937416777629</v>
      </c>
      <c r="J3" s="39">
        <v>1.7296937416777629</v>
      </c>
      <c r="K3" s="45"/>
      <c r="N3" s="68" t="s">
        <v>86</v>
      </c>
      <c r="O3" s="46">
        <v>1.7125506072874492</v>
      </c>
      <c r="P3" s="22">
        <v>1.7530364372469633</v>
      </c>
      <c r="Q3" s="39">
        <v>1.6990553306342777</v>
      </c>
    </row>
    <row r="4" spans="1:17" x14ac:dyDescent="0.35">
      <c r="A4" s="68" t="s">
        <v>85</v>
      </c>
      <c r="B4" s="70">
        <v>1.5704874835309619</v>
      </c>
      <c r="C4" s="70">
        <v>1.6231884057971016</v>
      </c>
      <c r="D4" s="70">
        <v>1.5968379446640317</v>
      </c>
      <c r="E4" s="45"/>
      <c r="G4" s="68" t="s">
        <v>85</v>
      </c>
      <c r="H4" s="47">
        <v>1.6098535286284954</v>
      </c>
      <c r="I4" s="23">
        <v>1.6231691078561918</v>
      </c>
      <c r="J4" s="40">
        <v>1.6364846870838883</v>
      </c>
      <c r="K4" s="45"/>
      <c r="N4" s="68" t="s">
        <v>85</v>
      </c>
      <c r="O4" s="47">
        <v>1.6045883940620784</v>
      </c>
      <c r="P4" s="23">
        <v>1.6180836707152497</v>
      </c>
      <c r="Q4" s="40">
        <v>1.5775978407557356</v>
      </c>
    </row>
    <row r="5" spans="1:17" x14ac:dyDescent="0.35">
      <c r="A5" s="68" t="s">
        <v>87</v>
      </c>
      <c r="B5" s="70">
        <v>1.3596837944664033</v>
      </c>
      <c r="C5" s="70">
        <v>1.3596837944664033</v>
      </c>
      <c r="D5" s="70">
        <v>1.3728590250329382</v>
      </c>
      <c r="E5" s="45"/>
      <c r="G5" s="68" t="s">
        <v>87</v>
      </c>
      <c r="H5" s="47">
        <v>1.3568575233022637</v>
      </c>
      <c r="I5" s="23">
        <v>1.3435419440745673</v>
      </c>
      <c r="J5" s="40">
        <v>1.3568575233022637</v>
      </c>
      <c r="K5" s="45"/>
      <c r="N5" s="68" t="s">
        <v>87</v>
      </c>
      <c r="O5" s="47">
        <v>1.3346828609986505</v>
      </c>
      <c r="P5" s="23">
        <v>1.321187584345479</v>
      </c>
      <c r="Q5" s="40">
        <v>1.3346828609986505</v>
      </c>
    </row>
    <row r="6" spans="1:17" x14ac:dyDescent="0.35">
      <c r="A6" s="68" t="s">
        <v>88</v>
      </c>
      <c r="B6" s="70">
        <v>0.76679841897233192</v>
      </c>
      <c r="C6" s="70">
        <v>0.77997364953886683</v>
      </c>
      <c r="D6" s="70">
        <v>0.76679841897233192</v>
      </c>
      <c r="E6" s="45"/>
      <c r="G6" s="68" t="s">
        <v>88</v>
      </c>
      <c r="H6" s="55">
        <v>0.7576564580559253</v>
      </c>
      <c r="I6" s="54">
        <v>0.77097203728362174</v>
      </c>
      <c r="J6" s="56">
        <v>0.7576564580559253</v>
      </c>
      <c r="K6" s="45"/>
      <c r="N6" s="68" t="s">
        <v>88</v>
      </c>
      <c r="O6" s="47">
        <v>0.94331983805668007</v>
      </c>
      <c r="P6" s="23">
        <v>0.94331983805668007</v>
      </c>
      <c r="Q6" s="40">
        <v>0.94331983805668007</v>
      </c>
    </row>
    <row r="7" spans="1:17" x14ac:dyDescent="0.35">
      <c r="A7" s="68" t="s">
        <v>89</v>
      </c>
      <c r="B7" s="70">
        <v>1.0039525691699605</v>
      </c>
      <c r="C7" s="70">
        <v>1.0171277997364954</v>
      </c>
      <c r="D7" s="70">
        <v>1.0039525691699605</v>
      </c>
      <c r="E7" s="45"/>
      <c r="G7" s="68" t="s">
        <v>89</v>
      </c>
      <c r="H7" s="55">
        <v>0.78428761651131818</v>
      </c>
      <c r="I7" s="54">
        <v>0.78428761651131818</v>
      </c>
      <c r="J7" s="56">
        <v>0.81091877496671094</v>
      </c>
      <c r="K7" s="45"/>
      <c r="N7" s="68" t="s">
        <v>89</v>
      </c>
      <c r="O7" s="47">
        <v>0.80836707152496623</v>
      </c>
      <c r="P7" s="23">
        <v>0.80836707152496623</v>
      </c>
      <c r="Q7" s="40">
        <v>0.80836707152496623</v>
      </c>
    </row>
    <row r="8" spans="1:17" ht="15" thickBot="1" x14ac:dyDescent="0.4">
      <c r="A8" s="68" t="s">
        <v>90</v>
      </c>
      <c r="B8" s="70">
        <v>0.59552042160737817</v>
      </c>
      <c r="C8" s="70">
        <v>0.59552042160737817</v>
      </c>
      <c r="D8" s="70">
        <v>0.58234519104084326</v>
      </c>
      <c r="G8" s="68" t="s">
        <v>90</v>
      </c>
      <c r="H8" s="57">
        <v>0.7576564580559253</v>
      </c>
      <c r="I8" s="58">
        <v>0.73102529960053253</v>
      </c>
      <c r="J8" s="59">
        <v>0.77097203728362174</v>
      </c>
      <c r="N8" s="68" t="s">
        <v>90</v>
      </c>
      <c r="O8" s="48">
        <v>0.30904183535762486</v>
      </c>
      <c r="P8" s="24">
        <v>0.30904183535762486</v>
      </c>
      <c r="Q8" s="38">
        <v>0.29554655870445345</v>
      </c>
    </row>
    <row r="9" spans="1:17" x14ac:dyDescent="0.35">
      <c r="A9" s="2" t="s">
        <v>52</v>
      </c>
      <c r="B9" s="46">
        <v>0</v>
      </c>
      <c r="C9" s="22">
        <v>0</v>
      </c>
      <c r="D9" s="39">
        <v>0</v>
      </c>
      <c r="G9" s="2" t="s">
        <v>52</v>
      </c>
      <c r="H9" s="46">
        <v>0</v>
      </c>
      <c r="I9" s="22">
        <v>0</v>
      </c>
      <c r="J9" s="39">
        <v>0</v>
      </c>
      <c r="N9" s="2" t="s">
        <v>52</v>
      </c>
      <c r="O9" s="46">
        <v>0</v>
      </c>
      <c r="P9" s="22">
        <v>0</v>
      </c>
      <c r="Q9" s="39">
        <v>0</v>
      </c>
    </row>
    <row r="10" spans="1:17" x14ac:dyDescent="0.35">
      <c r="A10" s="5" t="s">
        <v>55</v>
      </c>
      <c r="B10" s="47">
        <v>0</v>
      </c>
      <c r="C10" s="23">
        <v>0</v>
      </c>
      <c r="D10" s="40">
        <v>0</v>
      </c>
      <c r="G10" s="5" t="s">
        <v>55</v>
      </c>
      <c r="H10" s="47">
        <v>0</v>
      </c>
      <c r="I10" s="23">
        <v>0</v>
      </c>
      <c r="J10" s="40">
        <v>0</v>
      </c>
      <c r="N10" s="5" t="s">
        <v>55</v>
      </c>
      <c r="O10" s="47">
        <v>0</v>
      </c>
      <c r="P10" s="23">
        <v>0</v>
      </c>
      <c r="Q10" s="40">
        <v>0</v>
      </c>
    </row>
    <row r="11" spans="1:17" x14ac:dyDescent="0.35">
      <c r="A11" s="5" t="s">
        <v>63</v>
      </c>
      <c r="B11" s="47">
        <v>1.9393939393939394</v>
      </c>
      <c r="C11" s="23">
        <v>1.9262187088274045</v>
      </c>
      <c r="D11" s="40">
        <v>1.9262187088274045</v>
      </c>
      <c r="G11" s="5" t="s">
        <v>63</v>
      </c>
      <c r="H11" s="47">
        <v>1.7430093209054591</v>
      </c>
      <c r="I11" s="23">
        <v>1.7430093209054591</v>
      </c>
      <c r="J11" s="40">
        <v>1.7430093209054591</v>
      </c>
      <c r="N11" s="5" t="s">
        <v>63</v>
      </c>
      <c r="O11" s="47">
        <v>1.807017543859649</v>
      </c>
      <c r="P11" s="23">
        <v>1.8205128205128205</v>
      </c>
      <c r="Q11" s="40">
        <v>1.8205128205128205</v>
      </c>
    </row>
    <row r="12" spans="1:17" ht="15" thickBot="1" x14ac:dyDescent="0.4">
      <c r="A12" s="6" t="s">
        <v>54</v>
      </c>
      <c r="B12" s="48">
        <v>1.8471673254281951</v>
      </c>
      <c r="C12" s="24">
        <v>1.8866930171277998</v>
      </c>
      <c r="D12" s="38">
        <v>1.8866930171277998</v>
      </c>
      <c r="G12" s="6" t="s">
        <v>54</v>
      </c>
      <c r="H12" s="48">
        <v>1.8362183754993342</v>
      </c>
      <c r="I12" s="24">
        <v>1.8095872170439413</v>
      </c>
      <c r="J12" s="38">
        <v>1.8095872170439413</v>
      </c>
      <c r="N12" s="6" t="s">
        <v>54</v>
      </c>
      <c r="O12" s="48">
        <v>1.7935222672064777</v>
      </c>
      <c r="P12" s="24">
        <v>1.8205128205128205</v>
      </c>
      <c r="Q12" s="38">
        <v>1.8205128205128205</v>
      </c>
    </row>
    <row r="19" spans="1:20" x14ac:dyDescent="0.35">
      <c r="A19" t="s">
        <v>59</v>
      </c>
      <c r="B19" t="s">
        <v>57</v>
      </c>
      <c r="C19" t="s">
        <v>58</v>
      </c>
      <c r="D19" t="s">
        <v>66</v>
      </c>
      <c r="F19" t="s">
        <v>59</v>
      </c>
      <c r="G19" t="s">
        <v>57</v>
      </c>
      <c r="H19" t="s">
        <v>58</v>
      </c>
      <c r="I19" t="s">
        <v>66</v>
      </c>
      <c r="K19" t="s">
        <v>60</v>
      </c>
      <c r="L19" t="s">
        <v>57</v>
      </c>
      <c r="M19" t="s">
        <v>61</v>
      </c>
      <c r="N19" t="s">
        <v>66</v>
      </c>
      <c r="Q19" t="s">
        <v>60</v>
      </c>
      <c r="R19" t="s">
        <v>57</v>
      </c>
      <c r="S19" t="s">
        <v>61</v>
      </c>
      <c r="T19" t="s">
        <v>66</v>
      </c>
    </row>
    <row r="20" spans="1:20" x14ac:dyDescent="0.35">
      <c r="A20" s="68" t="s">
        <v>86</v>
      </c>
      <c r="B20" s="23">
        <f>AVERAGE(B3:D3)</f>
        <v>1.7768994290733422</v>
      </c>
      <c r="C20" s="23">
        <f>AVERAGE(H3:J3)</f>
        <v>1.7296937416777629</v>
      </c>
      <c r="D20" s="23">
        <f>AVERAGE(O3:Q3)</f>
        <v>1.7215474583895636</v>
      </c>
      <c r="F20" t="s">
        <v>86</v>
      </c>
      <c r="G20">
        <v>1.7768994290733422</v>
      </c>
      <c r="H20">
        <v>1.7296937416777629</v>
      </c>
      <c r="I20">
        <v>1.7215474583895636</v>
      </c>
      <c r="K20" s="68" t="s">
        <v>85</v>
      </c>
      <c r="L20" s="51">
        <f>(B$20-B21)/B$20</f>
        <v>0.10133465150766174</v>
      </c>
      <c r="M20" s="51">
        <f>(C$20-C21)/C$20</f>
        <v>6.1585835257890721E-2</v>
      </c>
      <c r="N20" s="51">
        <f>(D$20-D21)/D$20</f>
        <v>7.0551345701593826E-2</v>
      </c>
      <c r="Q20">
        <v>1</v>
      </c>
      <c r="R20" s="51">
        <f>IF(L20&lt;0,0,L20)</f>
        <v>0.10133465150766174</v>
      </c>
      <c r="S20" s="51">
        <f>IF(M20&lt;0,0,M20)</f>
        <v>6.1585835257890721E-2</v>
      </c>
      <c r="T20" s="51">
        <f>IF(N20&lt;0,0,N20)</f>
        <v>7.0551345701593826E-2</v>
      </c>
    </row>
    <row r="21" spans="1:20" x14ac:dyDescent="0.35">
      <c r="A21" s="68" t="s">
        <v>85</v>
      </c>
      <c r="B21" s="23">
        <f t="shared" ref="B21:B25" si="0">AVERAGE(B4:D4)</f>
        <v>1.5968379446640319</v>
      </c>
      <c r="C21" s="23">
        <f t="shared" ref="C21:C25" si="1">AVERAGE(H4:J4)</f>
        <v>1.6231691078561916</v>
      </c>
      <c r="D21" s="23">
        <f t="shared" ref="D21:D24" si="2">AVERAGE(O4:Q4)</f>
        <v>1.6000899685110213</v>
      </c>
      <c r="F21" t="s">
        <v>85</v>
      </c>
      <c r="G21">
        <v>1.5968379446640319</v>
      </c>
      <c r="H21">
        <v>1.6231691078561916</v>
      </c>
      <c r="I21">
        <v>1.6000899685110213</v>
      </c>
      <c r="K21" s="68" t="s">
        <v>87</v>
      </c>
      <c r="L21" s="51">
        <f t="shared" ref="L21:N24" si="3">(B$20-B22)/B$20</f>
        <v>0.23232822540781015</v>
      </c>
      <c r="M21" s="51">
        <f t="shared" si="3"/>
        <v>0.2181164998716961</v>
      </c>
      <c r="N21" s="51">
        <f t="shared" si="3"/>
        <v>0.22733211392735822</v>
      </c>
      <c r="Q21">
        <v>6</v>
      </c>
      <c r="R21" s="51">
        <f t="shared" ref="R21:T25" si="4">IF(L21&lt;0,0,L21)</f>
        <v>0.23232822540781015</v>
      </c>
      <c r="S21" s="51">
        <f t="shared" si="4"/>
        <v>0.2181164998716961</v>
      </c>
      <c r="T21" s="51">
        <f t="shared" si="4"/>
        <v>0.22733211392735822</v>
      </c>
    </row>
    <row r="22" spans="1:20" x14ac:dyDescent="0.35">
      <c r="A22" s="68" t="s">
        <v>87</v>
      </c>
      <c r="B22" s="23">
        <f t="shared" si="0"/>
        <v>1.3640755379885816</v>
      </c>
      <c r="C22" s="23">
        <f t="shared" si="1"/>
        <v>1.3524189968930316</v>
      </c>
      <c r="D22" s="23">
        <f t="shared" si="2"/>
        <v>1.3301844354475933</v>
      </c>
      <c r="F22" t="s">
        <v>87</v>
      </c>
      <c r="G22">
        <v>1.3640755379885816</v>
      </c>
      <c r="H22">
        <v>1.3524189968930316</v>
      </c>
      <c r="I22">
        <v>1.3301844354475933</v>
      </c>
      <c r="K22" s="68" t="s">
        <v>88</v>
      </c>
      <c r="L22" s="51">
        <f t="shared" si="3"/>
        <v>0.56599110232328231</v>
      </c>
      <c r="M22" s="51">
        <f t="shared" si="3"/>
        <v>0.55940467025917384</v>
      </c>
      <c r="N22" s="51">
        <f t="shared" si="3"/>
        <v>0.45205121505095369</v>
      </c>
      <c r="Q22">
        <v>24</v>
      </c>
      <c r="R22" s="51">
        <f t="shared" si="4"/>
        <v>0.56599110232328231</v>
      </c>
      <c r="S22" s="51">
        <f>IF(M22&lt;0,0,M22)</f>
        <v>0.55940467025917384</v>
      </c>
      <c r="T22" s="51">
        <f t="shared" si="4"/>
        <v>0.45205121505095369</v>
      </c>
    </row>
    <row r="23" spans="1:20" x14ac:dyDescent="0.35">
      <c r="A23" s="68" t="s">
        <v>88</v>
      </c>
      <c r="B23" s="23">
        <f>AVERAGE(B6:D6)</f>
        <v>0.77119016249451022</v>
      </c>
      <c r="C23" s="23">
        <f t="shared" si="1"/>
        <v>0.76209498446515733</v>
      </c>
      <c r="D23" s="23">
        <f>AVERAGE(O6:Q6)</f>
        <v>0.94331983805668018</v>
      </c>
      <c r="F23" t="s">
        <v>88</v>
      </c>
      <c r="G23">
        <v>0.77119016249451022</v>
      </c>
      <c r="H23">
        <v>0.76209498446515733</v>
      </c>
      <c r="I23">
        <v>0.94331983805668018</v>
      </c>
      <c r="K23" s="68" t="s">
        <v>89</v>
      </c>
      <c r="L23" s="51">
        <f t="shared" si="3"/>
        <v>0.43252595155709345</v>
      </c>
      <c r="M23" s="51">
        <f t="shared" si="3"/>
        <v>0.54144213497562232</v>
      </c>
      <c r="N23" s="51">
        <f t="shared" si="3"/>
        <v>0.53044159916383582</v>
      </c>
      <c r="Q23">
        <v>48</v>
      </c>
      <c r="R23" s="51">
        <f t="shared" si="4"/>
        <v>0.43252595155709345</v>
      </c>
      <c r="S23" s="51">
        <f t="shared" si="4"/>
        <v>0.54144213497562232</v>
      </c>
      <c r="T23" s="51">
        <f t="shared" si="4"/>
        <v>0.53044159916383582</v>
      </c>
    </row>
    <row r="24" spans="1:20" x14ac:dyDescent="0.35">
      <c r="A24" s="68" t="s">
        <v>89</v>
      </c>
      <c r="B24" s="23">
        <f t="shared" si="0"/>
        <v>1.0083443126921388</v>
      </c>
      <c r="C24" s="23">
        <f>AVERAGE(H7:J7)</f>
        <v>0.79316466932978236</v>
      </c>
      <c r="D24" s="23">
        <f t="shared" si="2"/>
        <v>0.80836707152496634</v>
      </c>
      <c r="F24" t="s">
        <v>89</v>
      </c>
      <c r="G24">
        <v>1.0083443126921388</v>
      </c>
      <c r="H24">
        <v>0.79316466932978236</v>
      </c>
      <c r="I24">
        <v>0.80836707152496634</v>
      </c>
      <c r="K24" s="68" t="s">
        <v>90</v>
      </c>
      <c r="L24" s="51">
        <f t="shared" si="3"/>
        <v>0.66732575383094417</v>
      </c>
      <c r="M24" s="51">
        <f t="shared" si="3"/>
        <v>0.56453682319733145</v>
      </c>
      <c r="N24" s="51">
        <f t="shared" si="3"/>
        <v>0.82309903318526256</v>
      </c>
      <c r="Q24">
        <v>72</v>
      </c>
      <c r="R24" s="51">
        <f t="shared" si="4"/>
        <v>0.66732575383094417</v>
      </c>
      <c r="S24" s="51">
        <f t="shared" si="4"/>
        <v>0.56453682319733145</v>
      </c>
      <c r="T24" s="51">
        <f t="shared" si="4"/>
        <v>0.82309903318526256</v>
      </c>
    </row>
    <row r="25" spans="1:20" x14ac:dyDescent="0.35">
      <c r="A25" s="68" t="s">
        <v>90</v>
      </c>
      <c r="B25" s="23">
        <f t="shared" si="0"/>
        <v>0.59112867808519987</v>
      </c>
      <c r="C25" s="23">
        <f t="shared" si="1"/>
        <v>0.75321793164669304</v>
      </c>
      <c r="D25" s="23">
        <f>AVERAGE(O8:Q8)</f>
        <v>0.30454340980656774</v>
      </c>
      <c r="F25" t="s">
        <v>90</v>
      </c>
      <c r="G25">
        <v>0.59112867808519987</v>
      </c>
      <c r="H25">
        <v>0.75321793164669304</v>
      </c>
      <c r="I25">
        <v>0.30454340980656774</v>
      </c>
      <c r="K25" t="s">
        <v>64</v>
      </c>
      <c r="L25" s="51">
        <f>(B26-B27)/B26</f>
        <v>2.9572338489535825E-2</v>
      </c>
      <c r="M25" s="51">
        <f t="shared" ref="M25:N25" si="5">(C26-C27)/C26</f>
        <v>-4.3290043290043406E-2</v>
      </c>
      <c r="N25" s="51">
        <f t="shared" si="5"/>
        <v>2.4770869457516973E-3</v>
      </c>
      <c r="Q25" t="s">
        <v>64</v>
      </c>
      <c r="R25" s="51">
        <f t="shared" si="4"/>
        <v>2.9572338489535825E-2</v>
      </c>
      <c r="S25" s="51">
        <f t="shared" si="4"/>
        <v>0</v>
      </c>
      <c r="T25" s="51">
        <f t="shared" si="4"/>
        <v>2.4770869457516973E-3</v>
      </c>
    </row>
    <row r="26" spans="1:20" x14ac:dyDescent="0.35">
      <c r="A26" t="s">
        <v>65</v>
      </c>
      <c r="B26" s="23">
        <f>AVERAGE(B11:D11)</f>
        <v>1.9306104523495826</v>
      </c>
      <c r="C26" s="23">
        <f>AVERAGE(H11:J11)</f>
        <v>1.7430093209054591</v>
      </c>
      <c r="D26" s="23">
        <f>AVERAGE(O11:Q11)</f>
        <v>1.8160143949617631</v>
      </c>
    </row>
    <row r="27" spans="1:20" x14ac:dyDescent="0.35">
      <c r="A27" t="s">
        <v>54</v>
      </c>
      <c r="B27" s="23">
        <f>AVERAGE(B12:D12)</f>
        <v>1.8735177865612649</v>
      </c>
      <c r="C27" s="23">
        <f>AVERAGE(H12:J12)</f>
        <v>1.8184642698624056</v>
      </c>
      <c r="D27" s="23">
        <f>AVERAGE(O12:Q12)</f>
        <v>1.8115159694107061</v>
      </c>
    </row>
    <row r="29" spans="1:20" x14ac:dyDescent="0.35">
      <c r="K29" t="s">
        <v>60</v>
      </c>
      <c r="L29" t="s">
        <v>57</v>
      </c>
      <c r="M29" t="s">
        <v>61</v>
      </c>
      <c r="N29" t="s">
        <v>66</v>
      </c>
    </row>
    <row r="30" spans="1:20" x14ac:dyDescent="0.35">
      <c r="K30" t="s">
        <v>85</v>
      </c>
      <c r="L30" s="45">
        <v>0.10133465150766174</v>
      </c>
      <c r="M30" s="45">
        <v>6.1585835257890721E-2</v>
      </c>
      <c r="N30" s="45">
        <v>7.0551345701593826E-2</v>
      </c>
    </row>
    <row r="31" spans="1:20" x14ac:dyDescent="0.35">
      <c r="A31" t="s">
        <v>59</v>
      </c>
      <c r="B31" t="s">
        <v>86</v>
      </c>
      <c r="C31" t="s">
        <v>85</v>
      </c>
      <c r="D31" t="s">
        <v>87</v>
      </c>
      <c r="E31" t="s">
        <v>88</v>
      </c>
      <c r="F31" t="s">
        <v>89</v>
      </c>
      <c r="G31" t="s">
        <v>90</v>
      </c>
      <c r="K31" t="s">
        <v>87</v>
      </c>
      <c r="L31" s="45">
        <v>0.23232822540781015</v>
      </c>
      <c r="M31" s="45">
        <v>0.2181164998716961</v>
      </c>
      <c r="N31" s="45">
        <v>0.22733211392735822</v>
      </c>
    </row>
    <row r="32" spans="1:20" x14ac:dyDescent="0.35">
      <c r="A32" t="s">
        <v>57</v>
      </c>
      <c r="B32">
        <v>1.7768994290733422</v>
      </c>
      <c r="C32">
        <v>1.5968379446640319</v>
      </c>
      <c r="D32">
        <v>1.3640755379885816</v>
      </c>
      <c r="E32">
        <v>0.77119016249451022</v>
      </c>
      <c r="F32">
        <v>1.0083443126921388</v>
      </c>
      <c r="G32">
        <v>0.59112867808519987</v>
      </c>
      <c r="K32" t="s">
        <v>88</v>
      </c>
      <c r="L32" s="45">
        <v>0.56599110232328231</v>
      </c>
      <c r="M32" s="45">
        <v>0.55940467025917384</v>
      </c>
      <c r="N32" s="45">
        <v>0.45205121505095369</v>
      </c>
    </row>
    <row r="33" spans="1:16" x14ac:dyDescent="0.35">
      <c r="A33" t="s">
        <v>58</v>
      </c>
      <c r="B33">
        <v>1.7296937416777629</v>
      </c>
      <c r="C33">
        <v>1.6231691078561916</v>
      </c>
      <c r="D33">
        <v>1.3524189968930316</v>
      </c>
      <c r="E33">
        <v>0.76209498446515733</v>
      </c>
      <c r="F33">
        <v>0.79316466932978236</v>
      </c>
      <c r="G33">
        <v>0.75321793164669304</v>
      </c>
      <c r="K33" t="s">
        <v>89</v>
      </c>
      <c r="L33" s="45">
        <v>0.43252595155709345</v>
      </c>
      <c r="M33" s="45">
        <v>0.54144213497562232</v>
      </c>
      <c r="N33" s="45">
        <v>0.53044159916383582</v>
      </c>
    </row>
    <row r="34" spans="1:16" x14ac:dyDescent="0.35">
      <c r="A34" t="s">
        <v>66</v>
      </c>
      <c r="B34">
        <v>1.7215474583895636</v>
      </c>
      <c r="C34">
        <v>1.6000899685110213</v>
      </c>
      <c r="D34">
        <v>1.3301844354475933</v>
      </c>
      <c r="E34">
        <v>0.94331983805668018</v>
      </c>
      <c r="F34">
        <v>0.80836707152496634</v>
      </c>
      <c r="G34">
        <v>0.30454340980656774</v>
      </c>
      <c r="K34" t="s">
        <v>90</v>
      </c>
      <c r="L34" s="45">
        <v>0.66732575383094417</v>
      </c>
      <c r="M34" s="45">
        <v>0.56453682319733145</v>
      </c>
      <c r="N34" s="45">
        <v>0.82309903318526256</v>
      </c>
    </row>
    <row r="37" spans="1:16" x14ac:dyDescent="0.35">
      <c r="K37" t="s">
        <v>60</v>
      </c>
      <c r="L37" t="s">
        <v>85</v>
      </c>
      <c r="M37" t="s">
        <v>87</v>
      </c>
      <c r="N37" t="s">
        <v>88</v>
      </c>
      <c r="O37" t="s">
        <v>89</v>
      </c>
      <c r="P37" t="s">
        <v>90</v>
      </c>
    </row>
    <row r="38" spans="1:16" x14ac:dyDescent="0.35">
      <c r="K38" t="s">
        <v>57</v>
      </c>
      <c r="L38" s="45">
        <v>0.10133465150766174</v>
      </c>
      <c r="M38" s="45">
        <v>0.23232822540781015</v>
      </c>
      <c r="N38" s="45">
        <v>0.56599110232328231</v>
      </c>
      <c r="O38" s="45">
        <v>0.43252595155709345</v>
      </c>
      <c r="P38" s="45">
        <v>0.66732575383094417</v>
      </c>
    </row>
    <row r="39" spans="1:16" x14ac:dyDescent="0.35">
      <c r="K39" t="s">
        <v>61</v>
      </c>
      <c r="L39" s="45">
        <v>6.1585835257890721E-2</v>
      </c>
      <c r="M39" s="45">
        <v>0.2181164998716961</v>
      </c>
      <c r="N39" s="45">
        <v>0.55940467025917384</v>
      </c>
      <c r="O39" s="45">
        <v>0.54144213497562232</v>
      </c>
      <c r="P39" s="45">
        <v>0.56453682319733145</v>
      </c>
    </row>
    <row r="40" spans="1:16" x14ac:dyDescent="0.35">
      <c r="K40" t="s">
        <v>66</v>
      </c>
      <c r="L40" s="45">
        <v>7.0551345701593826E-2</v>
      </c>
      <c r="M40" s="45">
        <v>0.22733211392735822</v>
      </c>
      <c r="N40" s="45">
        <v>0.45205121505095369</v>
      </c>
      <c r="O40" s="45">
        <v>0.53044159916383582</v>
      </c>
      <c r="P40" s="45">
        <v>0.82309903318526256</v>
      </c>
    </row>
    <row r="47" spans="1:16" x14ac:dyDescent="0.35">
      <c r="A47" t="s">
        <v>94</v>
      </c>
    </row>
    <row r="49" spans="1:18" ht="15" thickBot="1" x14ac:dyDescent="0.4"/>
    <row r="50" spans="1:18" ht="15" thickBot="1" x14ac:dyDescent="0.4">
      <c r="A50" s="2" t="s">
        <v>32</v>
      </c>
      <c r="B50" s="102" t="s">
        <v>31</v>
      </c>
      <c r="C50" s="100"/>
      <c r="D50" s="101"/>
      <c r="F50" s="2" t="s">
        <v>32</v>
      </c>
      <c r="G50" s="102" t="s">
        <v>31</v>
      </c>
      <c r="H50" s="100"/>
      <c r="I50" s="101"/>
      <c r="K50" s="2" t="s">
        <v>32</v>
      </c>
      <c r="L50" s="102" t="s">
        <v>31</v>
      </c>
      <c r="M50" s="100"/>
      <c r="N50" s="101"/>
    </row>
    <row r="51" spans="1:18" x14ac:dyDescent="0.35">
      <c r="A51" s="68" t="s">
        <v>86</v>
      </c>
      <c r="B51" s="25">
        <v>1E-3</v>
      </c>
      <c r="C51" s="49">
        <v>1E-3</v>
      </c>
      <c r="D51" s="26">
        <v>1E-3</v>
      </c>
      <c r="F51" s="68" t="s">
        <v>86</v>
      </c>
      <c r="G51" s="25">
        <v>1E-3</v>
      </c>
      <c r="H51" s="49">
        <v>1E-3</v>
      </c>
      <c r="I51" s="26">
        <v>1E-3</v>
      </c>
      <c r="K51" s="68" t="s">
        <v>86</v>
      </c>
      <c r="L51" s="25">
        <v>0</v>
      </c>
      <c r="M51" s="49">
        <v>0</v>
      </c>
      <c r="N51" s="26">
        <v>0</v>
      </c>
    </row>
    <row r="52" spans="1:18" x14ac:dyDescent="0.35">
      <c r="A52" s="68" t="s">
        <v>85</v>
      </c>
      <c r="B52" s="27">
        <v>1E-3</v>
      </c>
      <c r="C52" s="1">
        <v>1E-3</v>
      </c>
      <c r="D52" s="28">
        <v>2E-3</v>
      </c>
      <c r="F52" s="68" t="s">
        <v>85</v>
      </c>
      <c r="G52" s="27">
        <v>1E-3</v>
      </c>
      <c r="H52" s="1">
        <v>2E-3</v>
      </c>
      <c r="I52" s="28">
        <v>1E-3</v>
      </c>
      <c r="K52" s="68" t="s">
        <v>85</v>
      </c>
      <c r="L52" s="27">
        <v>1E-3</v>
      </c>
      <c r="M52" s="1">
        <v>1E-3</v>
      </c>
      <c r="N52" s="28">
        <v>1E-3</v>
      </c>
    </row>
    <row r="53" spans="1:18" x14ac:dyDescent="0.35">
      <c r="A53" s="68" t="s">
        <v>87</v>
      </c>
      <c r="B53" s="27">
        <v>2E-3</v>
      </c>
      <c r="C53" s="1">
        <v>2E-3</v>
      </c>
      <c r="D53" s="28">
        <v>2E-3</v>
      </c>
      <c r="F53" s="68" t="s">
        <v>87</v>
      </c>
      <c r="G53" s="27">
        <v>0</v>
      </c>
      <c r="H53" s="1">
        <v>0</v>
      </c>
      <c r="I53" s="28">
        <v>0</v>
      </c>
      <c r="K53" s="68" t="s">
        <v>87</v>
      </c>
      <c r="L53" s="27">
        <v>0</v>
      </c>
      <c r="M53" s="1">
        <v>0</v>
      </c>
      <c r="N53" s="28">
        <v>0</v>
      </c>
    </row>
    <row r="54" spans="1:18" x14ac:dyDescent="0.35">
      <c r="A54" s="68" t="s">
        <v>88</v>
      </c>
      <c r="B54" s="27">
        <v>3.0000000000000001E-3</v>
      </c>
      <c r="C54" s="1">
        <v>3.0000000000000001E-3</v>
      </c>
      <c r="D54" s="28">
        <v>3.0000000000000001E-3</v>
      </c>
      <c r="F54" s="68" t="s">
        <v>88</v>
      </c>
      <c r="G54" s="27">
        <v>3.0000000000000001E-3</v>
      </c>
      <c r="H54" s="1">
        <v>3.0000000000000001E-3</v>
      </c>
      <c r="I54" s="28">
        <v>3.0000000000000001E-3</v>
      </c>
      <c r="K54" s="68" t="s">
        <v>88</v>
      </c>
      <c r="L54" s="27">
        <v>1E-3</v>
      </c>
      <c r="M54" s="1">
        <v>1E-3</v>
      </c>
      <c r="N54" s="28">
        <v>1E-3</v>
      </c>
    </row>
    <row r="55" spans="1:18" x14ac:dyDescent="0.35">
      <c r="A55" s="68" t="s">
        <v>89</v>
      </c>
      <c r="B55" s="27">
        <v>2E-3</v>
      </c>
      <c r="C55" s="1">
        <v>2E-3</v>
      </c>
      <c r="D55" s="28">
        <v>3.0000000000000001E-3</v>
      </c>
      <c r="F55" s="68" t="s">
        <v>89</v>
      </c>
      <c r="G55" s="27">
        <v>2E-3</v>
      </c>
      <c r="H55" s="1">
        <v>2E-3</v>
      </c>
      <c r="I55" s="28">
        <v>1E-3</v>
      </c>
      <c r="K55" s="68" t="s">
        <v>89</v>
      </c>
      <c r="L55" s="27">
        <v>3.0000000000000001E-3</v>
      </c>
      <c r="M55" s="1">
        <v>2E-3</v>
      </c>
      <c r="N55" s="28">
        <v>2E-3</v>
      </c>
    </row>
    <row r="56" spans="1:18" ht="15" thickBot="1" x14ac:dyDescent="0.4">
      <c r="A56" s="68" t="s">
        <v>90</v>
      </c>
      <c r="B56" s="29">
        <v>5.0000000000000001E-3</v>
      </c>
      <c r="C56" s="50">
        <v>5.0000000000000001E-3</v>
      </c>
      <c r="D56" s="30">
        <v>5.0000000000000001E-3</v>
      </c>
      <c r="F56" s="68" t="s">
        <v>90</v>
      </c>
      <c r="G56" s="29">
        <v>5.0000000000000001E-3</v>
      </c>
      <c r="H56" s="50">
        <v>5.0000000000000001E-3</v>
      </c>
      <c r="I56" s="30">
        <v>5.0000000000000001E-3</v>
      </c>
      <c r="K56" s="68" t="s">
        <v>90</v>
      </c>
      <c r="L56" s="29">
        <v>5.0000000000000001E-3</v>
      </c>
      <c r="M56" s="50">
        <v>5.0000000000000001E-3</v>
      </c>
      <c r="N56" s="30">
        <v>6.0000000000000001E-3</v>
      </c>
    </row>
    <row r="57" spans="1:18" ht="15" thickBot="1" x14ac:dyDescent="0.4">
      <c r="A57" s="2" t="s">
        <v>52</v>
      </c>
      <c r="B57" s="25">
        <v>1E-3</v>
      </c>
      <c r="C57" s="49">
        <v>1E-3</v>
      </c>
      <c r="D57" s="26">
        <v>1E-3</v>
      </c>
      <c r="F57" s="2" t="s">
        <v>52</v>
      </c>
      <c r="G57" s="25">
        <v>0</v>
      </c>
      <c r="H57" s="49">
        <v>-1E-3</v>
      </c>
      <c r="I57" s="26">
        <v>-1E-3</v>
      </c>
      <c r="K57" s="2" t="s">
        <v>52</v>
      </c>
      <c r="L57" s="29">
        <v>1E-3</v>
      </c>
      <c r="M57" s="50">
        <v>0</v>
      </c>
      <c r="N57" s="30">
        <v>0</v>
      </c>
    </row>
    <row r="61" spans="1:18" ht="15" thickBot="1" x14ac:dyDescent="0.4"/>
    <row r="62" spans="1:18" ht="15" thickBot="1" x14ac:dyDescent="0.4">
      <c r="B62" s="94" t="s">
        <v>52</v>
      </c>
      <c r="C62" s="92" t="s">
        <v>86</v>
      </c>
      <c r="D62" s="92" t="s">
        <v>85</v>
      </c>
      <c r="E62" s="92" t="s">
        <v>87</v>
      </c>
      <c r="F62" s="92" t="s">
        <v>88</v>
      </c>
      <c r="G62" s="92" t="s">
        <v>89</v>
      </c>
      <c r="H62" s="93" t="s">
        <v>90</v>
      </c>
    </row>
    <row r="63" spans="1:18" ht="15" thickBot="1" x14ac:dyDescent="0.4">
      <c r="B63" s="83">
        <v>1E-3</v>
      </c>
      <c r="C63" s="89">
        <v>1E-3</v>
      </c>
      <c r="D63" s="89">
        <v>1E-3</v>
      </c>
      <c r="E63" s="89">
        <v>2E-3</v>
      </c>
      <c r="F63" s="89">
        <v>3.0000000000000001E-3</v>
      </c>
      <c r="G63" s="89">
        <v>2E-3</v>
      </c>
      <c r="H63" s="77">
        <v>5.0000000000000001E-3</v>
      </c>
      <c r="L63" s="96" t="s">
        <v>52</v>
      </c>
      <c r="M63" s="92" t="s">
        <v>85</v>
      </c>
      <c r="N63" s="92" t="s">
        <v>87</v>
      </c>
      <c r="O63" s="92" t="s">
        <v>88</v>
      </c>
      <c r="P63" s="92" t="s">
        <v>89</v>
      </c>
      <c r="Q63" s="93" t="s">
        <v>90</v>
      </c>
      <c r="R63" t="s">
        <v>99</v>
      </c>
    </row>
    <row r="64" spans="1:18" x14ac:dyDescent="0.35">
      <c r="B64" s="85">
        <v>1E-3</v>
      </c>
      <c r="C64" s="73">
        <v>1E-3</v>
      </c>
      <c r="D64" s="73">
        <v>1E-3</v>
      </c>
      <c r="E64" s="73">
        <v>2E-3</v>
      </c>
      <c r="F64" s="73">
        <v>3.0000000000000001E-3</v>
      </c>
      <c r="G64" s="73">
        <v>2E-3</v>
      </c>
      <c r="H64" s="90">
        <v>5.0000000000000001E-3</v>
      </c>
      <c r="K64" t="s">
        <v>96</v>
      </c>
      <c r="L64" s="1">
        <f>AVERAGE(B63:B65)</f>
        <v>1E-3</v>
      </c>
      <c r="M64" s="1">
        <f>AVERAGE(D63:D65)</f>
        <v>1.3333333333333333E-3</v>
      </c>
      <c r="N64" s="1">
        <f>AVERAGE(E63:E65)</f>
        <v>2E-3</v>
      </c>
      <c r="O64" s="1">
        <f>AVERAGE(F63:F65)</f>
        <v>3.0000000000000005E-3</v>
      </c>
      <c r="P64" s="1">
        <f>AVERAGE(G63:G65)</f>
        <v>2.3333333333333335E-3</v>
      </c>
      <c r="Q64" s="1">
        <f>AVERAGE(H63:H65)</f>
        <v>5.0000000000000001E-3</v>
      </c>
      <c r="R64" s="97">
        <v>7.4999999999999997E-2</v>
      </c>
    </row>
    <row r="65" spans="1:21" ht="15" thickBot="1" x14ac:dyDescent="0.4">
      <c r="B65" s="86">
        <v>1E-3</v>
      </c>
      <c r="C65" s="81">
        <v>1E-3</v>
      </c>
      <c r="D65" s="81">
        <v>2E-3</v>
      </c>
      <c r="E65" s="81">
        <v>2E-3</v>
      </c>
      <c r="F65" s="81">
        <v>3.0000000000000001E-3</v>
      </c>
      <c r="G65" s="81">
        <v>3.0000000000000001E-3</v>
      </c>
      <c r="H65" s="91">
        <v>5.0000000000000001E-3</v>
      </c>
      <c r="K65" t="s">
        <v>97</v>
      </c>
      <c r="L65" s="1">
        <f>AVERAGE(B66:B68)</f>
        <v>-6.6666666666666664E-4</v>
      </c>
      <c r="M65" s="1">
        <f>AVERAGE(D66:D68)</f>
        <v>1.3333333333333333E-3</v>
      </c>
      <c r="N65" s="1">
        <f>AVERAGE(E66:E68)</f>
        <v>0</v>
      </c>
      <c r="O65" s="1">
        <f>AVERAGE(F66:F68)</f>
        <v>3.0000000000000005E-3</v>
      </c>
      <c r="P65" s="1">
        <f>AVERAGE(G66:G68)</f>
        <v>1.6666666666666668E-3</v>
      </c>
      <c r="Q65" s="1">
        <f>AVERAGE(H66:H68)</f>
        <v>5.0000000000000001E-3</v>
      </c>
      <c r="R65" s="97">
        <v>7.3499999999999996E-2</v>
      </c>
    </row>
    <row r="66" spans="1:21" x14ac:dyDescent="0.35">
      <c r="B66" s="83">
        <v>0</v>
      </c>
      <c r="C66" s="89">
        <v>1E-3</v>
      </c>
      <c r="D66" s="89">
        <v>1E-3</v>
      </c>
      <c r="E66" s="89">
        <v>0</v>
      </c>
      <c r="F66" s="89">
        <v>3.0000000000000001E-3</v>
      </c>
      <c r="G66" s="89">
        <v>2E-3</v>
      </c>
      <c r="H66" s="77">
        <v>5.0000000000000001E-3</v>
      </c>
      <c r="K66" t="s">
        <v>98</v>
      </c>
      <c r="L66" s="1">
        <f>AVERAGE(B69:B71)</f>
        <v>3.3333333333333332E-4</v>
      </c>
      <c r="M66" s="1">
        <f>AVERAGE(D69:D71)</f>
        <v>1E-3</v>
      </c>
      <c r="N66" s="1">
        <f>AVERAGE(E69:E71)</f>
        <v>0</v>
      </c>
      <c r="O66" s="1">
        <f>AVERAGE(F69:F71)</f>
        <v>1E-3</v>
      </c>
      <c r="P66" s="1">
        <f>AVERAGE(G69:G71)</f>
        <v>2.3333333333333335E-3</v>
      </c>
      <c r="Q66" s="1">
        <f>AVERAGE(H69:H71)</f>
        <v>5.3333333333333332E-3</v>
      </c>
      <c r="R66" s="97">
        <v>7.5999999999999998E-2</v>
      </c>
    </row>
    <row r="67" spans="1:21" x14ac:dyDescent="0.35">
      <c r="B67" s="85">
        <v>-1E-3</v>
      </c>
      <c r="C67" s="73">
        <v>1E-3</v>
      </c>
      <c r="D67" s="73">
        <v>2E-3</v>
      </c>
      <c r="E67" s="73">
        <v>0</v>
      </c>
      <c r="F67" s="73">
        <v>3.0000000000000001E-3</v>
      </c>
      <c r="G67" s="73">
        <v>2E-3</v>
      </c>
      <c r="H67" s="90">
        <v>5.0000000000000001E-3</v>
      </c>
    </row>
    <row r="68" spans="1:21" ht="15" thickBot="1" x14ac:dyDescent="0.4">
      <c r="B68" s="86">
        <v>-1E-3</v>
      </c>
      <c r="C68" s="81">
        <v>1E-3</v>
      </c>
      <c r="D68" s="81">
        <v>1E-3</v>
      </c>
      <c r="E68" s="81">
        <v>0</v>
      </c>
      <c r="F68" s="81">
        <v>3.0000000000000001E-3</v>
      </c>
      <c r="G68" s="81">
        <v>1E-3</v>
      </c>
      <c r="H68" s="91">
        <v>5.0000000000000001E-3</v>
      </c>
    </row>
    <row r="69" spans="1:21" x14ac:dyDescent="0.35">
      <c r="B69" s="83">
        <v>1E-3</v>
      </c>
      <c r="C69" s="89">
        <v>0</v>
      </c>
      <c r="D69" s="89">
        <v>1E-3</v>
      </c>
      <c r="E69" s="89">
        <v>0</v>
      </c>
      <c r="F69" s="89">
        <v>1E-3</v>
      </c>
      <c r="G69" s="89">
        <v>3.0000000000000001E-3</v>
      </c>
      <c r="H69" s="77">
        <v>5.0000000000000001E-3</v>
      </c>
    </row>
    <row r="70" spans="1:21" x14ac:dyDescent="0.35">
      <c r="B70" s="85">
        <v>0</v>
      </c>
      <c r="C70" s="73">
        <v>0</v>
      </c>
      <c r="D70" s="73">
        <v>1E-3</v>
      </c>
      <c r="E70" s="73">
        <v>0</v>
      </c>
      <c r="F70" s="73">
        <v>1E-3</v>
      </c>
      <c r="G70" s="73">
        <v>2E-3</v>
      </c>
      <c r="H70" s="90">
        <v>5.0000000000000001E-3</v>
      </c>
      <c r="S70" s="97"/>
      <c r="T70" s="97"/>
      <c r="U70" s="97"/>
    </row>
    <row r="71" spans="1:21" ht="15" thickBot="1" x14ac:dyDescent="0.4">
      <c r="B71" s="86">
        <v>0</v>
      </c>
      <c r="C71" s="81">
        <v>0</v>
      </c>
      <c r="D71" s="81">
        <v>1E-3</v>
      </c>
      <c r="E71" s="81">
        <v>0</v>
      </c>
      <c r="F71" s="81">
        <v>1E-3</v>
      </c>
      <c r="G71" s="81">
        <v>2E-3</v>
      </c>
      <c r="H71" s="91">
        <v>6.0000000000000001E-3</v>
      </c>
    </row>
    <row r="72" spans="1:21" x14ac:dyDescent="0.35">
      <c r="A72" t="s">
        <v>95</v>
      </c>
      <c r="B72" s="1">
        <f>AVERAGE(B63:B71)</f>
        <v>2.2222222222222223E-4</v>
      </c>
      <c r="C72" s="1">
        <f t="shared" ref="C72:H72" si="6">AVERAGE(C63:C71)</f>
        <v>6.6666666666666664E-4</v>
      </c>
      <c r="D72" s="1">
        <f t="shared" si="6"/>
        <v>1.2222222222222226E-3</v>
      </c>
      <c r="E72" s="1">
        <f t="shared" si="6"/>
        <v>6.6666666666666664E-4</v>
      </c>
      <c r="F72" s="1">
        <f t="shared" si="6"/>
        <v>2.3333333333333335E-3</v>
      </c>
      <c r="G72" s="1">
        <f t="shared" si="6"/>
        <v>2.1111111111111113E-3</v>
      </c>
      <c r="H72" s="1">
        <f t="shared" si="6"/>
        <v>5.1111111111111114E-3</v>
      </c>
    </row>
  </sheetData>
  <mergeCells count="3">
    <mergeCell ref="B50:D50"/>
    <mergeCell ref="G50:I50"/>
    <mergeCell ref="L50:N50"/>
  </mergeCells>
  <conditionalFormatting sqref="B69:B71">
    <cfRule type="cellIs" dxfId="4" priority="3" operator="lessThan">
      <formula>$G$15</formula>
    </cfRule>
  </conditionalFormatting>
  <conditionalFormatting sqref="B51:D56">
    <cfRule type="cellIs" dxfId="3" priority="8" operator="lessThan">
      <formula>$G$15</formula>
    </cfRule>
  </conditionalFormatting>
  <conditionalFormatting sqref="C63:H71">
    <cfRule type="cellIs" dxfId="2" priority="1" operator="lessThan">
      <formula>$G$15</formula>
    </cfRule>
  </conditionalFormatting>
  <conditionalFormatting sqref="G51:I56">
    <cfRule type="cellIs" dxfId="1" priority="7" operator="lessThan">
      <formula>$G$15</formula>
    </cfRule>
  </conditionalFormatting>
  <conditionalFormatting sqref="L51:N57">
    <cfRule type="cellIs" dxfId="0" priority="5" operator="lessThan">
      <formula>$G$15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23B63-E9CE-44BB-A702-2F12E64053B8}">
  <dimension ref="A1:W73"/>
  <sheetViews>
    <sheetView zoomScaleNormal="100" workbookViewId="0">
      <selection activeCell="L1" sqref="L1:O8"/>
    </sheetView>
  </sheetViews>
  <sheetFormatPr defaultRowHeight="14.5" x14ac:dyDescent="0.35"/>
  <cols>
    <col min="6" max="6" width="10" bestFit="1" customWidth="1"/>
    <col min="14" max="14" width="11.1796875" bestFit="1" customWidth="1"/>
    <col min="15" max="15" width="10.81640625" bestFit="1" customWidth="1"/>
    <col min="16" max="16" width="9.26953125" bestFit="1" customWidth="1"/>
  </cols>
  <sheetData>
    <row r="1" spans="1:23" ht="15" thickBot="1" x14ac:dyDescent="0.4">
      <c r="A1" s="8" t="s">
        <v>3</v>
      </c>
      <c r="B1" s="9" t="s">
        <v>0</v>
      </c>
      <c r="C1" s="9" t="s">
        <v>4</v>
      </c>
      <c r="D1" s="9" t="s">
        <v>5</v>
      </c>
      <c r="E1" s="9" t="s">
        <v>6</v>
      </c>
      <c r="F1" s="9" t="s">
        <v>7</v>
      </c>
      <c r="G1" s="10" t="s">
        <v>1</v>
      </c>
      <c r="L1" s="2" t="s">
        <v>32</v>
      </c>
      <c r="M1" s="102" t="s">
        <v>31</v>
      </c>
      <c r="N1" s="100"/>
      <c r="O1" s="101"/>
      <c r="P1" s="102" t="s">
        <v>46</v>
      </c>
      <c r="Q1" s="100"/>
      <c r="R1" s="101"/>
      <c r="T1" s="68" t="s">
        <v>32</v>
      </c>
      <c r="U1" s="103" t="s">
        <v>46</v>
      </c>
      <c r="V1" s="103"/>
      <c r="W1" s="103"/>
    </row>
    <row r="2" spans="1:23" x14ac:dyDescent="0.35">
      <c r="A2" s="11" t="s">
        <v>8</v>
      </c>
      <c r="B2" s="8">
        <v>9.6299999999999997E-3</v>
      </c>
      <c r="C2" s="17">
        <v>0.1</v>
      </c>
      <c r="D2" s="9">
        <v>960.8</v>
      </c>
      <c r="E2" s="9">
        <f>B2/C2</f>
        <v>9.6299999999999997E-2</v>
      </c>
      <c r="F2" s="18">
        <f>(E2/D2)*10^6</f>
        <v>100.22897585345547</v>
      </c>
      <c r="G2" s="19">
        <v>608</v>
      </c>
      <c r="L2" s="5" t="s">
        <v>19</v>
      </c>
      <c r="M2" s="2">
        <v>1E-3</v>
      </c>
      <c r="N2" s="3">
        <v>1E-3</v>
      </c>
      <c r="O2" s="37">
        <v>1E-3</v>
      </c>
      <c r="P2" s="2">
        <v>0.14499999999999999</v>
      </c>
      <c r="Q2" s="3">
        <v>0.14699999999999999</v>
      </c>
      <c r="R2" s="37">
        <v>0.14699999999999999</v>
      </c>
      <c r="T2" s="68" t="s">
        <v>19</v>
      </c>
      <c r="U2" s="68">
        <f>P2-M2</f>
        <v>0.14399999999999999</v>
      </c>
      <c r="V2" s="68">
        <f t="shared" ref="V2:W2" si="0">Q2-N2</f>
        <v>0.14599999999999999</v>
      </c>
      <c r="W2" s="68">
        <f t="shared" si="0"/>
        <v>0.14599999999999999</v>
      </c>
    </row>
    <row r="3" spans="1:23" ht="15" thickBot="1" x14ac:dyDescent="0.4">
      <c r="A3" s="12" t="s">
        <v>2</v>
      </c>
      <c r="B3" s="12">
        <v>9.6129999999999993E-2</v>
      </c>
      <c r="C3" s="14">
        <v>0.1</v>
      </c>
      <c r="D3" s="13">
        <v>960.8</v>
      </c>
      <c r="E3" s="13">
        <f>B3/C3</f>
        <v>0.96129999999999993</v>
      </c>
      <c r="F3" s="15">
        <f>(E3/D3)*10^6</f>
        <v>1000.5203996669443</v>
      </c>
      <c r="G3" s="16">
        <v>608</v>
      </c>
      <c r="L3" s="5" t="s">
        <v>20</v>
      </c>
      <c r="M3" s="5">
        <v>1E-3</v>
      </c>
      <c r="N3">
        <v>2E-3</v>
      </c>
      <c r="O3" s="42">
        <v>1E-3</v>
      </c>
      <c r="P3" s="5">
        <v>0.13400000000000001</v>
      </c>
      <c r="Q3">
        <v>0.13500000000000001</v>
      </c>
      <c r="R3" s="42">
        <v>0.13500000000000001</v>
      </c>
      <c r="T3" s="68" t="s">
        <v>20</v>
      </c>
      <c r="U3" s="68">
        <f t="shared" ref="U3:U7" si="1">P3-M3</f>
        <v>0.13300000000000001</v>
      </c>
      <c r="V3" s="68">
        <f t="shared" ref="V3:V7" si="2">Q3-N3</f>
        <v>0.13300000000000001</v>
      </c>
      <c r="W3" s="68">
        <f t="shared" ref="W3:W7" si="3">R3-O3</f>
        <v>0.13400000000000001</v>
      </c>
    </row>
    <row r="4" spans="1:23" x14ac:dyDescent="0.35">
      <c r="L4" s="5" t="s">
        <v>21</v>
      </c>
      <c r="M4" s="5">
        <v>3.0000000000000001E-3</v>
      </c>
      <c r="N4">
        <v>3.0000000000000001E-3</v>
      </c>
      <c r="O4" s="42">
        <v>3.0000000000000001E-3</v>
      </c>
      <c r="P4" s="5">
        <v>0.11700000000000001</v>
      </c>
      <c r="Q4">
        <v>0.11799999999999999</v>
      </c>
      <c r="R4" s="42">
        <v>0.11799999999999999</v>
      </c>
      <c r="T4" s="68" t="s">
        <v>21</v>
      </c>
      <c r="U4" s="68">
        <f t="shared" si="1"/>
        <v>0.114</v>
      </c>
      <c r="V4" s="68">
        <f t="shared" si="2"/>
        <v>0.11499999999999999</v>
      </c>
      <c r="W4" s="68">
        <f t="shared" si="3"/>
        <v>0.11499999999999999</v>
      </c>
    </row>
    <row r="5" spans="1:23" x14ac:dyDescent="0.35">
      <c r="A5" s="63" t="s">
        <v>68</v>
      </c>
      <c r="B5" t="s">
        <v>69</v>
      </c>
      <c r="L5" s="5" t="s">
        <v>22</v>
      </c>
      <c r="M5" s="5">
        <v>8.0000000000000002E-3</v>
      </c>
      <c r="N5">
        <v>8.0000000000000002E-3</v>
      </c>
      <c r="O5" s="42">
        <v>8.0000000000000002E-3</v>
      </c>
      <c r="P5" s="5">
        <v>8.5000000000000006E-2</v>
      </c>
      <c r="Q5">
        <v>8.5999999999999993E-2</v>
      </c>
      <c r="R5" s="42">
        <f>AVERAGE(0.088,0.087,0.087)</f>
        <v>8.7333333333333332E-2</v>
      </c>
      <c r="T5" s="68" t="s">
        <v>22</v>
      </c>
      <c r="U5" s="68">
        <f t="shared" si="1"/>
        <v>7.7000000000000013E-2</v>
      </c>
      <c r="V5" s="68">
        <f>Q5-N5</f>
        <v>7.7999999999999986E-2</v>
      </c>
      <c r="W5" s="68">
        <f t="shared" si="3"/>
        <v>7.9333333333333339E-2</v>
      </c>
    </row>
    <row r="6" spans="1:23" x14ac:dyDescent="0.35">
      <c r="L6" s="5" t="s">
        <v>23</v>
      </c>
      <c r="M6" s="5">
        <v>5.0000000000000001E-3</v>
      </c>
      <c r="N6">
        <v>5.0000000000000001E-3</v>
      </c>
      <c r="O6" s="42">
        <v>5.0000000000000001E-3</v>
      </c>
      <c r="P6" s="27">
        <v>6.9000000000000006E-2</v>
      </c>
      <c r="Q6" s="1">
        <v>7.0000000000000007E-2</v>
      </c>
      <c r="R6" s="28">
        <v>7.0000000000000007E-2</v>
      </c>
      <c r="T6" s="68" t="s">
        <v>23</v>
      </c>
      <c r="U6" s="68">
        <f t="shared" si="1"/>
        <v>6.4000000000000001E-2</v>
      </c>
      <c r="V6" s="68">
        <f t="shared" si="2"/>
        <v>6.5000000000000002E-2</v>
      </c>
      <c r="W6" s="68">
        <f t="shared" si="3"/>
        <v>6.5000000000000002E-2</v>
      </c>
    </row>
    <row r="7" spans="1:23" ht="15" thickBot="1" x14ac:dyDescent="0.4">
      <c r="L7" s="6" t="s">
        <v>24</v>
      </c>
      <c r="M7" s="6">
        <v>7.0000000000000001E-3</v>
      </c>
      <c r="N7" s="7">
        <v>8.0000000000000002E-3</v>
      </c>
      <c r="O7" s="43">
        <v>6.0000000000000001E-3</v>
      </c>
      <c r="P7" s="6">
        <v>5.8999999999999997E-2</v>
      </c>
      <c r="Q7" s="7">
        <v>0.06</v>
      </c>
      <c r="R7" s="43">
        <v>0.06</v>
      </c>
      <c r="T7" s="68" t="s">
        <v>24</v>
      </c>
      <c r="U7" s="68">
        <f t="shared" si="1"/>
        <v>5.1999999999999998E-2</v>
      </c>
      <c r="V7" s="68">
        <f t="shared" si="2"/>
        <v>5.1999999999999998E-2</v>
      </c>
      <c r="W7" s="68">
        <f t="shared" si="3"/>
        <v>5.3999999999999999E-2</v>
      </c>
    </row>
    <row r="8" spans="1:23" x14ac:dyDescent="0.35">
      <c r="L8" s="2" t="s">
        <v>52</v>
      </c>
      <c r="M8" s="25">
        <v>1E-3</v>
      </c>
      <c r="N8" s="49">
        <v>0</v>
      </c>
      <c r="O8" s="26">
        <v>0</v>
      </c>
    </row>
    <row r="9" spans="1:23" x14ac:dyDescent="0.35">
      <c r="L9" s="5" t="s">
        <v>55</v>
      </c>
      <c r="M9" s="27">
        <v>0</v>
      </c>
      <c r="N9" s="1">
        <v>0</v>
      </c>
      <c r="O9" s="28">
        <v>0</v>
      </c>
    </row>
    <row r="10" spans="1:23" x14ac:dyDescent="0.35">
      <c r="L10" s="5" t="s">
        <v>63</v>
      </c>
      <c r="M10" s="27">
        <v>0.156</v>
      </c>
      <c r="N10" s="1">
        <v>0.156</v>
      </c>
      <c r="O10" s="28">
        <v>0.156</v>
      </c>
      <c r="T10" s="68" t="s">
        <v>86</v>
      </c>
      <c r="U10" s="70">
        <f>(U2-$J$35)/$J$34</f>
        <v>1.7343124165554071</v>
      </c>
      <c r="V10" s="70">
        <f t="shared" ref="V10:W10" si="4">(V2-$J$35)/$J$34</f>
        <v>1.7610146862483311</v>
      </c>
      <c r="W10" s="70">
        <f t="shared" si="4"/>
        <v>1.7610146862483311</v>
      </c>
    </row>
    <row r="11" spans="1:23" ht="15" thickBot="1" x14ac:dyDescent="0.4">
      <c r="L11" s="6" t="s">
        <v>54</v>
      </c>
      <c r="M11" s="29">
        <v>0.154</v>
      </c>
      <c r="N11" s="50">
        <v>0.154</v>
      </c>
      <c r="O11" s="30">
        <v>0.154</v>
      </c>
      <c r="T11" s="68" t="s">
        <v>85</v>
      </c>
      <c r="U11" s="70">
        <f t="shared" ref="U11:W11" si="5">(U3-$J$35)/$J$34</f>
        <v>1.5874499332443259</v>
      </c>
      <c r="V11" s="70">
        <f t="shared" si="5"/>
        <v>1.5874499332443259</v>
      </c>
      <c r="W11" s="70">
        <f t="shared" si="5"/>
        <v>1.6008010680907878</v>
      </c>
    </row>
    <row r="12" spans="1:23" ht="15" thickBot="1" x14ac:dyDescent="0.4">
      <c r="A12" s="20"/>
      <c r="T12" s="68" t="s">
        <v>87</v>
      </c>
      <c r="U12" s="70">
        <f t="shared" ref="U12:W12" si="6">(U4-$J$35)/$J$34</f>
        <v>1.333778371161549</v>
      </c>
      <c r="V12" s="70">
        <f t="shared" si="6"/>
        <v>1.3471295060080106</v>
      </c>
      <c r="W12" s="70">
        <f t="shared" si="6"/>
        <v>1.3471295060080106</v>
      </c>
    </row>
    <row r="13" spans="1:23" ht="15" thickBot="1" x14ac:dyDescent="0.4">
      <c r="A13" s="5" t="s">
        <v>12</v>
      </c>
      <c r="B13" s="44" t="s">
        <v>15</v>
      </c>
      <c r="C13" s="44" t="s">
        <v>9</v>
      </c>
      <c r="D13" s="21" t="s">
        <v>11</v>
      </c>
      <c r="E13" t="s">
        <v>47</v>
      </c>
      <c r="F13" t="s">
        <v>47</v>
      </c>
      <c r="G13" t="s">
        <v>45</v>
      </c>
      <c r="H13" t="s">
        <v>51</v>
      </c>
      <c r="I13" t="s">
        <v>51</v>
      </c>
      <c r="J13" t="s">
        <v>45</v>
      </c>
      <c r="L13" s="36" t="s">
        <v>42</v>
      </c>
      <c r="M13" s="53" t="s">
        <v>31</v>
      </c>
      <c r="N13" s="53"/>
      <c r="O13" s="53"/>
      <c r="P13" s="53" t="s">
        <v>33</v>
      </c>
      <c r="Q13" s="53"/>
      <c r="R13" s="53"/>
      <c r="T13" s="68" t="s">
        <v>88</v>
      </c>
      <c r="U13" s="70">
        <f>(U5-$J$35)/$J$34</f>
        <v>0.8397863818424568</v>
      </c>
      <c r="V13" s="70">
        <f t="shared" ref="V13:W13" si="7">(V5-$J$35)/$J$34</f>
        <v>0.85313751668891846</v>
      </c>
      <c r="W13" s="70">
        <f t="shared" si="7"/>
        <v>0.87093902981753457</v>
      </c>
    </row>
    <row r="14" spans="1:23" x14ac:dyDescent="0.35">
      <c r="A14" s="5">
        <v>1</v>
      </c>
      <c r="B14" s="5">
        <v>0</v>
      </c>
      <c r="C14">
        <f t="shared" ref="C14:C20" si="8">5000-B14</f>
        <v>5000</v>
      </c>
      <c r="D14" s="40">
        <f t="shared" ref="D14:D20" si="9">($F$2*B14)/5000</f>
        <v>0</v>
      </c>
      <c r="E14">
        <v>3.0000000000000001E-3</v>
      </c>
      <c r="F14">
        <v>1E-3</v>
      </c>
      <c r="G14">
        <f>AVERAGE(E14:F14)</f>
        <v>2E-3</v>
      </c>
      <c r="H14">
        <v>1E-3</v>
      </c>
      <c r="I14">
        <v>1E-3</v>
      </c>
      <c r="J14">
        <f>AVERAGE(H14:I14)</f>
        <v>1E-3</v>
      </c>
      <c r="L14">
        <v>0</v>
      </c>
      <c r="M14" s="54">
        <f t="shared" ref="M14:R18" si="10">(M2-$J$35)/$J$34</f>
        <v>-0.17489986648865155</v>
      </c>
      <c r="N14" s="54">
        <f t="shared" si="10"/>
        <v>-0.17489986648865155</v>
      </c>
      <c r="O14" s="54">
        <f t="shared" si="10"/>
        <v>-0.17489986648865155</v>
      </c>
      <c r="P14" s="23">
        <f>(P2-$J$35)/$J$34</f>
        <v>1.7476635514018692</v>
      </c>
      <c r="Q14" s="23">
        <f t="shared" si="10"/>
        <v>1.774365821094793</v>
      </c>
      <c r="R14" s="23">
        <f t="shared" si="10"/>
        <v>1.774365821094793</v>
      </c>
      <c r="T14" s="68" t="s">
        <v>89</v>
      </c>
      <c r="U14" s="70">
        <f t="shared" ref="U14:W14" si="11">(U6-$J$35)/$J$34</f>
        <v>0.66622162883845126</v>
      </c>
      <c r="V14" s="70">
        <f t="shared" si="11"/>
        <v>0.67957276368491326</v>
      </c>
      <c r="W14" s="70">
        <f t="shared" si="11"/>
        <v>0.67957276368491326</v>
      </c>
    </row>
    <row r="15" spans="1:23" x14ac:dyDescent="0.35">
      <c r="A15" s="5">
        <v>2</v>
      </c>
      <c r="B15" s="5">
        <v>50</v>
      </c>
      <c r="C15">
        <f t="shared" si="8"/>
        <v>4950</v>
      </c>
      <c r="D15" s="40">
        <f t="shared" si="9"/>
        <v>1.0022897585345547</v>
      </c>
      <c r="E15">
        <v>7.6999999999999999E-2</v>
      </c>
      <c r="F15">
        <v>7.4999999999999997E-2</v>
      </c>
      <c r="G15">
        <f t="shared" ref="G15:G20" si="12">AVERAGE(E15:F15)</f>
        <v>7.5999999999999998E-2</v>
      </c>
      <c r="H15">
        <v>7.5999999999999998E-2</v>
      </c>
      <c r="I15">
        <v>7.6999999999999999E-2</v>
      </c>
      <c r="J15">
        <f t="shared" ref="J15:J20" si="13">AVERAGE(H15:I15)</f>
        <v>7.6499999999999999E-2</v>
      </c>
      <c r="L15">
        <v>1</v>
      </c>
      <c r="M15" s="54">
        <f t="shared" si="10"/>
        <v>-0.17489986648865155</v>
      </c>
      <c r="N15" s="54">
        <f t="shared" si="10"/>
        <v>-0.16154873164218958</v>
      </c>
      <c r="O15" s="54">
        <f t="shared" si="10"/>
        <v>-0.17489986648865155</v>
      </c>
      <c r="P15" s="23">
        <f t="shared" si="10"/>
        <v>1.6008010680907878</v>
      </c>
      <c r="Q15" s="23">
        <f t="shared" si="10"/>
        <v>1.6141522029372499</v>
      </c>
      <c r="R15" s="23">
        <f t="shared" si="10"/>
        <v>1.6141522029372499</v>
      </c>
      <c r="T15" s="68" t="s">
        <v>90</v>
      </c>
      <c r="U15" s="70">
        <f t="shared" ref="U15:V15" si="14">(U7-$J$35)/$J$34</f>
        <v>0.50600801068090784</v>
      </c>
      <c r="V15" s="70">
        <f t="shared" si="14"/>
        <v>0.50600801068090784</v>
      </c>
      <c r="W15" s="70">
        <f>(W7-$J$35)/$J$34</f>
        <v>0.53271028037383183</v>
      </c>
    </row>
    <row r="16" spans="1:23" x14ac:dyDescent="0.35">
      <c r="A16" s="5">
        <v>3</v>
      </c>
      <c r="B16" s="5">
        <v>100</v>
      </c>
      <c r="C16">
        <f t="shared" si="8"/>
        <v>4900</v>
      </c>
      <c r="D16" s="40">
        <f t="shared" si="9"/>
        <v>2.0045795170691094</v>
      </c>
      <c r="E16">
        <v>0.152</v>
      </c>
      <c r="F16">
        <v>0.14599999999999999</v>
      </c>
      <c r="G16">
        <f t="shared" si="12"/>
        <v>0.14899999999999999</v>
      </c>
      <c r="H16">
        <v>0.125</v>
      </c>
      <c r="I16">
        <v>0.152</v>
      </c>
      <c r="J16">
        <f t="shared" si="13"/>
        <v>0.13850000000000001</v>
      </c>
      <c r="L16">
        <v>6</v>
      </c>
      <c r="M16" s="54">
        <f t="shared" si="10"/>
        <v>-0.14819759679572764</v>
      </c>
      <c r="N16" s="54">
        <f t="shared" si="10"/>
        <v>-0.14819759679572764</v>
      </c>
      <c r="O16" s="54">
        <f t="shared" si="10"/>
        <v>-0.14819759679572764</v>
      </c>
      <c r="P16" s="23">
        <f t="shared" si="10"/>
        <v>1.3738317757009348</v>
      </c>
      <c r="Q16" s="23">
        <f t="shared" si="10"/>
        <v>1.3871829105473965</v>
      </c>
      <c r="R16" s="23">
        <f t="shared" si="10"/>
        <v>1.3871829105473965</v>
      </c>
    </row>
    <row r="17" spans="1:23" x14ac:dyDescent="0.35">
      <c r="A17" s="5">
        <v>4</v>
      </c>
      <c r="B17" s="5">
        <v>250</v>
      </c>
      <c r="C17">
        <f t="shared" si="8"/>
        <v>4750</v>
      </c>
      <c r="D17" s="40">
        <f t="shared" si="9"/>
        <v>5.0114487926727733</v>
      </c>
      <c r="E17">
        <v>0.41699999999999998</v>
      </c>
      <c r="F17">
        <v>0.41299999999999998</v>
      </c>
      <c r="G17">
        <f t="shared" si="12"/>
        <v>0.41499999999999998</v>
      </c>
      <c r="H17">
        <v>0.41499999999999998</v>
      </c>
      <c r="I17">
        <v>0.41399999999999998</v>
      </c>
      <c r="J17">
        <f t="shared" si="13"/>
        <v>0.41449999999999998</v>
      </c>
      <c r="L17">
        <v>24</v>
      </c>
      <c r="M17" s="54">
        <f t="shared" si="10"/>
        <v>-8.1441922563417896E-2</v>
      </c>
      <c r="N17" s="54">
        <f t="shared" si="10"/>
        <v>-8.1441922563417896E-2</v>
      </c>
      <c r="O17" s="54">
        <f t="shared" si="10"/>
        <v>-8.1441922563417896E-2</v>
      </c>
      <c r="P17" s="23">
        <f t="shared" si="10"/>
        <v>0.94659546061415234</v>
      </c>
      <c r="Q17" s="23">
        <f t="shared" si="10"/>
        <v>0.95994659546061412</v>
      </c>
      <c r="R17" s="23">
        <f t="shared" si="10"/>
        <v>0.97774810858923011</v>
      </c>
    </row>
    <row r="18" spans="1:23" x14ac:dyDescent="0.35">
      <c r="A18" s="5">
        <v>5</v>
      </c>
      <c r="B18" s="5">
        <v>500</v>
      </c>
      <c r="C18">
        <f t="shared" si="8"/>
        <v>4500</v>
      </c>
      <c r="D18" s="40">
        <f t="shared" si="9"/>
        <v>10.022897585345547</v>
      </c>
      <c r="E18">
        <v>0.78100000000000003</v>
      </c>
      <c r="F18">
        <v>0.77700000000000002</v>
      </c>
      <c r="G18">
        <f t="shared" si="12"/>
        <v>0.77900000000000003</v>
      </c>
      <c r="H18">
        <v>0.76400000000000001</v>
      </c>
      <c r="I18">
        <v>0.78200000000000003</v>
      </c>
      <c r="J18">
        <f t="shared" si="13"/>
        <v>0.77300000000000002</v>
      </c>
      <c r="L18">
        <v>48</v>
      </c>
      <c r="M18" s="54">
        <f t="shared" si="10"/>
        <v>-0.12149532710280375</v>
      </c>
      <c r="N18" s="54">
        <f t="shared" si="10"/>
        <v>-0.12149532710280375</v>
      </c>
      <c r="O18" s="54">
        <f t="shared" si="10"/>
        <v>-0.12149532710280375</v>
      </c>
      <c r="P18" s="54">
        <f t="shared" si="10"/>
        <v>0.73297730307076114</v>
      </c>
      <c r="Q18" s="54">
        <f t="shared" si="10"/>
        <v>0.74632843791722314</v>
      </c>
      <c r="R18" s="54">
        <f t="shared" si="10"/>
        <v>0.74632843791722314</v>
      </c>
      <c r="T18" s="68" t="s">
        <v>85</v>
      </c>
      <c r="U18" s="69">
        <f>(U$10-U11)/U$10</f>
        <v>8.4680523479599562E-2</v>
      </c>
      <c r="V18" s="69">
        <f t="shared" ref="V18:W18" si="15">(V$10-V11)/V$10</f>
        <v>9.8559514783927132E-2</v>
      </c>
      <c r="W18" s="69">
        <f t="shared" si="15"/>
        <v>9.0978013646702008E-2</v>
      </c>
    </row>
    <row r="19" spans="1:23" ht="15" thickBot="1" x14ac:dyDescent="0.4">
      <c r="A19" s="6">
        <v>6</v>
      </c>
      <c r="B19" s="5">
        <v>750</v>
      </c>
      <c r="C19">
        <f t="shared" si="8"/>
        <v>4250</v>
      </c>
      <c r="D19" s="40">
        <f t="shared" si="9"/>
        <v>15.03434637801832</v>
      </c>
      <c r="E19">
        <v>1.135</v>
      </c>
      <c r="F19">
        <v>1.1459999999999999</v>
      </c>
      <c r="G19">
        <f t="shared" si="12"/>
        <v>1.1404999999999998</v>
      </c>
      <c r="H19">
        <v>1.147</v>
      </c>
      <c r="I19">
        <v>1.1519999999999999</v>
      </c>
      <c r="J19">
        <f t="shared" si="13"/>
        <v>1.1495</v>
      </c>
      <c r="L19">
        <v>72</v>
      </c>
      <c r="M19" s="54">
        <f>(M7-$J$35)/$J$34</f>
        <v>-9.4793057409879838E-2</v>
      </c>
      <c r="N19" s="54">
        <f t="shared" ref="N19:O19" si="16">(N7-$J$35)/$J$34</f>
        <v>-8.1441922563417896E-2</v>
      </c>
      <c r="O19" s="54">
        <f t="shared" si="16"/>
        <v>-0.1081441922563418</v>
      </c>
      <c r="P19" s="54">
        <f>(P7-$J$35)/$J$34</f>
        <v>0.59946595460614149</v>
      </c>
      <c r="Q19" s="54">
        <f>(Q7-$J$35)/$J$34</f>
        <v>0.61281708945260349</v>
      </c>
      <c r="R19" s="54">
        <f>(R7-$J$35)/$J$34</f>
        <v>0.61281708945260349</v>
      </c>
      <c r="T19" s="68" t="s">
        <v>87</v>
      </c>
      <c r="U19" s="69">
        <f t="shared" ref="U19:W19" si="17">(U$10-U12)/U$10</f>
        <v>0.23094688221708989</v>
      </c>
      <c r="V19" s="69">
        <f>(V$10-V12)/V$10</f>
        <v>0.23502653525398032</v>
      </c>
      <c r="W19" s="69">
        <f t="shared" si="17"/>
        <v>0.23502653525398032</v>
      </c>
    </row>
    <row r="20" spans="1:23" ht="15" thickBot="1" x14ac:dyDescent="0.4">
      <c r="B20" s="6">
        <v>1000</v>
      </c>
      <c r="C20" s="7">
        <f t="shared" si="8"/>
        <v>4000</v>
      </c>
      <c r="D20" s="38">
        <f t="shared" si="9"/>
        <v>20.045795170691093</v>
      </c>
      <c r="E20">
        <v>1.514</v>
      </c>
      <c r="F20">
        <v>1.494</v>
      </c>
      <c r="G20">
        <f t="shared" si="12"/>
        <v>1.504</v>
      </c>
      <c r="H20">
        <v>1.508</v>
      </c>
      <c r="I20">
        <v>1.5149999999999999</v>
      </c>
      <c r="J20">
        <f t="shared" si="13"/>
        <v>1.5114999999999998</v>
      </c>
      <c r="L20" s="2" t="s">
        <v>52</v>
      </c>
      <c r="M20" s="54">
        <f t="shared" ref="M20:O23" si="18">(M8-$J$35)/$J$34</f>
        <v>-0.17489986648865155</v>
      </c>
      <c r="N20" s="54">
        <f t="shared" si="18"/>
        <v>-0.18825100133511349</v>
      </c>
      <c r="O20" s="54">
        <f t="shared" si="18"/>
        <v>-0.18825100133511349</v>
      </c>
      <c r="P20" s="23"/>
      <c r="Q20" s="23"/>
      <c r="R20" s="23"/>
      <c r="T20" s="68" t="s">
        <v>88</v>
      </c>
      <c r="U20" s="69">
        <f t="shared" ref="U20:W20" si="19">(U$10-U13)/U$10</f>
        <v>0.5157813702848344</v>
      </c>
      <c r="V20" s="69">
        <f t="shared" si="19"/>
        <v>0.51554207733131163</v>
      </c>
      <c r="W20" s="69">
        <f t="shared" si="19"/>
        <v>0.50543340914834467</v>
      </c>
    </row>
    <row r="21" spans="1:23" x14ac:dyDescent="0.35">
      <c r="L21" s="5" t="s">
        <v>55</v>
      </c>
      <c r="M21" s="54">
        <f t="shared" si="18"/>
        <v>-0.18825100133511349</v>
      </c>
      <c r="N21" s="54">
        <f t="shared" si="18"/>
        <v>-0.18825100133511349</v>
      </c>
      <c r="O21" s="54">
        <f t="shared" si="18"/>
        <v>-0.18825100133511349</v>
      </c>
      <c r="T21" s="68" t="s">
        <v>89</v>
      </c>
      <c r="U21" s="69">
        <f>(U$10-U14)/U$10</f>
        <v>0.61585835257890686</v>
      </c>
      <c r="V21" s="69">
        <f t="shared" ref="V21:W21" si="20">(V$10-V14)/V$10</f>
        <v>0.61410159211523885</v>
      </c>
      <c r="W21" s="69">
        <f t="shared" si="20"/>
        <v>0.61410159211523885</v>
      </c>
    </row>
    <row r="22" spans="1:23" x14ac:dyDescent="0.35">
      <c r="L22" s="5" t="s">
        <v>63</v>
      </c>
      <c r="M22" s="60">
        <f t="shared" si="18"/>
        <v>1.8945260347129507</v>
      </c>
      <c r="N22" s="60">
        <f t="shared" si="18"/>
        <v>1.8945260347129507</v>
      </c>
      <c r="O22" s="60">
        <f t="shared" si="18"/>
        <v>1.8945260347129507</v>
      </c>
      <c r="T22" s="68" t="s">
        <v>90</v>
      </c>
      <c r="U22" s="69">
        <f t="shared" ref="U22:V22" si="21">(U$10-U15)/U$10</f>
        <v>0.70823710546574292</v>
      </c>
      <c r="V22" s="69">
        <f t="shared" si="21"/>
        <v>0.71266110689916595</v>
      </c>
      <c r="W22" s="69">
        <f>(W$10-W15)/W$10</f>
        <v>0.69749810462471573</v>
      </c>
    </row>
    <row r="23" spans="1:23" ht="15" thickBot="1" x14ac:dyDescent="0.4">
      <c r="L23" s="6" t="s">
        <v>54</v>
      </c>
      <c r="M23" s="60">
        <f t="shared" si="18"/>
        <v>1.8678237650200269</v>
      </c>
      <c r="N23" s="60">
        <f t="shared" si="18"/>
        <v>1.8678237650200269</v>
      </c>
      <c r="O23" s="60">
        <f t="shared" si="18"/>
        <v>1.8678237650200269</v>
      </c>
    </row>
    <row r="24" spans="1:23" ht="15" thickBot="1" x14ac:dyDescent="0.4">
      <c r="A24" s="2"/>
      <c r="B24" s="3" t="s">
        <v>16</v>
      </c>
      <c r="C24" s="3" t="s">
        <v>13</v>
      </c>
      <c r="D24" s="37" t="s">
        <v>11</v>
      </c>
      <c r="E24" t="s">
        <v>47</v>
      </c>
      <c r="F24" t="s">
        <v>11</v>
      </c>
      <c r="G24" t="s">
        <v>51</v>
      </c>
      <c r="H24" t="s">
        <v>11</v>
      </c>
    </row>
    <row r="25" spans="1:23" ht="15" thickBot="1" x14ac:dyDescent="0.4">
      <c r="A25" s="6" t="s">
        <v>14</v>
      </c>
      <c r="B25" s="7">
        <f>(D25*C25)/F3</f>
        <v>0.99947987100800995</v>
      </c>
      <c r="C25" s="7">
        <v>500</v>
      </c>
      <c r="D25" s="38">
        <v>2</v>
      </c>
      <c r="E25">
        <v>0.156</v>
      </c>
      <c r="F25" s="23">
        <f>(E25-$J$35)/$J$34</f>
        <v>1.8945260347129507</v>
      </c>
      <c r="G25">
        <v>0.155</v>
      </c>
      <c r="H25" s="23">
        <f>(G25-$J$35)/$J$34</f>
        <v>1.8811748998664888</v>
      </c>
      <c r="L25" s="35" t="s">
        <v>38</v>
      </c>
      <c r="M25" s="102" t="s">
        <v>31</v>
      </c>
      <c r="N25" s="100"/>
      <c r="O25" s="100"/>
      <c r="P25" s="100" t="s">
        <v>33</v>
      </c>
      <c r="Q25" s="100"/>
      <c r="R25" s="101"/>
      <c r="S25" s="99" t="s">
        <v>49</v>
      </c>
      <c r="T25" s="99"/>
      <c r="U25" s="99"/>
    </row>
    <row r="26" spans="1:23" x14ac:dyDescent="0.35">
      <c r="E26">
        <v>0.156</v>
      </c>
      <c r="F26" s="23">
        <f>(E26-$J$35)/$J$34</f>
        <v>1.8945260347129507</v>
      </c>
      <c r="G26">
        <v>0.155</v>
      </c>
      <c r="H26" s="23">
        <f t="shared" ref="H26:H27" si="22">(G26-$J$35)/$J$34</f>
        <v>1.8811748998664888</v>
      </c>
      <c r="L26" s="31">
        <v>0</v>
      </c>
      <c r="M26" s="46">
        <f t="shared" ref="M26:R31" si="23">IF(M14&lt;0,0,M14)</f>
        <v>0</v>
      </c>
      <c r="N26" s="22">
        <f t="shared" si="23"/>
        <v>0</v>
      </c>
      <c r="O26" s="39">
        <f t="shared" si="23"/>
        <v>0</v>
      </c>
      <c r="P26" s="46">
        <f t="shared" si="23"/>
        <v>1.7476635514018692</v>
      </c>
      <c r="Q26" s="22">
        <f t="shared" si="23"/>
        <v>1.774365821094793</v>
      </c>
      <c r="R26" s="39">
        <f t="shared" si="23"/>
        <v>1.774365821094793</v>
      </c>
    </row>
    <row r="27" spans="1:23" x14ac:dyDescent="0.35">
      <c r="E27">
        <v>0.156</v>
      </c>
      <c r="F27" s="23">
        <f t="shared" ref="F27" si="24">(E27-$J$35)/$J$34</f>
        <v>1.8945260347129507</v>
      </c>
      <c r="G27">
        <v>0.155</v>
      </c>
      <c r="H27" s="23">
        <f t="shared" si="22"/>
        <v>1.8811748998664888</v>
      </c>
      <c r="L27" s="41">
        <v>1</v>
      </c>
      <c r="M27" s="47">
        <f t="shared" si="23"/>
        <v>0</v>
      </c>
      <c r="N27" s="23">
        <f t="shared" si="23"/>
        <v>0</v>
      </c>
      <c r="O27" s="40">
        <f t="shared" si="23"/>
        <v>0</v>
      </c>
      <c r="P27" s="47">
        <f t="shared" si="23"/>
        <v>1.6008010680907878</v>
      </c>
      <c r="Q27" s="23">
        <f t="shared" si="23"/>
        <v>1.6141522029372499</v>
      </c>
      <c r="R27" s="40">
        <f t="shared" si="23"/>
        <v>1.6141522029372499</v>
      </c>
      <c r="S27" s="45">
        <f>($P$26-P27)/$P$26</f>
        <v>8.4033613445378144E-2</v>
      </c>
      <c r="T27" s="45">
        <f t="shared" ref="T27:U27" si="25">($P$26-Q27)/$P$26</f>
        <v>7.6394194041252764E-2</v>
      </c>
      <c r="U27" s="45">
        <f t="shared" si="25"/>
        <v>7.6394194041252764E-2</v>
      </c>
    </row>
    <row r="28" spans="1:23" x14ac:dyDescent="0.35">
      <c r="L28" s="41">
        <v>6</v>
      </c>
      <c r="M28" s="47">
        <f t="shared" si="23"/>
        <v>0</v>
      </c>
      <c r="N28" s="23">
        <f t="shared" si="23"/>
        <v>0</v>
      </c>
      <c r="O28" s="40">
        <f t="shared" si="23"/>
        <v>0</v>
      </c>
      <c r="P28" s="47">
        <f t="shared" si="23"/>
        <v>1.3738317757009348</v>
      </c>
      <c r="Q28" s="23">
        <f t="shared" si="23"/>
        <v>1.3871829105473965</v>
      </c>
      <c r="R28" s="40">
        <f t="shared" si="23"/>
        <v>1.3871829105473965</v>
      </c>
      <c r="S28" s="45">
        <f t="shared" ref="S28:S31" si="26">($P$26-P28)/$P$26</f>
        <v>0.2139037433155079</v>
      </c>
      <c r="T28" s="45">
        <f t="shared" ref="T28:T31" si="27">($P$26-Q28)/$P$26</f>
        <v>0.20626432391138277</v>
      </c>
      <c r="U28" s="45">
        <f t="shared" ref="U28:U31" si="28">($P$26-R28)/$P$26</f>
        <v>0.20626432391138277</v>
      </c>
    </row>
    <row r="29" spans="1:23" x14ac:dyDescent="0.35">
      <c r="L29" s="41">
        <v>24</v>
      </c>
      <c r="M29" s="47">
        <f t="shared" si="23"/>
        <v>0</v>
      </c>
      <c r="N29" s="23">
        <f t="shared" si="23"/>
        <v>0</v>
      </c>
      <c r="O29" s="40">
        <f t="shared" si="23"/>
        <v>0</v>
      </c>
      <c r="P29" s="47">
        <f t="shared" si="23"/>
        <v>0.94659546061415234</v>
      </c>
      <c r="Q29" s="23">
        <f t="shared" si="23"/>
        <v>0.95994659546061412</v>
      </c>
      <c r="R29" s="40">
        <f t="shared" si="23"/>
        <v>0.97774810858923011</v>
      </c>
      <c r="S29" s="45">
        <f t="shared" si="26"/>
        <v>0.45836516424751711</v>
      </c>
      <c r="T29" s="45">
        <f t="shared" si="27"/>
        <v>0.45072574484339195</v>
      </c>
      <c r="U29" s="45">
        <f t="shared" si="28"/>
        <v>0.44053985230455822</v>
      </c>
    </row>
    <row r="30" spans="1:23" x14ac:dyDescent="0.35">
      <c r="L30" s="41">
        <v>48</v>
      </c>
      <c r="M30" s="47">
        <f t="shared" si="23"/>
        <v>0</v>
      </c>
      <c r="N30" s="23">
        <f t="shared" si="23"/>
        <v>0</v>
      </c>
      <c r="O30" s="40">
        <f t="shared" si="23"/>
        <v>0</v>
      </c>
      <c r="P30" s="55">
        <f t="shared" si="23"/>
        <v>0.73297730307076114</v>
      </c>
      <c r="Q30" s="54">
        <f t="shared" si="23"/>
        <v>0.74632843791722314</v>
      </c>
      <c r="R30" s="56">
        <f t="shared" si="23"/>
        <v>0.74632843791722314</v>
      </c>
      <c r="S30" s="45">
        <f t="shared" si="26"/>
        <v>0.5805958747135217</v>
      </c>
      <c r="T30" s="45">
        <f t="shared" si="27"/>
        <v>0.57295645530939643</v>
      </c>
      <c r="U30" s="45">
        <f t="shared" si="28"/>
        <v>0.57295645530939643</v>
      </c>
    </row>
    <row r="31" spans="1:23" ht="15" thickBot="1" x14ac:dyDescent="0.4">
      <c r="L31" s="32">
        <v>72</v>
      </c>
      <c r="M31" s="47">
        <f t="shared" si="23"/>
        <v>0</v>
      </c>
      <c r="N31" s="23">
        <f t="shared" si="23"/>
        <v>0</v>
      </c>
      <c r="O31" s="40">
        <f t="shared" si="23"/>
        <v>0</v>
      </c>
      <c r="P31" s="57">
        <f t="shared" si="23"/>
        <v>0.59946595460614149</v>
      </c>
      <c r="Q31" s="58">
        <f t="shared" si="23"/>
        <v>0.61281708945260349</v>
      </c>
      <c r="R31" s="59">
        <f t="shared" si="23"/>
        <v>0.61281708945260349</v>
      </c>
      <c r="S31" s="45">
        <f t="shared" si="26"/>
        <v>0.65699006875477461</v>
      </c>
      <c r="T31" s="45">
        <f t="shared" si="27"/>
        <v>0.64935064935064934</v>
      </c>
      <c r="U31" s="45">
        <f t="shared" si="28"/>
        <v>0.64935064935064934</v>
      </c>
    </row>
    <row r="32" spans="1:23" x14ac:dyDescent="0.35">
      <c r="L32" s="2" t="s">
        <v>52</v>
      </c>
      <c r="M32" s="46">
        <f>IF(M20&lt;0,0,M20)</f>
        <v>0</v>
      </c>
      <c r="N32" s="22">
        <f t="shared" ref="N32:O32" si="29">IF(N20&lt;0,0,N20)</f>
        <v>0</v>
      </c>
      <c r="O32" s="39">
        <f t="shared" si="29"/>
        <v>0</v>
      </c>
      <c r="P32" s="23"/>
      <c r="Q32" s="23"/>
      <c r="R32" s="23"/>
    </row>
    <row r="33" spans="9:16" x14ac:dyDescent="0.35">
      <c r="L33" s="5" t="s">
        <v>55</v>
      </c>
      <c r="M33" s="47">
        <f t="shared" ref="M33:O33" si="30">IF(M21&lt;0,0,M21)</f>
        <v>0</v>
      </c>
      <c r="N33" s="23">
        <f t="shared" si="30"/>
        <v>0</v>
      </c>
      <c r="O33" s="40">
        <f t="shared" si="30"/>
        <v>0</v>
      </c>
    </row>
    <row r="34" spans="9:16" x14ac:dyDescent="0.35">
      <c r="I34" t="s">
        <v>48</v>
      </c>
      <c r="J34">
        <v>7.4899999999999994E-2</v>
      </c>
      <c r="L34" s="5" t="s">
        <v>63</v>
      </c>
      <c r="M34" s="47">
        <f t="shared" ref="M34:O35" si="31">IF(M22&lt;0,0,M22)</f>
        <v>1.8945260347129507</v>
      </c>
      <c r="N34" s="23">
        <f t="shared" si="31"/>
        <v>1.8945260347129507</v>
      </c>
      <c r="O34" s="40">
        <f t="shared" si="31"/>
        <v>1.8945260347129507</v>
      </c>
    </row>
    <row r="35" spans="9:16" ht="15" thickBot="1" x14ac:dyDescent="0.4">
      <c r="I35" t="s">
        <v>40</v>
      </c>
      <c r="J35">
        <v>1.41E-2</v>
      </c>
      <c r="L35" s="6" t="s">
        <v>54</v>
      </c>
      <c r="M35" s="48">
        <f t="shared" si="31"/>
        <v>1.8678237650200269</v>
      </c>
      <c r="N35" s="24">
        <f t="shared" si="31"/>
        <v>1.8678237650200269</v>
      </c>
      <c r="O35" s="38">
        <f t="shared" si="31"/>
        <v>1.8678237650200269</v>
      </c>
    </row>
    <row r="36" spans="9:16" x14ac:dyDescent="0.35">
      <c r="M36" s="23"/>
    </row>
    <row r="37" spans="9:16" x14ac:dyDescent="0.35">
      <c r="M37" s="23"/>
    </row>
    <row r="38" spans="9:16" ht="15" thickBot="1" x14ac:dyDescent="0.4">
      <c r="M38" s="23"/>
    </row>
    <row r="39" spans="9:16" ht="15" thickBot="1" x14ac:dyDescent="0.4">
      <c r="M39" s="23"/>
      <c r="O39" s="20" t="s">
        <v>50</v>
      </c>
      <c r="P39" s="21" t="s">
        <v>49</v>
      </c>
    </row>
    <row r="40" spans="9:16" x14ac:dyDescent="0.35">
      <c r="M40" s="23"/>
      <c r="N40" s="31">
        <v>0</v>
      </c>
      <c r="O40" s="46">
        <f t="shared" ref="O40:O45" si="32">AVERAGE(P26:R26)</f>
        <v>1.765465064530485</v>
      </c>
      <c r="P40" s="37"/>
    </row>
    <row r="41" spans="9:16" x14ac:dyDescent="0.35">
      <c r="M41" s="23"/>
      <c r="N41" s="41">
        <v>1</v>
      </c>
      <c r="O41" s="47">
        <f t="shared" si="32"/>
        <v>1.6097018246550958</v>
      </c>
      <c r="P41" s="61">
        <f>($O$40-O41)/$O$40</f>
        <v>8.8227880010083068E-2</v>
      </c>
    </row>
    <row r="42" spans="9:16" x14ac:dyDescent="0.35">
      <c r="N42" s="41">
        <v>6</v>
      </c>
      <c r="O42" s="47">
        <f t="shared" si="32"/>
        <v>1.3827325322652426</v>
      </c>
      <c r="P42" s="61">
        <f>($O$40-O42)/$O$40</f>
        <v>0.2167885051676329</v>
      </c>
    </row>
    <row r="43" spans="9:16" x14ac:dyDescent="0.35">
      <c r="N43" s="41">
        <v>24</v>
      </c>
      <c r="O43" s="47">
        <f t="shared" si="32"/>
        <v>0.96143005488799893</v>
      </c>
      <c r="P43" s="61">
        <f>($O$40-O43)/$O$40</f>
        <v>0.45542391395681026</v>
      </c>
    </row>
    <row r="44" spans="9:16" x14ac:dyDescent="0.35">
      <c r="N44" s="41">
        <v>48</v>
      </c>
      <c r="O44" s="47">
        <f t="shared" si="32"/>
        <v>0.74187805963506914</v>
      </c>
      <c r="P44" s="61">
        <f>($O$40-O44)/$O$40</f>
        <v>0.57978321149483225</v>
      </c>
    </row>
    <row r="45" spans="9:16" ht="15" thickBot="1" x14ac:dyDescent="0.4">
      <c r="N45" s="41">
        <v>72</v>
      </c>
      <c r="O45" s="48">
        <f t="shared" si="32"/>
        <v>0.60836671117044949</v>
      </c>
      <c r="P45" s="62">
        <f>($O$40-O45)/$O$40</f>
        <v>0.65540710864633211</v>
      </c>
    </row>
    <row r="46" spans="9:16" x14ac:dyDescent="0.35">
      <c r="N46" s="31" t="s">
        <v>65</v>
      </c>
      <c r="O46" s="22">
        <f>AVERAGE(M34:O34)</f>
        <v>1.8945260347129507</v>
      </c>
      <c r="P46" s="37"/>
    </row>
    <row r="47" spans="9:16" ht="15" thickBot="1" x14ac:dyDescent="0.4">
      <c r="N47" s="32" t="s">
        <v>64</v>
      </c>
      <c r="O47" s="24">
        <f>AVERAGE(M35:O35)</f>
        <v>1.8678237650200267</v>
      </c>
      <c r="P47" s="62">
        <f>(O46-O47)/O46</f>
        <v>1.4094432699083913E-2</v>
      </c>
    </row>
    <row r="60" spans="1:2" x14ac:dyDescent="0.35">
      <c r="A60" t="s">
        <v>83</v>
      </c>
    </row>
    <row r="61" spans="1:2" x14ac:dyDescent="0.35">
      <c r="A61" s="33" t="s">
        <v>55</v>
      </c>
      <c r="B61">
        <v>6.6000000000000003E-2</v>
      </c>
    </row>
    <row r="62" spans="1:2" x14ac:dyDescent="0.35">
      <c r="A62" s="33" t="s">
        <v>24</v>
      </c>
      <c r="B62">
        <v>0.85299999999999998</v>
      </c>
    </row>
    <row r="63" spans="1:2" x14ac:dyDescent="0.35">
      <c r="A63" s="33">
        <v>72</v>
      </c>
      <c r="B63">
        <v>0.86099999999999999</v>
      </c>
    </row>
    <row r="64" spans="1:2" x14ac:dyDescent="0.35">
      <c r="A64" s="33" t="s">
        <v>23</v>
      </c>
      <c r="B64">
        <v>0.85499999999999998</v>
      </c>
    </row>
    <row r="65" spans="1:2" x14ac:dyDescent="0.35">
      <c r="A65" s="33">
        <v>48</v>
      </c>
      <c r="B65">
        <v>0.86099999999999999</v>
      </c>
    </row>
    <row r="66" spans="1:2" x14ac:dyDescent="0.35">
      <c r="A66" s="33" t="s">
        <v>22</v>
      </c>
      <c r="B66">
        <v>0.85499999999999998</v>
      </c>
    </row>
    <row r="67" spans="1:2" x14ac:dyDescent="0.35">
      <c r="A67" s="33">
        <v>24</v>
      </c>
      <c r="B67">
        <v>0.86</v>
      </c>
    </row>
    <row r="68" spans="1:2" x14ac:dyDescent="0.35">
      <c r="A68" s="33" t="s">
        <v>21</v>
      </c>
      <c r="B68">
        <v>0.86399999999999999</v>
      </c>
    </row>
    <row r="69" spans="1:2" x14ac:dyDescent="0.35">
      <c r="A69" s="33">
        <v>6</v>
      </c>
      <c r="B69">
        <v>0.874</v>
      </c>
    </row>
    <row r="70" spans="1:2" x14ac:dyDescent="0.35">
      <c r="A70" s="33" t="s">
        <v>20</v>
      </c>
      <c r="B70">
        <v>0.84699999999999998</v>
      </c>
    </row>
    <row r="71" spans="1:2" x14ac:dyDescent="0.35">
      <c r="A71" s="33">
        <v>1</v>
      </c>
      <c r="B71">
        <v>0.86199999999999999</v>
      </c>
    </row>
    <row r="72" spans="1:2" x14ac:dyDescent="0.35">
      <c r="A72" s="33" t="s">
        <v>19</v>
      </c>
      <c r="B72">
        <v>0.84599999999999997</v>
      </c>
    </row>
    <row r="73" spans="1:2" x14ac:dyDescent="0.35">
      <c r="A73" s="33">
        <v>0</v>
      </c>
      <c r="B73">
        <v>0.86699999999999999</v>
      </c>
    </row>
  </sheetData>
  <mergeCells count="6">
    <mergeCell ref="S25:U25"/>
    <mergeCell ref="M1:O1"/>
    <mergeCell ref="P1:R1"/>
    <mergeCell ref="M25:O25"/>
    <mergeCell ref="P25:R25"/>
    <mergeCell ref="U1:W1"/>
  </mergeCells>
  <conditionalFormatting sqref="M2:R7 M8:O11">
    <cfRule type="cellIs" dxfId="18" priority="2" operator="lessThan">
      <formula>$G$15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7FE95-FAC9-41C6-A596-E52575B8AF4F}">
  <dimension ref="A1:X83"/>
  <sheetViews>
    <sheetView topLeftCell="C1" workbookViewId="0">
      <selection activeCell="L1" sqref="L1:O8"/>
    </sheetView>
  </sheetViews>
  <sheetFormatPr defaultRowHeight="14.5" x14ac:dyDescent="0.35"/>
  <cols>
    <col min="6" max="6" width="10" bestFit="1" customWidth="1"/>
    <col min="15" max="15" width="10.81640625" bestFit="1" customWidth="1"/>
    <col min="16" max="16" width="9.26953125" bestFit="1" customWidth="1"/>
  </cols>
  <sheetData>
    <row r="1" spans="1:24" ht="15" thickBot="1" x14ac:dyDescent="0.4">
      <c r="A1" s="8" t="s">
        <v>3</v>
      </c>
      <c r="B1" s="9" t="s">
        <v>0</v>
      </c>
      <c r="C1" s="9" t="s">
        <v>4</v>
      </c>
      <c r="D1" s="9" t="s">
        <v>5</v>
      </c>
      <c r="E1" s="9" t="s">
        <v>6</v>
      </c>
      <c r="F1" s="9" t="s">
        <v>7</v>
      </c>
      <c r="G1" s="10" t="s">
        <v>1</v>
      </c>
      <c r="L1" s="2" t="s">
        <v>32</v>
      </c>
      <c r="M1" s="102" t="s">
        <v>31</v>
      </c>
      <c r="N1" s="100"/>
      <c r="O1" s="101"/>
      <c r="P1" s="102" t="s">
        <v>46</v>
      </c>
      <c r="Q1" s="100"/>
      <c r="R1" s="101"/>
      <c r="U1" s="2" t="s">
        <v>32</v>
      </c>
      <c r="V1" s="102" t="s">
        <v>46</v>
      </c>
      <c r="W1" s="100"/>
      <c r="X1" s="101"/>
    </row>
    <row r="2" spans="1:24" ht="15" thickBot="1" x14ac:dyDescent="0.4">
      <c r="A2" s="11" t="s">
        <v>8</v>
      </c>
      <c r="B2" s="8">
        <v>9.6299999999999997E-3</v>
      </c>
      <c r="C2" s="17">
        <v>0.1</v>
      </c>
      <c r="D2" s="9">
        <v>960.8</v>
      </c>
      <c r="E2" s="9">
        <f>B2/C2</f>
        <v>9.6299999999999997E-2</v>
      </c>
      <c r="F2" s="18">
        <f>(E2/D2)*10^6</f>
        <v>100.22897585345547</v>
      </c>
      <c r="G2" s="19">
        <v>608</v>
      </c>
      <c r="L2" s="5" t="s">
        <v>19</v>
      </c>
      <c r="M2" s="25">
        <v>1E-3</v>
      </c>
      <c r="N2" s="49">
        <v>1E-3</v>
      </c>
      <c r="O2" s="26">
        <v>0</v>
      </c>
      <c r="P2" s="25">
        <v>0.14799999999999999</v>
      </c>
      <c r="Q2" s="49">
        <v>0.14799999999999999</v>
      </c>
      <c r="R2" s="26">
        <v>0.14899999999999999</v>
      </c>
      <c r="U2" s="5" t="s">
        <v>19</v>
      </c>
      <c r="V2" s="25">
        <f>P2-M2</f>
        <v>0.14699999999999999</v>
      </c>
      <c r="W2" s="25">
        <f t="shared" ref="W2:X2" si="0">Q2-N2</f>
        <v>0.14699999999999999</v>
      </c>
      <c r="X2" s="25">
        <f t="shared" si="0"/>
        <v>0.14899999999999999</v>
      </c>
    </row>
    <row r="3" spans="1:24" ht="15" thickBot="1" x14ac:dyDescent="0.4">
      <c r="A3" s="12" t="s">
        <v>2</v>
      </c>
      <c r="B3" s="12">
        <v>9.6129999999999993E-2</v>
      </c>
      <c r="C3" s="14">
        <v>0.1</v>
      </c>
      <c r="D3" s="13">
        <v>960.8</v>
      </c>
      <c r="E3" s="13">
        <f>B3/C3</f>
        <v>0.96129999999999993</v>
      </c>
      <c r="F3" s="15">
        <f>(E3/D3)*10^6</f>
        <v>1000.5203996669443</v>
      </c>
      <c r="G3" s="16">
        <v>608</v>
      </c>
      <c r="L3" s="5" t="s">
        <v>20</v>
      </c>
      <c r="M3" s="27">
        <v>1E-3</v>
      </c>
      <c r="N3" s="1">
        <v>2E-3</v>
      </c>
      <c r="O3" s="28">
        <v>2E-3</v>
      </c>
      <c r="P3" s="27">
        <v>0.13500000000000001</v>
      </c>
      <c r="Q3" s="1">
        <v>0.13600000000000001</v>
      </c>
      <c r="R3" s="28">
        <v>0.13900000000000001</v>
      </c>
      <c r="U3" s="5" t="s">
        <v>20</v>
      </c>
      <c r="V3" s="25">
        <f t="shared" ref="V3:V7" si="1">P3-M3</f>
        <v>0.13400000000000001</v>
      </c>
      <c r="W3" s="25">
        <f t="shared" ref="W3:W7" si="2">Q3-N3</f>
        <v>0.13400000000000001</v>
      </c>
      <c r="X3" s="25">
        <f t="shared" ref="X3:X7" si="3">R3-O3</f>
        <v>0.13700000000000001</v>
      </c>
    </row>
    <row r="4" spans="1:24" ht="15" thickBot="1" x14ac:dyDescent="0.4">
      <c r="L4" s="5" t="s">
        <v>21</v>
      </c>
      <c r="M4" s="27">
        <v>2E-3</v>
      </c>
      <c r="N4" s="1">
        <v>2E-3</v>
      </c>
      <c r="O4" s="28">
        <v>2E-3</v>
      </c>
      <c r="P4" s="27">
        <v>0.11799999999999999</v>
      </c>
      <c r="Q4" s="1">
        <v>0.11799999999999999</v>
      </c>
      <c r="R4" s="28">
        <v>0.11899999999999999</v>
      </c>
      <c r="U4" s="5" t="s">
        <v>21</v>
      </c>
      <c r="V4" s="25">
        <f t="shared" si="1"/>
        <v>0.11599999999999999</v>
      </c>
      <c r="W4" s="25">
        <f t="shared" si="2"/>
        <v>0.11599999999999999</v>
      </c>
      <c r="X4" s="25">
        <f t="shared" si="3"/>
        <v>0.11699999999999999</v>
      </c>
    </row>
    <row r="5" spans="1:24" ht="15" thickBot="1" x14ac:dyDescent="0.4">
      <c r="A5" s="63" t="s">
        <v>68</v>
      </c>
      <c r="B5" t="s">
        <v>69</v>
      </c>
      <c r="L5" s="5" t="s">
        <v>22</v>
      </c>
      <c r="M5" s="27">
        <v>4.0000000000000001E-3</v>
      </c>
      <c r="N5" s="1">
        <v>4.0000000000000001E-3</v>
      </c>
      <c r="O5" s="28">
        <v>4.0000000000000001E-3</v>
      </c>
      <c r="P5" s="27">
        <v>0.09</v>
      </c>
      <c r="Q5" s="1">
        <v>0.09</v>
      </c>
      <c r="R5" s="28">
        <v>0.09</v>
      </c>
      <c r="U5" s="5" t="s">
        <v>22</v>
      </c>
      <c r="V5" s="25">
        <f t="shared" si="1"/>
        <v>8.5999999999999993E-2</v>
      </c>
      <c r="W5" s="25">
        <f t="shared" si="2"/>
        <v>8.5999999999999993E-2</v>
      </c>
      <c r="X5" s="25">
        <f t="shared" si="3"/>
        <v>8.5999999999999993E-2</v>
      </c>
    </row>
    <row r="6" spans="1:24" ht="15" thickBot="1" x14ac:dyDescent="0.4">
      <c r="L6" s="5" t="s">
        <v>23</v>
      </c>
      <c r="M6" s="27">
        <v>5.0000000000000001E-3</v>
      </c>
      <c r="N6" s="1">
        <v>6.0000000000000001E-3</v>
      </c>
      <c r="O6" s="28">
        <v>5.0000000000000001E-3</v>
      </c>
      <c r="P6" s="27">
        <v>8.1000000000000003E-2</v>
      </c>
      <c r="Q6" s="1">
        <v>8.1000000000000003E-2</v>
      </c>
      <c r="R6" s="28">
        <v>8.2000000000000003E-2</v>
      </c>
      <c r="U6" s="5" t="s">
        <v>23</v>
      </c>
      <c r="V6" s="25">
        <f t="shared" si="1"/>
        <v>7.5999999999999998E-2</v>
      </c>
      <c r="W6" s="25">
        <f t="shared" si="2"/>
        <v>7.4999999999999997E-2</v>
      </c>
      <c r="X6" s="25">
        <f t="shared" si="3"/>
        <v>7.6999999999999999E-2</v>
      </c>
    </row>
    <row r="7" spans="1:24" ht="15" thickBot="1" x14ac:dyDescent="0.4">
      <c r="L7" s="6" t="s">
        <v>24</v>
      </c>
      <c r="M7" s="29">
        <v>6.0000000000000001E-3</v>
      </c>
      <c r="N7" s="50">
        <v>5.0000000000000001E-3</v>
      </c>
      <c r="O7" s="30">
        <v>5.0000000000000001E-3</v>
      </c>
      <c r="P7" s="29">
        <v>6.5000000000000002E-2</v>
      </c>
      <c r="Q7" s="50">
        <v>6.4000000000000001E-2</v>
      </c>
      <c r="R7" s="30">
        <v>6.5000000000000002E-2</v>
      </c>
      <c r="U7" s="6" t="s">
        <v>24</v>
      </c>
      <c r="V7" s="25">
        <f t="shared" si="1"/>
        <v>5.9000000000000004E-2</v>
      </c>
      <c r="W7" s="25">
        <f t="shared" si="2"/>
        <v>5.9000000000000004E-2</v>
      </c>
      <c r="X7" s="25">
        <f t="shared" si="3"/>
        <v>6.0000000000000005E-2</v>
      </c>
    </row>
    <row r="8" spans="1:24" x14ac:dyDescent="0.35">
      <c r="L8" s="2" t="s">
        <v>52</v>
      </c>
      <c r="M8" s="25">
        <v>1E-3</v>
      </c>
      <c r="N8" s="49">
        <v>0</v>
      </c>
      <c r="O8" s="26">
        <v>1E-3</v>
      </c>
      <c r="P8" s="1"/>
      <c r="Q8" s="1"/>
      <c r="R8" s="1"/>
      <c r="V8" s="1"/>
      <c r="W8" s="1"/>
      <c r="X8" s="1"/>
    </row>
    <row r="9" spans="1:24" x14ac:dyDescent="0.35">
      <c r="L9" s="5" t="s">
        <v>55</v>
      </c>
      <c r="M9" s="27">
        <v>1E-3</v>
      </c>
      <c r="N9" s="1">
        <v>1E-3</v>
      </c>
      <c r="O9" s="28">
        <v>1E-3</v>
      </c>
      <c r="P9" s="1"/>
      <c r="Q9" s="1"/>
      <c r="R9" s="1"/>
      <c r="V9" t="s">
        <v>84</v>
      </c>
    </row>
    <row r="10" spans="1:24" x14ac:dyDescent="0.35">
      <c r="L10" s="5" t="s">
        <v>65</v>
      </c>
      <c r="M10" s="27">
        <v>0.156</v>
      </c>
      <c r="N10" s="1">
        <v>0.156</v>
      </c>
      <c r="O10" s="28">
        <v>0.156</v>
      </c>
      <c r="P10" s="1"/>
      <c r="Q10" s="1"/>
      <c r="R10" s="1"/>
    </row>
    <row r="11" spans="1:24" ht="15" thickBot="1" x14ac:dyDescent="0.4">
      <c r="L11" s="6" t="s">
        <v>54</v>
      </c>
      <c r="M11" s="29">
        <v>0.152</v>
      </c>
      <c r="N11" s="50">
        <v>0.154</v>
      </c>
      <c r="O11" s="30">
        <v>0.154</v>
      </c>
      <c r="P11" s="1"/>
      <c r="Q11" s="1"/>
      <c r="R11" s="1"/>
      <c r="U11" s="68" t="s">
        <v>86</v>
      </c>
      <c r="V11" s="70">
        <f t="shared" ref="V11:X16" si="4">(V2-$J$41)/$J$40</f>
        <v>1.8665785997357989</v>
      </c>
      <c r="W11" s="70">
        <f t="shared" si="4"/>
        <v>1.8665785997357989</v>
      </c>
      <c r="X11" s="70">
        <f t="shared" si="4"/>
        <v>1.8929986789960367</v>
      </c>
    </row>
    <row r="12" spans="1:24" ht="15" thickBot="1" x14ac:dyDescent="0.4">
      <c r="A12" s="20"/>
      <c r="U12" s="68" t="s">
        <v>85</v>
      </c>
      <c r="V12" s="70">
        <f t="shared" si="4"/>
        <v>1.6948480845442535</v>
      </c>
      <c r="W12" s="70">
        <f t="shared" si="4"/>
        <v>1.6948480845442535</v>
      </c>
      <c r="X12" s="70">
        <f t="shared" si="4"/>
        <v>1.7344782034346102</v>
      </c>
    </row>
    <row r="13" spans="1:24" ht="15" thickBot="1" x14ac:dyDescent="0.4">
      <c r="B13" s="44" t="s">
        <v>15</v>
      </c>
      <c r="C13" s="44" t="s">
        <v>9</v>
      </c>
      <c r="D13" s="21" t="s">
        <v>11</v>
      </c>
      <c r="E13" t="s">
        <v>62</v>
      </c>
      <c r="F13" t="s">
        <v>62</v>
      </c>
      <c r="G13" t="s">
        <v>45</v>
      </c>
      <c r="U13" s="68" t="s">
        <v>87</v>
      </c>
      <c r="V13" s="70">
        <f t="shared" si="4"/>
        <v>1.4570673712021134</v>
      </c>
      <c r="W13" s="70">
        <f t="shared" si="4"/>
        <v>1.4570673712021134</v>
      </c>
      <c r="X13" s="70">
        <f t="shared" si="4"/>
        <v>1.4702774108322323</v>
      </c>
    </row>
    <row r="14" spans="1:24" x14ac:dyDescent="0.35">
      <c r="A14" s="5" t="s">
        <v>12</v>
      </c>
      <c r="B14" s="5">
        <v>0</v>
      </c>
      <c r="C14">
        <f t="shared" ref="C14:C20" si="5">5000-B14</f>
        <v>5000</v>
      </c>
      <c r="D14" s="40">
        <f t="shared" ref="D14:D20" si="6">($F$2*B14)/5000</f>
        <v>0</v>
      </c>
      <c r="E14" s="1">
        <v>0</v>
      </c>
      <c r="F14" s="1">
        <v>1E-3</v>
      </c>
      <c r="G14">
        <f>AVERAGE(E14:F14)</f>
        <v>5.0000000000000001E-4</v>
      </c>
      <c r="U14" s="68" t="s">
        <v>88</v>
      </c>
      <c r="V14" s="70">
        <f t="shared" si="4"/>
        <v>1.0607661822985468</v>
      </c>
      <c r="W14" s="70">
        <f t="shared" si="4"/>
        <v>1.0607661822985468</v>
      </c>
      <c r="X14" s="70">
        <f t="shared" si="4"/>
        <v>1.0607661822985468</v>
      </c>
    </row>
    <row r="15" spans="1:24" x14ac:dyDescent="0.35">
      <c r="A15" s="5">
        <v>1</v>
      </c>
      <c r="B15" s="5">
        <v>50</v>
      </c>
      <c r="C15">
        <f t="shared" si="5"/>
        <v>4950</v>
      </c>
      <c r="D15" s="40">
        <f t="shared" si="6"/>
        <v>1.0022897585345547</v>
      </c>
      <c r="E15" s="1">
        <v>7.9000000000000001E-2</v>
      </c>
      <c r="F15" s="1">
        <v>7.5999999999999998E-2</v>
      </c>
      <c r="G15">
        <f t="shared" ref="G15:G19" si="7">AVERAGE(E15:F15)</f>
        <v>7.7499999999999999E-2</v>
      </c>
      <c r="U15" s="68" t="s">
        <v>89</v>
      </c>
      <c r="V15" s="70">
        <f t="shared" si="4"/>
        <v>0.92866578599735794</v>
      </c>
      <c r="W15" s="70">
        <f t="shared" si="4"/>
        <v>0.91545574636723903</v>
      </c>
      <c r="X15" s="70">
        <f t="shared" si="4"/>
        <v>0.94187582562747685</v>
      </c>
    </row>
    <row r="16" spans="1:24" x14ac:dyDescent="0.35">
      <c r="A16" s="5">
        <v>2</v>
      </c>
      <c r="B16" s="5">
        <v>100</v>
      </c>
      <c r="C16">
        <f t="shared" si="5"/>
        <v>4900</v>
      </c>
      <c r="D16" s="40">
        <f t="shared" si="6"/>
        <v>2.0045795170691094</v>
      </c>
      <c r="E16" s="1">
        <v>0.14199999999999999</v>
      </c>
      <c r="F16" s="1">
        <v>0.14899999999999999</v>
      </c>
      <c r="G16">
        <f t="shared" si="7"/>
        <v>0.14549999999999999</v>
      </c>
      <c r="L16" s="36" t="s">
        <v>42</v>
      </c>
      <c r="M16" s="99" t="s">
        <v>31</v>
      </c>
      <c r="N16" s="99"/>
      <c r="O16" s="99"/>
      <c r="P16" s="99" t="s">
        <v>33</v>
      </c>
      <c r="Q16" s="99"/>
      <c r="R16" s="99"/>
      <c r="U16" s="68" t="s">
        <v>90</v>
      </c>
      <c r="V16" s="70">
        <f t="shared" si="4"/>
        <v>0.70409511228533683</v>
      </c>
      <c r="W16" s="70">
        <f t="shared" si="4"/>
        <v>0.70409511228533683</v>
      </c>
      <c r="X16" s="70">
        <f t="shared" si="4"/>
        <v>0.71730515191545574</v>
      </c>
    </row>
    <row r="17" spans="1:24" x14ac:dyDescent="0.35">
      <c r="A17" s="5">
        <v>3</v>
      </c>
      <c r="B17" s="5">
        <v>250</v>
      </c>
      <c r="C17">
        <f t="shared" si="5"/>
        <v>4750</v>
      </c>
      <c r="D17" s="40">
        <f t="shared" si="6"/>
        <v>5.0114487926727733</v>
      </c>
      <c r="E17" s="1">
        <v>0.41</v>
      </c>
      <c r="F17" s="1">
        <v>0.41899999999999998</v>
      </c>
      <c r="G17">
        <f t="shared" si="7"/>
        <v>0.41449999999999998</v>
      </c>
      <c r="L17">
        <v>0</v>
      </c>
      <c r="M17" s="23">
        <f t="shared" ref="M17:M23" si="8">(M2-$J$41)/$J$40</f>
        <v>-6.2087186261558784E-2</v>
      </c>
      <c r="N17" s="23">
        <f t="shared" ref="N17:R17" si="9">(N2-$J$41)/$J$40</f>
        <v>-6.2087186261558784E-2</v>
      </c>
      <c r="O17" s="23">
        <f t="shared" si="9"/>
        <v>-7.5297225891677672E-2</v>
      </c>
      <c r="P17" s="23">
        <f>(P2-$J$41)/$J$40</f>
        <v>1.8797886393659178</v>
      </c>
      <c r="Q17" s="23">
        <f t="shared" si="9"/>
        <v>1.8797886393659178</v>
      </c>
      <c r="R17" s="23">
        <f t="shared" si="9"/>
        <v>1.8929986789960367</v>
      </c>
    </row>
    <row r="18" spans="1:24" x14ac:dyDescent="0.35">
      <c r="A18" s="5">
        <v>4</v>
      </c>
      <c r="B18" s="5">
        <v>500</v>
      </c>
      <c r="C18">
        <f t="shared" si="5"/>
        <v>4500</v>
      </c>
      <c r="D18" s="40">
        <f t="shared" si="6"/>
        <v>10.022897585345547</v>
      </c>
      <c r="E18" s="1">
        <v>0.78600000000000003</v>
      </c>
      <c r="F18" s="1">
        <v>0.71</v>
      </c>
      <c r="G18">
        <f t="shared" si="7"/>
        <v>0.748</v>
      </c>
      <c r="L18">
        <v>1</v>
      </c>
      <c r="M18" s="23">
        <f t="shared" si="8"/>
        <v>-6.2087186261558784E-2</v>
      </c>
      <c r="N18" s="23">
        <f t="shared" ref="N18:R22" si="10">(N3-$J$41)/$J$40</f>
        <v>-4.8877146631439897E-2</v>
      </c>
      <c r="O18" s="23">
        <f t="shared" si="10"/>
        <v>-4.8877146631439897E-2</v>
      </c>
      <c r="P18" s="23">
        <f t="shared" si="10"/>
        <v>1.7080581241743724</v>
      </c>
      <c r="Q18" s="23">
        <f t="shared" si="10"/>
        <v>1.7212681638044913</v>
      </c>
      <c r="R18" s="23">
        <f t="shared" si="10"/>
        <v>1.760898282694848</v>
      </c>
      <c r="U18" s="68" t="s">
        <v>85</v>
      </c>
      <c r="V18" s="69">
        <f>(V$11-V12)/V$11</f>
        <v>9.2002830856333942E-2</v>
      </c>
      <c r="W18" s="69">
        <f t="shared" ref="W18" si="11">(W$11-W12)/W$11</f>
        <v>9.2002830856333942E-2</v>
      </c>
      <c r="X18" s="69">
        <f>(X$11-X12)/X$11</f>
        <v>8.3740404745289501E-2</v>
      </c>
    </row>
    <row r="19" spans="1:24" x14ac:dyDescent="0.35">
      <c r="A19" s="5">
        <v>5</v>
      </c>
      <c r="B19" s="5">
        <v>750</v>
      </c>
      <c r="C19">
        <f t="shared" si="5"/>
        <v>4250</v>
      </c>
      <c r="D19" s="40">
        <f t="shared" si="6"/>
        <v>15.03434637801832</v>
      </c>
      <c r="E19" s="1">
        <v>1.1559999999999999</v>
      </c>
      <c r="F19" s="1">
        <v>1.135</v>
      </c>
      <c r="G19">
        <f t="shared" si="7"/>
        <v>1.1455</v>
      </c>
      <c r="L19">
        <v>6</v>
      </c>
      <c r="M19" s="23">
        <f t="shared" si="8"/>
        <v>-4.8877146631439897E-2</v>
      </c>
      <c r="N19" s="23">
        <f t="shared" si="10"/>
        <v>-4.8877146631439897E-2</v>
      </c>
      <c r="O19" s="23">
        <f t="shared" si="10"/>
        <v>-4.8877146631439897E-2</v>
      </c>
      <c r="P19" s="23">
        <f t="shared" si="10"/>
        <v>1.4834874504623512</v>
      </c>
      <c r="Q19" s="23">
        <f t="shared" si="10"/>
        <v>1.4834874504623512</v>
      </c>
      <c r="R19" s="23">
        <f t="shared" si="10"/>
        <v>1.4966974900924701</v>
      </c>
      <c r="U19" s="68" t="s">
        <v>87</v>
      </c>
      <c r="V19" s="69">
        <f>(V$11-V13)/V$11</f>
        <v>0.21939136588818114</v>
      </c>
      <c r="W19" s="69">
        <f t="shared" ref="W19:X19" si="12">(W$11-W13)/W$11</f>
        <v>0.21939136588818114</v>
      </c>
      <c r="X19" s="69">
        <f t="shared" si="12"/>
        <v>0.22330774598743894</v>
      </c>
    </row>
    <row r="20" spans="1:24" ht="15" thickBot="1" x14ac:dyDescent="0.4">
      <c r="A20" s="6">
        <v>6</v>
      </c>
      <c r="B20" s="6">
        <v>1000</v>
      </c>
      <c r="C20" s="7">
        <f t="shared" si="5"/>
        <v>4000</v>
      </c>
      <c r="D20" s="38">
        <f t="shared" si="6"/>
        <v>20.045795170691093</v>
      </c>
      <c r="E20" s="1">
        <v>1.524</v>
      </c>
      <c r="F20" s="1">
        <v>1.5229999999999999</v>
      </c>
      <c r="G20">
        <f>AVERAGE(E20:F20)</f>
        <v>1.5234999999999999</v>
      </c>
      <c r="L20">
        <v>24</v>
      </c>
      <c r="M20" s="23">
        <f t="shared" si="8"/>
        <v>-2.2457067371202115E-2</v>
      </c>
      <c r="N20" s="23">
        <f t="shared" si="10"/>
        <v>-2.2457067371202115E-2</v>
      </c>
      <c r="O20" s="23">
        <f t="shared" si="10"/>
        <v>-2.2457067371202115E-2</v>
      </c>
      <c r="P20" s="23">
        <f t="shared" si="10"/>
        <v>1.1136063408190224</v>
      </c>
      <c r="Q20" s="23">
        <f t="shared" si="10"/>
        <v>1.1136063408190224</v>
      </c>
      <c r="R20" s="23">
        <f t="shared" si="10"/>
        <v>1.1136063408190224</v>
      </c>
      <c r="U20" s="68" t="s">
        <v>88</v>
      </c>
      <c r="V20" s="69">
        <f t="shared" ref="V20:X20" si="13">(V$11-V14)/V$11</f>
        <v>0.43170559094125965</v>
      </c>
      <c r="W20" s="69">
        <f t="shared" si="13"/>
        <v>0.43170559094125965</v>
      </c>
      <c r="X20" s="69">
        <f t="shared" si="13"/>
        <v>0.43963712491277035</v>
      </c>
    </row>
    <row r="21" spans="1:24" x14ac:dyDescent="0.35">
      <c r="L21">
        <v>48</v>
      </c>
      <c r="M21" s="23">
        <f t="shared" si="8"/>
        <v>-9.247027741083224E-3</v>
      </c>
      <c r="N21" s="23">
        <f t="shared" si="10"/>
        <v>3.9630118890356661E-3</v>
      </c>
      <c r="O21" s="23">
        <f t="shared" si="10"/>
        <v>-9.247027741083224E-3</v>
      </c>
      <c r="P21" s="23">
        <f t="shared" si="10"/>
        <v>0.99471598414795248</v>
      </c>
      <c r="Q21" s="23">
        <f t="shared" si="10"/>
        <v>0.99471598414795248</v>
      </c>
      <c r="R21" s="23">
        <f t="shared" si="10"/>
        <v>1.0079260237780714</v>
      </c>
      <c r="U21" s="68" t="s">
        <v>89</v>
      </c>
      <c r="V21" s="69">
        <f t="shared" ref="V21:X21" si="14">(V$11-V15)/V$11</f>
        <v>0.50247699929228584</v>
      </c>
      <c r="W21" s="69">
        <f>(W$11-W15)/W$11</f>
        <v>0.50955414012738853</v>
      </c>
      <c r="X21" s="69">
        <f t="shared" si="14"/>
        <v>0.50244242847173759</v>
      </c>
    </row>
    <row r="22" spans="1:24" ht="15" thickBot="1" x14ac:dyDescent="0.4">
      <c r="L22">
        <v>72</v>
      </c>
      <c r="M22" s="23">
        <f t="shared" si="8"/>
        <v>3.9630118890356661E-3</v>
      </c>
      <c r="N22" s="23">
        <f t="shared" si="10"/>
        <v>-9.247027741083224E-3</v>
      </c>
      <c r="O22" s="23">
        <f t="shared" si="10"/>
        <v>-9.247027741083224E-3</v>
      </c>
      <c r="P22" s="54">
        <f t="shared" si="10"/>
        <v>0.78335535006605028</v>
      </c>
      <c r="Q22" s="54">
        <f t="shared" si="10"/>
        <v>0.77014531043593137</v>
      </c>
      <c r="R22" s="54">
        <f t="shared" si="10"/>
        <v>0.78335535006605028</v>
      </c>
      <c r="U22" s="68" t="s">
        <v>90</v>
      </c>
      <c r="V22" s="69">
        <f t="shared" ref="V22:W22" si="15">(V$11-V16)/V$11</f>
        <v>0.62278839348903048</v>
      </c>
      <c r="W22" s="69">
        <f t="shared" si="15"/>
        <v>0.62278839348903048</v>
      </c>
      <c r="X22" s="69">
        <f>(X$11-X16)/X$11</f>
        <v>0.62107466852756443</v>
      </c>
    </row>
    <row r="23" spans="1:24" x14ac:dyDescent="0.35">
      <c r="L23" s="2" t="s">
        <v>52</v>
      </c>
      <c r="M23" s="54">
        <f t="shared" si="8"/>
        <v>-6.2087186261558784E-2</v>
      </c>
      <c r="N23" s="54">
        <f t="shared" ref="N23:O23" si="16">(N8-$J$41)/$J$40</f>
        <v>-7.5297225891677672E-2</v>
      </c>
      <c r="O23" s="54">
        <f t="shared" si="16"/>
        <v>-6.2087186261558784E-2</v>
      </c>
      <c r="P23" s="23"/>
      <c r="Q23" s="23"/>
      <c r="R23" s="23"/>
    </row>
    <row r="24" spans="1:24" x14ac:dyDescent="0.35">
      <c r="L24" s="5" t="s">
        <v>55</v>
      </c>
      <c r="M24" s="54">
        <f t="shared" ref="M24:O24" si="17">(M9-$J$41)/$J$40</f>
        <v>-6.2087186261558784E-2</v>
      </c>
      <c r="N24" s="54">
        <f t="shared" si="17"/>
        <v>-6.2087186261558784E-2</v>
      </c>
      <c r="O24" s="54">
        <f t="shared" si="17"/>
        <v>-6.2087186261558784E-2</v>
      </c>
      <c r="P24" s="23"/>
      <c r="Q24" s="23"/>
      <c r="R24" s="23"/>
    </row>
    <row r="25" spans="1:24" x14ac:dyDescent="0.35">
      <c r="L25" s="5" t="s">
        <v>63</v>
      </c>
      <c r="M25" s="54">
        <f t="shared" ref="M25:O25" si="18">(M10-$J$41)/$J$40</f>
        <v>1.985468956406869</v>
      </c>
      <c r="N25" s="54">
        <f t="shared" si="18"/>
        <v>1.985468956406869</v>
      </c>
      <c r="O25" s="54">
        <f t="shared" si="18"/>
        <v>1.985468956406869</v>
      </c>
      <c r="P25" s="23"/>
      <c r="Q25" s="23"/>
      <c r="R25" s="23"/>
    </row>
    <row r="26" spans="1:24" ht="15" thickBot="1" x14ac:dyDescent="0.4">
      <c r="L26" s="6" t="s">
        <v>54</v>
      </c>
      <c r="M26" s="54">
        <f t="shared" ref="M26:O26" si="19">(M11-$J$41)/$J$40</f>
        <v>1.9326287978863934</v>
      </c>
      <c r="N26" s="54">
        <f t="shared" si="19"/>
        <v>1.9590488771466312</v>
      </c>
      <c r="O26" s="54">
        <f t="shared" si="19"/>
        <v>1.9590488771466312</v>
      </c>
      <c r="P26" s="23"/>
      <c r="Q26" s="23"/>
      <c r="R26" s="23"/>
    </row>
    <row r="27" spans="1:24" ht="15" thickBot="1" x14ac:dyDescent="0.4">
      <c r="A27" s="2"/>
      <c r="B27" s="3" t="s">
        <v>16</v>
      </c>
      <c r="C27" s="3" t="s">
        <v>13</v>
      </c>
      <c r="D27" s="37" t="s">
        <v>11</v>
      </c>
      <c r="E27" t="s">
        <v>62</v>
      </c>
      <c r="F27" t="s">
        <v>11</v>
      </c>
    </row>
    <row r="28" spans="1:24" ht="15" thickBot="1" x14ac:dyDescent="0.4">
      <c r="A28" s="6" t="s">
        <v>14</v>
      </c>
      <c r="B28" s="7">
        <f>(D28*C28)/F3</f>
        <v>0.99947987100800995</v>
      </c>
      <c r="C28" s="7">
        <v>500</v>
      </c>
      <c r="D28" s="38">
        <v>2</v>
      </c>
      <c r="E28">
        <v>0.156</v>
      </c>
      <c r="F28" s="23">
        <f>(E28-$J$41)/$J$40</f>
        <v>1.985468956406869</v>
      </c>
      <c r="H28" s="23"/>
      <c r="L28" s="35" t="s">
        <v>38</v>
      </c>
      <c r="M28" s="102" t="s">
        <v>31</v>
      </c>
      <c r="N28" s="100"/>
      <c r="O28" s="100"/>
      <c r="P28" s="100" t="s">
        <v>33</v>
      </c>
      <c r="Q28" s="100"/>
      <c r="R28" s="101"/>
      <c r="S28" s="99" t="s">
        <v>49</v>
      </c>
      <c r="T28" s="99"/>
      <c r="U28" s="99"/>
    </row>
    <row r="29" spans="1:24" x14ac:dyDescent="0.35">
      <c r="E29">
        <v>0.156</v>
      </c>
      <c r="F29" s="23">
        <f>(E29-$J$41)/$J$40</f>
        <v>1.985468956406869</v>
      </c>
      <c r="H29" s="23"/>
      <c r="L29" s="31">
        <v>0</v>
      </c>
      <c r="M29" s="46">
        <f t="shared" ref="M29:R34" si="20">IF(M17&lt;0,0,M17)</f>
        <v>0</v>
      </c>
      <c r="N29" s="22">
        <f t="shared" si="20"/>
        <v>0</v>
      </c>
      <c r="O29" s="39">
        <f t="shared" si="20"/>
        <v>0</v>
      </c>
      <c r="P29" s="46">
        <f t="shared" si="20"/>
        <v>1.8797886393659178</v>
      </c>
      <c r="Q29" s="22">
        <f t="shared" si="20"/>
        <v>1.8797886393659178</v>
      </c>
      <c r="R29" s="39">
        <f t="shared" si="20"/>
        <v>1.8929986789960367</v>
      </c>
    </row>
    <row r="30" spans="1:24" x14ac:dyDescent="0.35">
      <c r="E30">
        <v>0.156</v>
      </c>
      <c r="F30" s="23">
        <f t="shared" ref="F30" si="21">(E30-$J$41)/$J$40</f>
        <v>1.985468956406869</v>
      </c>
      <c r="H30" s="23"/>
      <c r="L30" s="41">
        <v>1</v>
      </c>
      <c r="M30" s="47">
        <f t="shared" si="20"/>
        <v>0</v>
      </c>
      <c r="N30" s="23">
        <f t="shared" si="20"/>
        <v>0</v>
      </c>
      <c r="O30" s="40">
        <f t="shared" si="20"/>
        <v>0</v>
      </c>
      <c r="P30" s="47">
        <f t="shared" si="20"/>
        <v>1.7080581241743724</v>
      </c>
      <c r="Q30" s="23">
        <f t="shared" si="20"/>
        <v>1.7212681638044913</v>
      </c>
      <c r="R30" s="40">
        <f t="shared" si="20"/>
        <v>1.760898282694848</v>
      </c>
      <c r="S30" s="45">
        <f>($P$29-P30)/$P$29</f>
        <v>9.1356289529163637E-2</v>
      </c>
      <c r="T30" s="45">
        <f t="shared" ref="T30:U34" si="22">($P$29-Q30)/$P$29</f>
        <v>8.4328882642304884E-2</v>
      </c>
      <c r="U30" s="45">
        <f t="shared" si="22"/>
        <v>6.3246661981728597E-2</v>
      </c>
    </row>
    <row r="31" spans="1:24" x14ac:dyDescent="0.35">
      <c r="L31" s="41">
        <v>6</v>
      </c>
      <c r="M31" s="47">
        <f t="shared" si="20"/>
        <v>0</v>
      </c>
      <c r="N31" s="23">
        <f t="shared" si="20"/>
        <v>0</v>
      </c>
      <c r="O31" s="40">
        <f t="shared" si="20"/>
        <v>0</v>
      </c>
      <c r="P31" s="47">
        <f t="shared" si="20"/>
        <v>1.4834874504623512</v>
      </c>
      <c r="Q31" s="23">
        <f t="shared" si="20"/>
        <v>1.4834874504623512</v>
      </c>
      <c r="R31" s="40">
        <f t="shared" si="20"/>
        <v>1.4966974900924701</v>
      </c>
      <c r="S31" s="45">
        <f t="shared" ref="S31:S34" si="23">($P$29-P31)/$P$29</f>
        <v>0.21082220660576245</v>
      </c>
      <c r="T31" s="45">
        <f t="shared" si="22"/>
        <v>0.21082220660576245</v>
      </c>
      <c r="U31" s="45">
        <f t="shared" si="22"/>
        <v>0.20379479971890369</v>
      </c>
    </row>
    <row r="32" spans="1:24" x14ac:dyDescent="0.35">
      <c r="L32" s="41">
        <v>24</v>
      </c>
      <c r="M32" s="47">
        <f t="shared" si="20"/>
        <v>0</v>
      </c>
      <c r="N32" s="23">
        <f t="shared" si="20"/>
        <v>0</v>
      </c>
      <c r="O32" s="40">
        <f t="shared" si="20"/>
        <v>0</v>
      </c>
      <c r="P32" s="47">
        <f t="shared" si="20"/>
        <v>1.1136063408190224</v>
      </c>
      <c r="Q32" s="23">
        <f t="shared" si="20"/>
        <v>1.1136063408190224</v>
      </c>
      <c r="R32" s="40">
        <f t="shared" si="20"/>
        <v>1.1136063408190224</v>
      </c>
      <c r="S32" s="45">
        <f t="shared" si="23"/>
        <v>0.40758959943780737</v>
      </c>
      <c r="T32" s="45">
        <f t="shared" si="22"/>
        <v>0.40758959943780737</v>
      </c>
      <c r="U32" s="45">
        <f t="shared" si="22"/>
        <v>0.40758959943780737</v>
      </c>
    </row>
    <row r="33" spans="9:21" x14ac:dyDescent="0.35">
      <c r="L33" s="41">
        <v>48</v>
      </c>
      <c r="M33" s="47">
        <f t="shared" si="20"/>
        <v>0</v>
      </c>
      <c r="N33" s="23">
        <f t="shared" si="20"/>
        <v>3.9630118890356661E-3</v>
      </c>
      <c r="O33" s="40">
        <f t="shared" si="20"/>
        <v>0</v>
      </c>
      <c r="P33" s="47">
        <f t="shared" si="20"/>
        <v>0.99471598414795248</v>
      </c>
      <c r="Q33" s="23">
        <f t="shared" si="20"/>
        <v>0.99471598414795248</v>
      </c>
      <c r="R33" s="40">
        <f t="shared" si="20"/>
        <v>1.0079260237780714</v>
      </c>
      <c r="S33" s="45">
        <f t="shared" si="23"/>
        <v>0.47083626141953611</v>
      </c>
      <c r="T33" s="45">
        <f t="shared" si="22"/>
        <v>0.47083626141953611</v>
      </c>
      <c r="U33" s="45">
        <f t="shared" si="22"/>
        <v>0.46380885453267734</v>
      </c>
    </row>
    <row r="34" spans="9:21" ht="15" thickBot="1" x14ac:dyDescent="0.4">
      <c r="L34" s="32">
        <v>72</v>
      </c>
      <c r="M34" s="47">
        <f t="shared" si="20"/>
        <v>3.9630118890356661E-3</v>
      </c>
      <c r="N34" s="23">
        <f t="shared" si="20"/>
        <v>0</v>
      </c>
      <c r="O34" s="40">
        <f t="shared" si="20"/>
        <v>0</v>
      </c>
      <c r="P34" s="57">
        <f t="shared" si="20"/>
        <v>0.78335535006605028</v>
      </c>
      <c r="Q34" s="58">
        <f t="shared" si="20"/>
        <v>0.77014531043593137</v>
      </c>
      <c r="R34" s="59">
        <f t="shared" si="20"/>
        <v>0.78335535006605028</v>
      </c>
      <c r="S34" s="45">
        <f t="shared" si="23"/>
        <v>0.58327477160927599</v>
      </c>
      <c r="T34" s="45">
        <f t="shared" si="22"/>
        <v>0.59030217849613487</v>
      </c>
      <c r="U34" s="45">
        <f t="shared" si="22"/>
        <v>0.58327477160927599</v>
      </c>
    </row>
    <row r="35" spans="9:21" x14ac:dyDescent="0.35">
      <c r="L35" s="2" t="s">
        <v>52</v>
      </c>
      <c r="M35" s="46">
        <f t="shared" ref="M35:O35" si="24">IF(M23&lt;0,0,M23)</f>
        <v>0</v>
      </c>
      <c r="N35" s="22">
        <f t="shared" si="24"/>
        <v>0</v>
      </c>
      <c r="O35" s="39">
        <f t="shared" si="24"/>
        <v>0</v>
      </c>
      <c r="P35" s="23"/>
      <c r="Q35" s="23"/>
      <c r="R35" s="23"/>
      <c r="S35" s="45"/>
      <c r="T35" s="45"/>
      <c r="U35" s="45"/>
    </row>
    <row r="36" spans="9:21" x14ac:dyDescent="0.35">
      <c r="L36" s="5" t="s">
        <v>55</v>
      </c>
      <c r="M36" s="47">
        <f t="shared" ref="M36:O36" si="25">IF(M24&lt;0,0,M24)</f>
        <v>0</v>
      </c>
      <c r="N36" s="23">
        <f t="shared" si="25"/>
        <v>0</v>
      </c>
      <c r="O36" s="40">
        <f t="shared" si="25"/>
        <v>0</v>
      </c>
      <c r="P36" s="23"/>
      <c r="Q36" s="23"/>
      <c r="R36" s="23"/>
    </row>
    <row r="37" spans="9:21" x14ac:dyDescent="0.35">
      <c r="L37" s="5" t="s">
        <v>63</v>
      </c>
      <c r="M37" s="47">
        <f t="shared" ref="M37:O37" si="26">IF(M25&lt;0,0,M25)</f>
        <v>1.985468956406869</v>
      </c>
      <c r="N37" s="23">
        <f t="shared" si="26"/>
        <v>1.985468956406869</v>
      </c>
      <c r="O37" s="40">
        <f t="shared" si="26"/>
        <v>1.985468956406869</v>
      </c>
      <c r="P37" s="23"/>
      <c r="Q37" s="23"/>
      <c r="R37" s="23"/>
    </row>
    <row r="38" spans="9:21" ht="15" thickBot="1" x14ac:dyDescent="0.4">
      <c r="L38" s="6" t="s">
        <v>54</v>
      </c>
      <c r="M38" s="48">
        <f t="shared" ref="M38:O38" si="27">IF(M26&lt;0,0,M26)</f>
        <v>1.9326287978863934</v>
      </c>
      <c r="N38" s="24">
        <f t="shared" si="27"/>
        <v>1.9590488771466312</v>
      </c>
      <c r="O38" s="38">
        <f t="shared" si="27"/>
        <v>1.9590488771466312</v>
      </c>
      <c r="P38" s="23"/>
      <c r="Q38" s="23"/>
      <c r="R38" s="23"/>
    </row>
    <row r="40" spans="9:21" ht="15" thickBot="1" x14ac:dyDescent="0.4">
      <c r="I40" t="s">
        <v>48</v>
      </c>
      <c r="J40">
        <v>7.5700000000000003E-2</v>
      </c>
    </row>
    <row r="41" spans="9:21" ht="15" thickBot="1" x14ac:dyDescent="0.4">
      <c r="I41" t="s">
        <v>40</v>
      </c>
      <c r="J41">
        <v>5.7000000000000002E-3</v>
      </c>
      <c r="L41" t="s">
        <v>72</v>
      </c>
      <c r="O41" s="20" t="s">
        <v>50</v>
      </c>
      <c r="P41" s="21" t="s">
        <v>49</v>
      </c>
    </row>
    <row r="42" spans="9:21" x14ac:dyDescent="0.35">
      <c r="L42" s="23">
        <f>AVERAGE(M29:O29)</f>
        <v>0</v>
      </c>
      <c r="M42" s="23"/>
      <c r="N42" s="31">
        <v>0</v>
      </c>
      <c r="O42" s="46">
        <f t="shared" ref="O42:O47" si="28">AVERAGE(P29:R29)</f>
        <v>1.8841919859092908</v>
      </c>
      <c r="P42" s="37"/>
    </row>
    <row r="43" spans="9:21" x14ac:dyDescent="0.35">
      <c r="L43" s="23">
        <f t="shared" ref="L43:L47" si="29">AVERAGE(M30:O30)</f>
        <v>0</v>
      </c>
      <c r="M43" s="23"/>
      <c r="N43" s="41">
        <v>1</v>
      </c>
      <c r="O43" s="47">
        <f t="shared" si="28"/>
        <v>1.7300748568912372</v>
      </c>
      <c r="P43" s="61">
        <f>($O$42-O43)/$O$42</f>
        <v>8.179481187193266E-2</v>
      </c>
    </row>
    <row r="44" spans="9:21" x14ac:dyDescent="0.35">
      <c r="L44" s="23">
        <f t="shared" si="29"/>
        <v>0</v>
      </c>
      <c r="M44" s="23"/>
      <c r="N44" s="41">
        <v>6</v>
      </c>
      <c r="O44" s="47">
        <f t="shared" si="28"/>
        <v>1.487890797005724</v>
      </c>
      <c r="P44" s="61">
        <f t="shared" ref="P44:P47" si="30">($O$42-O44)/$O$42</f>
        <v>0.21032951624211271</v>
      </c>
    </row>
    <row r="45" spans="9:21" x14ac:dyDescent="0.35">
      <c r="L45" s="23">
        <f t="shared" si="29"/>
        <v>0</v>
      </c>
      <c r="M45" s="23"/>
      <c r="N45" s="41">
        <v>24</v>
      </c>
      <c r="O45" s="47">
        <f t="shared" si="28"/>
        <v>1.1136063408190224</v>
      </c>
      <c r="P45" s="61">
        <f t="shared" si="30"/>
        <v>0.40897405935966341</v>
      </c>
    </row>
    <row r="46" spans="9:21" x14ac:dyDescent="0.35">
      <c r="L46" s="23">
        <f t="shared" si="29"/>
        <v>1.3210039630118886E-3</v>
      </c>
      <c r="M46" s="23"/>
      <c r="N46" s="41">
        <v>48</v>
      </c>
      <c r="O46" s="47">
        <f t="shared" si="28"/>
        <v>0.99911933069132541</v>
      </c>
      <c r="P46" s="61">
        <f t="shared" si="30"/>
        <v>0.46973591960738481</v>
      </c>
    </row>
    <row r="47" spans="9:21" ht="15" thickBot="1" x14ac:dyDescent="0.4">
      <c r="L47" s="23">
        <f t="shared" si="29"/>
        <v>1.3210039630118886E-3</v>
      </c>
      <c r="M47" s="23"/>
      <c r="N47" s="32">
        <v>72</v>
      </c>
      <c r="O47" s="48">
        <f t="shared" si="28"/>
        <v>0.77895200352267724</v>
      </c>
      <c r="P47" s="62">
        <f t="shared" si="30"/>
        <v>0.58658565085300296</v>
      </c>
    </row>
    <row r="48" spans="9:21" x14ac:dyDescent="0.35">
      <c r="N48" s="2" t="s">
        <v>65</v>
      </c>
      <c r="O48" s="22">
        <f>AVERAGE(M37:O37)</f>
        <v>1.985468956406869</v>
      </c>
      <c r="P48" s="37"/>
    </row>
    <row r="49" spans="14:16" ht="15" thickBot="1" x14ac:dyDescent="0.4">
      <c r="N49" s="6" t="s">
        <v>64</v>
      </c>
      <c r="O49" s="24">
        <f>AVERAGE(M38:O38)</f>
        <v>1.9502421840598851</v>
      </c>
      <c r="P49" s="62">
        <f>(O48-O49)/O48</f>
        <v>1.7742293191395087E-2</v>
      </c>
    </row>
    <row r="70" spans="2:3" x14ac:dyDescent="0.35">
      <c r="B70" t="s">
        <v>83</v>
      </c>
    </row>
    <row r="71" spans="2:3" x14ac:dyDescent="0.35">
      <c r="B71" s="33" t="s">
        <v>55</v>
      </c>
      <c r="C71">
        <v>6.4000000000000001E-2</v>
      </c>
    </row>
    <row r="72" spans="2:3" x14ac:dyDescent="0.35">
      <c r="B72" s="33" t="s">
        <v>24</v>
      </c>
      <c r="C72">
        <v>0.86099999999999999</v>
      </c>
    </row>
    <row r="73" spans="2:3" x14ac:dyDescent="0.35">
      <c r="B73" s="33">
        <v>72</v>
      </c>
      <c r="C73">
        <v>0.84299999999999997</v>
      </c>
    </row>
    <row r="74" spans="2:3" x14ac:dyDescent="0.35">
      <c r="B74" s="33" t="s">
        <v>23</v>
      </c>
      <c r="C74">
        <v>0.84599999999999997</v>
      </c>
    </row>
    <row r="75" spans="2:3" x14ac:dyDescent="0.35">
      <c r="B75" s="33">
        <v>48</v>
      </c>
      <c r="C75">
        <v>0.84899999999999998</v>
      </c>
    </row>
    <row r="76" spans="2:3" x14ac:dyDescent="0.35">
      <c r="B76" s="33" t="s">
        <v>22</v>
      </c>
      <c r="C76">
        <v>0.85799999999999998</v>
      </c>
    </row>
    <row r="77" spans="2:3" x14ac:dyDescent="0.35">
      <c r="B77" s="33">
        <v>24</v>
      </c>
      <c r="C77">
        <v>0.86599999999999999</v>
      </c>
    </row>
    <row r="78" spans="2:3" x14ac:dyDescent="0.35">
      <c r="B78" s="33" t="s">
        <v>21</v>
      </c>
      <c r="C78">
        <v>0.86599999999999999</v>
      </c>
    </row>
    <row r="79" spans="2:3" x14ac:dyDescent="0.35">
      <c r="B79" s="33">
        <v>6</v>
      </c>
      <c r="C79">
        <v>0.872</v>
      </c>
    </row>
    <row r="80" spans="2:3" x14ac:dyDescent="0.35">
      <c r="B80" s="33" t="s">
        <v>20</v>
      </c>
      <c r="C80">
        <v>0.85699999999999998</v>
      </c>
    </row>
    <row r="81" spans="2:3" x14ac:dyDescent="0.35">
      <c r="B81" s="33">
        <v>1</v>
      </c>
      <c r="C81">
        <v>0.85</v>
      </c>
    </row>
    <row r="82" spans="2:3" x14ac:dyDescent="0.35">
      <c r="B82" s="33" t="s">
        <v>19</v>
      </c>
      <c r="C82">
        <v>0.86799999999999999</v>
      </c>
    </row>
    <row r="83" spans="2:3" x14ac:dyDescent="0.35">
      <c r="B83" s="33">
        <v>0</v>
      </c>
      <c r="C83">
        <v>0.84799999999999998</v>
      </c>
    </row>
  </sheetData>
  <mergeCells count="8">
    <mergeCell ref="V1:X1"/>
    <mergeCell ref="S28:U28"/>
    <mergeCell ref="M1:O1"/>
    <mergeCell ref="P1:R1"/>
    <mergeCell ref="M16:O16"/>
    <mergeCell ref="P16:R16"/>
    <mergeCell ref="M28:O28"/>
    <mergeCell ref="P28:R28"/>
  </mergeCells>
  <conditionalFormatting sqref="M2:R7 V2:X7">
    <cfRule type="cellIs" dxfId="17" priority="2" operator="lessThan">
      <formula>$G$15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7C29-B88D-447F-A52C-E53E24408FE0}">
  <dimension ref="A1:Q34"/>
  <sheetViews>
    <sheetView workbookViewId="0">
      <selection activeCell="I8" sqref="I8"/>
    </sheetView>
  </sheetViews>
  <sheetFormatPr defaultRowHeight="14.5" x14ac:dyDescent="0.35"/>
  <cols>
    <col min="1" max="1" width="10.7265625" bestFit="1" customWidth="1"/>
    <col min="3" max="3" width="9.54296875" bestFit="1" customWidth="1"/>
    <col min="7" max="7" width="11.1796875" bestFit="1" customWidth="1"/>
    <col min="8" max="8" width="9.54296875" bestFit="1" customWidth="1"/>
    <col min="14" max="14" width="10.7265625" bestFit="1" customWidth="1"/>
  </cols>
  <sheetData>
    <row r="1" spans="1:17" x14ac:dyDescent="0.35">
      <c r="A1" s="52">
        <v>44090</v>
      </c>
      <c r="G1" s="52">
        <v>44099</v>
      </c>
      <c r="N1" s="52">
        <v>43840</v>
      </c>
    </row>
    <row r="2" spans="1:17" ht="15" thickBot="1" x14ac:dyDescent="0.4">
      <c r="A2" s="35" t="s">
        <v>38</v>
      </c>
      <c r="G2" s="35" t="s">
        <v>38</v>
      </c>
      <c r="H2" s="23"/>
      <c r="J2" s="23"/>
      <c r="K2" s="45"/>
      <c r="N2" s="35" t="s">
        <v>38</v>
      </c>
    </row>
    <row r="3" spans="1:17" x14ac:dyDescent="0.35">
      <c r="A3">
        <v>0</v>
      </c>
      <c r="B3" s="23">
        <v>1.8626666666666667</v>
      </c>
      <c r="C3" s="23">
        <v>1.8626666666666667</v>
      </c>
      <c r="D3" s="23">
        <v>1.8493333333333333</v>
      </c>
      <c r="E3" s="45"/>
      <c r="G3">
        <v>0</v>
      </c>
      <c r="H3" s="23">
        <v>1.7476635514018692</v>
      </c>
      <c r="I3" s="23">
        <v>1.774365821094793</v>
      </c>
      <c r="J3" s="23">
        <v>1.774365821094793</v>
      </c>
      <c r="K3" s="45"/>
      <c r="N3">
        <v>0</v>
      </c>
      <c r="O3" s="46">
        <v>1.8797886393659178</v>
      </c>
      <c r="P3" s="22">
        <v>1.8797886393659178</v>
      </c>
      <c r="Q3" s="39">
        <v>1.8929986789960367</v>
      </c>
    </row>
    <row r="4" spans="1:17" x14ac:dyDescent="0.35">
      <c r="A4">
        <v>1</v>
      </c>
      <c r="B4" s="23">
        <v>1.7426666666666666</v>
      </c>
      <c r="C4" s="23">
        <v>1.7426666666666666</v>
      </c>
      <c r="D4" s="23">
        <v>1.7426666666666666</v>
      </c>
      <c r="E4" s="45"/>
      <c r="G4">
        <v>1</v>
      </c>
      <c r="H4" s="23">
        <v>1.6008010680907878</v>
      </c>
      <c r="I4" s="23">
        <v>1.6141522029372499</v>
      </c>
      <c r="J4" s="23">
        <v>1.6141522029372499</v>
      </c>
      <c r="K4" s="45"/>
      <c r="N4">
        <v>1</v>
      </c>
      <c r="O4" s="47">
        <v>1.7080581241743724</v>
      </c>
      <c r="P4" s="23">
        <v>1.7212681638044913</v>
      </c>
      <c r="Q4" s="40">
        <v>1.760898282694848</v>
      </c>
    </row>
    <row r="5" spans="1:17" x14ac:dyDescent="0.35">
      <c r="A5">
        <v>6</v>
      </c>
      <c r="B5" s="23">
        <v>1.556</v>
      </c>
      <c r="C5" s="23">
        <v>1.5426666666666666</v>
      </c>
      <c r="D5" s="23">
        <v>1.5426666666666666</v>
      </c>
      <c r="E5" s="45"/>
      <c r="G5">
        <v>6</v>
      </c>
      <c r="H5" s="23">
        <v>1.3738317757009348</v>
      </c>
      <c r="I5" s="23">
        <v>1.3871829105473965</v>
      </c>
      <c r="J5" s="23">
        <v>1.3871829105473965</v>
      </c>
      <c r="K5" s="45"/>
      <c r="N5">
        <v>6</v>
      </c>
      <c r="O5" s="47">
        <v>1.4834874504623512</v>
      </c>
      <c r="P5" s="23">
        <v>1.4834874504623512</v>
      </c>
      <c r="Q5" s="40">
        <v>1.4966974900924701</v>
      </c>
    </row>
    <row r="6" spans="1:17" x14ac:dyDescent="0.35">
      <c r="A6">
        <v>24</v>
      </c>
      <c r="B6" s="23">
        <v>1.1026666666666667</v>
      </c>
      <c r="C6" s="23">
        <v>1.1026666666666667</v>
      </c>
      <c r="D6" s="23">
        <v>1.1160000000000001</v>
      </c>
      <c r="E6" s="45"/>
      <c r="G6">
        <v>24</v>
      </c>
      <c r="H6" s="23">
        <v>0.94659546061415234</v>
      </c>
      <c r="I6" s="23">
        <v>0.95994659546061412</v>
      </c>
      <c r="J6" s="23">
        <v>0.97774810858923011</v>
      </c>
      <c r="K6" s="45"/>
      <c r="N6">
        <v>24</v>
      </c>
      <c r="O6" s="47">
        <v>1.1136063408190224</v>
      </c>
      <c r="P6" s="23">
        <v>1.1136063408190224</v>
      </c>
      <c r="Q6" s="40">
        <v>1.1136063408190224</v>
      </c>
    </row>
    <row r="7" spans="1:17" x14ac:dyDescent="0.35">
      <c r="A7">
        <v>48</v>
      </c>
      <c r="B7" s="54">
        <v>0.83599999999999997</v>
      </c>
      <c r="C7" s="54">
        <v>0.83599999999999997</v>
      </c>
      <c r="D7" s="54">
        <v>0.84933333333333327</v>
      </c>
      <c r="E7" s="45"/>
      <c r="G7">
        <v>48</v>
      </c>
      <c r="H7" s="54">
        <v>0.73297730307076114</v>
      </c>
      <c r="I7" s="54">
        <v>0.74632843791722314</v>
      </c>
      <c r="J7" s="54">
        <v>0.74632843791722314</v>
      </c>
      <c r="K7" s="45"/>
      <c r="N7">
        <v>48</v>
      </c>
      <c r="O7" s="47">
        <v>0.99471598414795248</v>
      </c>
      <c r="P7" s="23">
        <v>0.99471598414795248</v>
      </c>
      <c r="Q7" s="40">
        <v>1.0079260237780714</v>
      </c>
    </row>
    <row r="8" spans="1:17" ht="15" thickBot="1" x14ac:dyDescent="0.4">
      <c r="A8">
        <v>72</v>
      </c>
      <c r="B8" s="54">
        <v>0.75600000000000012</v>
      </c>
      <c r="C8" s="54">
        <v>0.76933333333333342</v>
      </c>
      <c r="D8" s="54">
        <v>0.78266666666666662</v>
      </c>
      <c r="G8">
        <v>72</v>
      </c>
      <c r="H8" s="54">
        <v>0.59946595460614149</v>
      </c>
      <c r="I8" s="54">
        <v>0.61281708945260349</v>
      </c>
      <c r="J8" s="54">
        <v>0.61281708945260349</v>
      </c>
      <c r="N8">
        <v>72</v>
      </c>
      <c r="O8" s="57">
        <v>0.78335535006605028</v>
      </c>
      <c r="P8" s="58">
        <v>0.77014531043593137</v>
      </c>
      <c r="Q8" s="59">
        <v>0.78335535006605028</v>
      </c>
    </row>
    <row r="9" spans="1:17" x14ac:dyDescent="0.35">
      <c r="A9" s="2" t="s">
        <v>52</v>
      </c>
      <c r="B9" s="46">
        <v>0</v>
      </c>
      <c r="C9" s="22">
        <v>0</v>
      </c>
      <c r="D9" s="39">
        <v>0</v>
      </c>
      <c r="G9" s="2" t="s">
        <v>52</v>
      </c>
      <c r="H9" s="46">
        <v>0</v>
      </c>
      <c r="I9" s="22">
        <v>0</v>
      </c>
      <c r="J9" s="39">
        <v>0</v>
      </c>
      <c r="N9" s="2" t="s">
        <v>52</v>
      </c>
      <c r="O9" s="46">
        <v>0</v>
      </c>
      <c r="P9" s="22">
        <v>0</v>
      </c>
      <c r="Q9" s="39">
        <v>0</v>
      </c>
    </row>
    <row r="10" spans="1:17" x14ac:dyDescent="0.35">
      <c r="A10" s="5" t="s">
        <v>55</v>
      </c>
      <c r="B10" s="47">
        <v>0</v>
      </c>
      <c r="C10" s="23">
        <v>0</v>
      </c>
      <c r="D10" s="40">
        <v>0</v>
      </c>
      <c r="G10" s="5" t="s">
        <v>55</v>
      </c>
      <c r="H10" s="47">
        <v>0</v>
      </c>
      <c r="I10" s="23">
        <v>0</v>
      </c>
      <c r="J10" s="40">
        <v>0</v>
      </c>
      <c r="N10" s="5" t="s">
        <v>55</v>
      </c>
      <c r="O10" s="47">
        <v>0</v>
      </c>
      <c r="P10" s="23">
        <v>0</v>
      </c>
      <c r="Q10" s="40">
        <v>0</v>
      </c>
    </row>
    <row r="11" spans="1:17" x14ac:dyDescent="0.35">
      <c r="A11" s="5" t="s">
        <v>63</v>
      </c>
      <c r="B11" s="47">
        <v>1.9026666666666667</v>
      </c>
      <c r="C11" s="23">
        <v>1.956</v>
      </c>
      <c r="D11" s="40">
        <v>1.9204444444444444</v>
      </c>
      <c r="G11" s="5" t="s">
        <v>63</v>
      </c>
      <c r="H11" s="47">
        <v>1.8945260347129507</v>
      </c>
      <c r="I11" s="23">
        <v>1.8945260347129507</v>
      </c>
      <c r="J11" s="40">
        <v>1.8945260347129507</v>
      </c>
      <c r="N11" s="5" t="s">
        <v>63</v>
      </c>
      <c r="O11" s="47">
        <v>1.985468956406869</v>
      </c>
      <c r="P11" s="23">
        <v>1.985468956406869</v>
      </c>
      <c r="Q11" s="40">
        <v>1.985468956406869</v>
      </c>
    </row>
    <row r="12" spans="1:17" ht="15" thickBot="1" x14ac:dyDescent="0.4">
      <c r="A12" s="6" t="s">
        <v>54</v>
      </c>
      <c r="B12" s="48">
        <v>1.9293333333333333</v>
      </c>
      <c r="C12" s="24">
        <v>1.9426666666666668</v>
      </c>
      <c r="D12" s="38">
        <v>1.9293333333333333</v>
      </c>
      <c r="G12" s="6" t="s">
        <v>54</v>
      </c>
      <c r="H12" s="48">
        <v>1.8678237650200269</v>
      </c>
      <c r="I12" s="24">
        <v>1.8678237650200269</v>
      </c>
      <c r="J12" s="38">
        <v>1.8678237650200269</v>
      </c>
      <c r="N12" s="6" t="s">
        <v>54</v>
      </c>
      <c r="O12" s="48">
        <v>1.9326287978863934</v>
      </c>
      <c r="P12" s="24">
        <v>1.9590488771466312</v>
      </c>
      <c r="Q12" s="38">
        <v>1.9590488771466312</v>
      </c>
    </row>
    <row r="19" spans="1:14" x14ac:dyDescent="0.35">
      <c r="A19" t="s">
        <v>59</v>
      </c>
      <c r="B19" t="s">
        <v>57</v>
      </c>
      <c r="C19" t="s">
        <v>58</v>
      </c>
      <c r="D19" t="s">
        <v>66</v>
      </c>
      <c r="K19" t="s">
        <v>60</v>
      </c>
      <c r="L19" t="s">
        <v>57</v>
      </c>
      <c r="M19" t="s">
        <v>61</v>
      </c>
      <c r="N19" t="s">
        <v>66</v>
      </c>
    </row>
    <row r="20" spans="1:14" x14ac:dyDescent="0.35">
      <c r="A20">
        <v>0</v>
      </c>
      <c r="B20" s="23">
        <f>AVERAGE(B3:D3)</f>
        <v>1.8582222222222222</v>
      </c>
      <c r="C20" s="23">
        <f>AVERAGE(H3:J3)</f>
        <v>1.765465064530485</v>
      </c>
      <c r="D20" s="23">
        <f>AVERAGE(O3:Q3)</f>
        <v>1.8841919859092908</v>
      </c>
      <c r="K20">
        <v>1</v>
      </c>
      <c r="L20" s="51">
        <f t="shared" ref="L20:N24" si="0">(B$20-B21)/B$20</f>
        <v>6.2186079885194971E-2</v>
      </c>
      <c r="M20" s="51">
        <f t="shared" si="0"/>
        <v>8.8227880010083068E-2</v>
      </c>
      <c r="N20" s="51">
        <f t="shared" si="0"/>
        <v>8.179481187193266E-2</v>
      </c>
    </row>
    <row r="21" spans="1:14" x14ac:dyDescent="0.35">
      <c r="A21">
        <v>1</v>
      </c>
      <c r="B21" s="23">
        <f t="shared" ref="B21:B25" si="1">AVERAGE(B4:D4)</f>
        <v>1.7426666666666666</v>
      </c>
      <c r="C21" s="23">
        <f t="shared" ref="C21:C25" si="2">AVERAGE(H4:J4)</f>
        <v>1.6097018246550958</v>
      </c>
      <c r="D21" s="23">
        <f t="shared" ref="D21:D24" si="3">AVERAGE(O4:Q4)</f>
        <v>1.7300748568912372</v>
      </c>
      <c r="K21">
        <v>6</v>
      </c>
      <c r="L21" s="51">
        <f t="shared" si="0"/>
        <v>0.16742406122937109</v>
      </c>
      <c r="M21" s="51">
        <f t="shared" si="0"/>
        <v>0.2167885051676329</v>
      </c>
      <c r="N21" s="51">
        <f t="shared" si="0"/>
        <v>0.21032951624211271</v>
      </c>
    </row>
    <row r="22" spans="1:14" x14ac:dyDescent="0.35">
      <c r="A22">
        <v>6</v>
      </c>
      <c r="B22" s="23">
        <f t="shared" si="1"/>
        <v>1.5471111111111109</v>
      </c>
      <c r="C22" s="23">
        <f t="shared" si="2"/>
        <v>1.3827325322652426</v>
      </c>
      <c r="D22" s="23">
        <f t="shared" si="3"/>
        <v>1.487890797005724</v>
      </c>
      <c r="K22">
        <v>24</v>
      </c>
      <c r="L22" s="51">
        <f t="shared" si="0"/>
        <v>0.40420951925376702</v>
      </c>
      <c r="M22" s="51">
        <f t="shared" si="0"/>
        <v>0.45542391395681026</v>
      </c>
      <c r="N22" s="51">
        <f t="shared" si="0"/>
        <v>0.40897405935966341</v>
      </c>
    </row>
    <row r="23" spans="1:14" x14ac:dyDescent="0.35">
      <c r="A23">
        <v>24</v>
      </c>
      <c r="B23" s="23">
        <f>AVERAGE(B6:D6)</f>
        <v>1.1071111111111112</v>
      </c>
      <c r="C23" s="23">
        <f t="shared" si="2"/>
        <v>0.96143005488799893</v>
      </c>
      <c r="D23" s="23">
        <f>AVERAGE(O6:Q6)</f>
        <v>1.1136063408190224</v>
      </c>
      <c r="K23">
        <v>48</v>
      </c>
      <c r="L23" s="51">
        <f t="shared" si="0"/>
        <v>0.54771585745037077</v>
      </c>
      <c r="M23" s="51">
        <f t="shared" si="0"/>
        <v>0.57978321149483225</v>
      </c>
      <c r="N23" s="51">
        <f t="shared" si="0"/>
        <v>0.46973591960738481</v>
      </c>
    </row>
    <row r="24" spans="1:14" x14ac:dyDescent="0.35">
      <c r="A24">
        <v>48</v>
      </c>
      <c r="B24" s="23">
        <f t="shared" si="1"/>
        <v>0.84044444444444444</v>
      </c>
      <c r="C24" s="23">
        <f t="shared" si="2"/>
        <v>0.74187805963506914</v>
      </c>
      <c r="D24" s="23">
        <f t="shared" si="3"/>
        <v>0.99911933069132541</v>
      </c>
      <c r="K24">
        <v>72</v>
      </c>
      <c r="L24" s="51">
        <f t="shared" si="0"/>
        <v>0.58598421430279835</v>
      </c>
      <c r="M24" s="51">
        <f t="shared" si="0"/>
        <v>0.65540710864633211</v>
      </c>
      <c r="N24" s="51">
        <f t="shared" si="0"/>
        <v>0.58658565085300296</v>
      </c>
    </row>
    <row r="25" spans="1:14" x14ac:dyDescent="0.35">
      <c r="A25">
        <v>72</v>
      </c>
      <c r="B25" s="23">
        <f t="shared" si="1"/>
        <v>0.76933333333333342</v>
      </c>
      <c r="C25" s="23">
        <f t="shared" si="2"/>
        <v>0.60836671117044949</v>
      </c>
      <c r="D25" s="23">
        <f>AVERAGE(O8:Q8)</f>
        <v>0.77895200352267724</v>
      </c>
      <c r="K25" t="s">
        <v>64</v>
      </c>
      <c r="L25" s="51">
        <f>(B26-B27)/B26</f>
        <v>-3.845266476966802E-3</v>
      </c>
      <c r="M25" s="51">
        <f>(C26-C27)/C26</f>
        <v>1.4094432699083913E-2</v>
      </c>
      <c r="N25" s="51">
        <f>(D26-D27)/D26</f>
        <v>1.7742293191395087E-2</v>
      </c>
    </row>
    <row r="26" spans="1:14" x14ac:dyDescent="0.35">
      <c r="A26" t="s">
        <v>65</v>
      </c>
      <c r="B26" s="23">
        <f>AVERAGE(B11:D11)</f>
        <v>1.9263703703703703</v>
      </c>
      <c r="C26" s="23">
        <f>AVERAGE(H11:J11)</f>
        <v>1.8945260347129507</v>
      </c>
      <c r="D26" s="23">
        <f>AVERAGE(O11:Q11)</f>
        <v>1.985468956406869</v>
      </c>
    </row>
    <row r="27" spans="1:14" x14ac:dyDescent="0.35">
      <c r="A27" t="s">
        <v>54</v>
      </c>
      <c r="B27" s="23">
        <f>AVERAGE(B12:D12)</f>
        <v>1.9337777777777776</v>
      </c>
      <c r="C27" s="23">
        <f>AVERAGE(H12:J12)</f>
        <v>1.8678237650200267</v>
      </c>
      <c r="D27" s="23">
        <f>AVERAGE(O12:Q12)</f>
        <v>1.9502421840598851</v>
      </c>
    </row>
    <row r="30" spans="1:14" x14ac:dyDescent="0.35">
      <c r="A30" s="64" t="s">
        <v>73</v>
      </c>
      <c r="B30" s="65"/>
      <c r="C30" s="65"/>
      <c r="D30" s="65"/>
      <c r="E30" s="65"/>
      <c r="F30" s="65"/>
      <c r="G30" s="65"/>
    </row>
    <row r="31" spans="1:14" x14ac:dyDescent="0.35">
      <c r="A31" s="64" t="s">
        <v>74</v>
      </c>
      <c r="B31" s="65">
        <v>0.88109999999999999</v>
      </c>
      <c r="C31" s="65">
        <v>0.80730000000000002</v>
      </c>
      <c r="D31" s="65">
        <v>0.97199999999999998</v>
      </c>
      <c r="E31" s="65">
        <v>0.75</v>
      </c>
      <c r="F31" s="65">
        <v>0.98260000000000003</v>
      </c>
      <c r="G31" s="65">
        <v>0.79400000000000004</v>
      </c>
    </row>
    <row r="32" spans="1:14" x14ac:dyDescent="0.35">
      <c r="A32" s="64" t="s">
        <v>75</v>
      </c>
      <c r="B32" s="65">
        <v>0.32750000000000001</v>
      </c>
      <c r="C32" s="65">
        <v>0.1321</v>
      </c>
      <c r="D32" s="65">
        <v>0.67879999999999996</v>
      </c>
      <c r="E32" s="65"/>
      <c r="F32" s="65">
        <v>0.747</v>
      </c>
      <c r="G32" s="65">
        <v>0.10009999999999999</v>
      </c>
    </row>
    <row r="33" spans="1:7" x14ac:dyDescent="0.35">
      <c r="A33" s="64" t="s">
        <v>76</v>
      </c>
      <c r="B33" s="65" t="s">
        <v>77</v>
      </c>
      <c r="C33" s="65" t="s">
        <v>77</v>
      </c>
      <c r="D33" s="65" t="s">
        <v>77</v>
      </c>
      <c r="E33" s="65"/>
      <c r="F33" s="65" t="s">
        <v>77</v>
      </c>
      <c r="G33" s="65" t="s">
        <v>77</v>
      </c>
    </row>
    <row r="34" spans="1:7" x14ac:dyDescent="0.35">
      <c r="A34" s="64" t="s">
        <v>78</v>
      </c>
      <c r="B34" s="65" t="s">
        <v>79</v>
      </c>
      <c r="C34" s="65" t="s">
        <v>79</v>
      </c>
      <c r="D34" s="65" t="s">
        <v>79</v>
      </c>
      <c r="E34" s="65"/>
      <c r="F34" s="65" t="s">
        <v>79</v>
      </c>
      <c r="G34" s="65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F9F9E-5532-430F-8FD5-CB410B063ADA}">
  <dimension ref="A1:V62"/>
  <sheetViews>
    <sheetView topLeftCell="A21" workbookViewId="0">
      <selection activeCell="R51" sqref="R51"/>
    </sheetView>
  </sheetViews>
  <sheetFormatPr defaultRowHeight="14.5" x14ac:dyDescent="0.35"/>
  <cols>
    <col min="1" max="1" width="10.7265625" bestFit="1" customWidth="1"/>
    <col min="2" max="2" width="9.54296875" bestFit="1" customWidth="1"/>
    <col min="3" max="3" width="9.7265625" bestFit="1" customWidth="1"/>
    <col min="4" max="6" width="9.54296875" bestFit="1" customWidth="1"/>
    <col min="7" max="7" width="11.26953125" bestFit="1" customWidth="1"/>
    <col min="8" max="8" width="9.7265625" bestFit="1" customWidth="1"/>
    <col min="11" max="11" width="11.1796875" bestFit="1" customWidth="1"/>
    <col min="14" max="14" width="10.7265625" bestFit="1" customWidth="1"/>
  </cols>
  <sheetData>
    <row r="1" spans="1:22" x14ac:dyDescent="0.35">
      <c r="A1" s="52">
        <v>44090</v>
      </c>
      <c r="G1" s="52">
        <v>44099</v>
      </c>
      <c r="N1" s="52">
        <v>43840</v>
      </c>
    </row>
    <row r="2" spans="1:22" x14ac:dyDescent="0.35">
      <c r="A2" s="35" t="s">
        <v>38</v>
      </c>
      <c r="G2" s="35" t="s">
        <v>38</v>
      </c>
      <c r="H2" s="23"/>
      <c r="J2" s="23"/>
      <c r="K2" s="45"/>
      <c r="N2" s="35" t="s">
        <v>38</v>
      </c>
    </row>
    <row r="3" spans="1:22" x14ac:dyDescent="0.35">
      <c r="A3" s="68" t="s">
        <v>86</v>
      </c>
      <c r="B3" s="23">
        <v>1.8493333333333333</v>
      </c>
      <c r="C3" s="23">
        <v>1.8493333333333333</v>
      </c>
      <c r="D3" s="23">
        <v>1.8226666666666667</v>
      </c>
      <c r="E3" s="45"/>
      <c r="G3" s="68" t="s">
        <v>86</v>
      </c>
      <c r="H3" s="70">
        <v>1.7343124165554071</v>
      </c>
      <c r="I3" s="70">
        <v>1.7610146862483311</v>
      </c>
      <c r="J3" s="70">
        <v>1.7610146862483311</v>
      </c>
      <c r="K3" s="45"/>
      <c r="N3" s="68" t="s">
        <v>86</v>
      </c>
      <c r="O3" s="70">
        <v>1.8665785997357989</v>
      </c>
      <c r="P3" s="70">
        <v>1.8665785997357989</v>
      </c>
      <c r="Q3" s="70">
        <v>1.8929986789960367</v>
      </c>
    </row>
    <row r="4" spans="1:22" x14ac:dyDescent="0.35">
      <c r="A4" s="68" t="s">
        <v>85</v>
      </c>
      <c r="B4" s="23">
        <v>1.6759999999999997</v>
      </c>
      <c r="C4" s="23">
        <v>1.6759999999999997</v>
      </c>
      <c r="D4" s="23">
        <v>1.6893333333333331</v>
      </c>
      <c r="E4" s="45"/>
      <c r="G4" s="68" t="s">
        <v>85</v>
      </c>
      <c r="H4" s="70">
        <v>1.5874499332443259</v>
      </c>
      <c r="I4" s="70">
        <v>1.5874499332443259</v>
      </c>
      <c r="J4" s="70">
        <v>1.6008010680907878</v>
      </c>
      <c r="K4" s="45"/>
      <c r="N4" s="68" t="s">
        <v>85</v>
      </c>
      <c r="O4" s="70">
        <v>1.6948480845442535</v>
      </c>
      <c r="P4" s="70">
        <v>1.6948480845442535</v>
      </c>
      <c r="Q4" s="70">
        <v>1.7344782034346102</v>
      </c>
      <c r="T4" s="71"/>
      <c r="U4" s="71"/>
      <c r="V4" s="71"/>
    </row>
    <row r="5" spans="1:22" x14ac:dyDescent="0.35">
      <c r="A5" s="68" t="s">
        <v>87</v>
      </c>
      <c r="B5" s="23">
        <v>1.5026666666666666</v>
      </c>
      <c r="C5" s="23">
        <v>1.4893333333333334</v>
      </c>
      <c r="D5" s="23">
        <v>1.4893333333333334</v>
      </c>
      <c r="E5" s="45"/>
      <c r="G5" s="68" t="s">
        <v>87</v>
      </c>
      <c r="H5" s="70">
        <v>1.333778371161549</v>
      </c>
      <c r="I5" s="70">
        <v>1.3471295060080106</v>
      </c>
      <c r="J5" s="70">
        <v>1.3471295060080106</v>
      </c>
      <c r="K5" s="45"/>
      <c r="N5" s="68" t="s">
        <v>87</v>
      </c>
      <c r="O5" s="70">
        <v>1.4570673712021134</v>
      </c>
      <c r="P5" s="70">
        <v>1.4570673712021134</v>
      </c>
      <c r="Q5" s="70">
        <v>1.4702774108322323</v>
      </c>
      <c r="T5" s="71"/>
      <c r="U5" s="71"/>
      <c r="V5" s="71"/>
    </row>
    <row r="6" spans="1:22" x14ac:dyDescent="0.35">
      <c r="A6" s="68" t="s">
        <v>88</v>
      </c>
      <c r="B6" s="23">
        <v>1.0093333333333332</v>
      </c>
      <c r="C6" s="23">
        <v>1.0093333333333332</v>
      </c>
      <c r="D6" s="23">
        <v>1.0026666666666666</v>
      </c>
      <c r="E6" s="45"/>
      <c r="G6" s="68" t="s">
        <v>88</v>
      </c>
      <c r="H6" s="70">
        <v>0.8397863818424568</v>
      </c>
      <c r="I6" s="70">
        <v>0.85313751668891846</v>
      </c>
      <c r="J6" s="70">
        <v>0.87093902981753457</v>
      </c>
      <c r="K6" s="45"/>
      <c r="N6" s="68" t="s">
        <v>88</v>
      </c>
      <c r="O6" s="70">
        <v>1.0607661822985468</v>
      </c>
      <c r="P6" s="70">
        <v>1.0607661822985468</v>
      </c>
      <c r="Q6" s="70">
        <v>1.0607661822985468</v>
      </c>
      <c r="T6" s="71"/>
      <c r="U6" s="71"/>
      <c r="V6" s="71"/>
    </row>
    <row r="7" spans="1:22" x14ac:dyDescent="0.35">
      <c r="A7" s="68" t="s">
        <v>89</v>
      </c>
      <c r="B7" s="54">
        <v>0.74266666666666659</v>
      </c>
      <c r="C7" s="54">
        <v>0.74266666666666659</v>
      </c>
      <c r="D7" s="54">
        <v>0.75599999999999989</v>
      </c>
      <c r="E7" s="45"/>
      <c r="G7" s="68" t="s">
        <v>89</v>
      </c>
      <c r="H7" s="70">
        <v>0.66622162883845126</v>
      </c>
      <c r="I7" s="70">
        <v>0.67957276368491326</v>
      </c>
      <c r="J7" s="70">
        <v>0.67957276368491326</v>
      </c>
      <c r="K7" s="45"/>
      <c r="N7" s="68" t="s">
        <v>89</v>
      </c>
      <c r="O7" s="70">
        <v>0.92866578599735794</v>
      </c>
      <c r="P7" s="70">
        <v>0.91545574636723903</v>
      </c>
      <c r="Q7" s="70">
        <v>0.94187582562747685</v>
      </c>
      <c r="T7" s="71"/>
      <c r="U7" s="71"/>
      <c r="V7" s="71"/>
    </row>
    <row r="8" spans="1:22" ht="15" thickBot="1" x14ac:dyDescent="0.4">
      <c r="A8" s="68" t="s">
        <v>90</v>
      </c>
      <c r="B8" s="54">
        <v>0.4893333333333334</v>
      </c>
      <c r="C8" s="54">
        <v>0.51600000000000013</v>
      </c>
      <c r="D8" s="54">
        <v>0.52933333333333321</v>
      </c>
      <c r="G8" s="68" t="s">
        <v>90</v>
      </c>
      <c r="H8" s="70">
        <v>0.50600801068090784</v>
      </c>
      <c r="I8" s="70">
        <v>0.50600801068090784</v>
      </c>
      <c r="J8" s="70">
        <v>0.53271028037383183</v>
      </c>
      <c r="N8" s="68" t="s">
        <v>90</v>
      </c>
      <c r="O8" s="70">
        <v>0.70409511228533683</v>
      </c>
      <c r="P8" s="70">
        <v>0.70409511228533683</v>
      </c>
      <c r="Q8" s="70">
        <v>0.71730515191545574</v>
      </c>
      <c r="T8" s="71"/>
      <c r="U8" s="71"/>
      <c r="V8" s="71"/>
    </row>
    <row r="9" spans="1:22" x14ac:dyDescent="0.35">
      <c r="A9" s="2" t="s">
        <v>52</v>
      </c>
      <c r="B9" s="46">
        <v>0</v>
      </c>
      <c r="C9" s="22">
        <v>0</v>
      </c>
      <c r="D9" s="39">
        <v>0</v>
      </c>
      <c r="G9" s="2" t="s">
        <v>52</v>
      </c>
      <c r="H9" s="46">
        <v>0</v>
      </c>
      <c r="I9" s="22">
        <v>0</v>
      </c>
      <c r="J9" s="39">
        <v>0</v>
      </c>
      <c r="N9" s="2" t="s">
        <v>52</v>
      </c>
      <c r="O9" s="46">
        <v>0</v>
      </c>
      <c r="P9" s="22">
        <v>0</v>
      </c>
      <c r="Q9" s="39">
        <v>0</v>
      </c>
    </row>
    <row r="10" spans="1:22" x14ac:dyDescent="0.35">
      <c r="A10" s="5" t="s">
        <v>55</v>
      </c>
      <c r="B10" s="47">
        <v>0</v>
      </c>
      <c r="C10" s="23">
        <v>0</v>
      </c>
      <c r="D10" s="40">
        <v>0</v>
      </c>
      <c r="G10" s="5" t="s">
        <v>55</v>
      </c>
      <c r="H10" s="47">
        <v>0</v>
      </c>
      <c r="I10" s="23">
        <v>0</v>
      </c>
      <c r="J10" s="40">
        <v>0</v>
      </c>
      <c r="N10" s="5" t="s">
        <v>55</v>
      </c>
      <c r="O10" s="47">
        <v>0</v>
      </c>
      <c r="P10" s="23">
        <v>0</v>
      </c>
      <c r="Q10" s="40">
        <v>0</v>
      </c>
    </row>
    <row r="11" spans="1:22" x14ac:dyDescent="0.35">
      <c r="A11" s="5" t="s">
        <v>63</v>
      </c>
      <c r="B11" s="47">
        <v>1.9026666666666667</v>
      </c>
      <c r="C11" s="23">
        <v>1.956</v>
      </c>
      <c r="D11" s="40">
        <v>1.9204444444444444</v>
      </c>
      <c r="G11" s="5" t="s">
        <v>63</v>
      </c>
      <c r="H11" s="47">
        <v>1.8945260347129507</v>
      </c>
      <c r="I11" s="23">
        <v>1.8945260347129507</v>
      </c>
      <c r="J11" s="40">
        <v>1.8945260347129507</v>
      </c>
      <c r="N11" s="5" t="s">
        <v>63</v>
      </c>
      <c r="O11" s="47">
        <v>1.985468956406869</v>
      </c>
      <c r="P11" s="23">
        <v>1.985468956406869</v>
      </c>
      <c r="Q11" s="40">
        <v>1.985468956406869</v>
      </c>
    </row>
    <row r="12" spans="1:22" ht="15" thickBot="1" x14ac:dyDescent="0.4">
      <c r="A12" s="6" t="s">
        <v>54</v>
      </c>
      <c r="B12" s="48">
        <v>1.9293333333333333</v>
      </c>
      <c r="C12" s="24">
        <v>1.9426666666666668</v>
      </c>
      <c r="D12" s="38">
        <v>1.9293333333333333</v>
      </c>
      <c r="G12" s="6" t="s">
        <v>54</v>
      </c>
      <c r="H12" s="48">
        <v>1.8678237650200269</v>
      </c>
      <c r="I12" s="24">
        <v>1.8678237650200269</v>
      </c>
      <c r="J12" s="38">
        <v>1.8678237650200269</v>
      </c>
      <c r="N12" s="6" t="s">
        <v>54</v>
      </c>
      <c r="O12" s="48">
        <v>1.9326287978863934</v>
      </c>
      <c r="P12" s="24">
        <v>1.9590488771466312</v>
      </c>
      <c r="Q12" s="38">
        <v>1.9590488771466312</v>
      </c>
    </row>
    <row r="19" spans="1:19" x14ac:dyDescent="0.35">
      <c r="A19" t="s">
        <v>59</v>
      </c>
      <c r="B19" t="s">
        <v>57</v>
      </c>
      <c r="C19" t="s">
        <v>58</v>
      </c>
      <c r="D19" t="s">
        <v>66</v>
      </c>
      <c r="F19" t="s">
        <v>59</v>
      </c>
      <c r="G19" t="s">
        <v>57</v>
      </c>
      <c r="H19" t="s">
        <v>58</v>
      </c>
      <c r="I19" t="s">
        <v>66</v>
      </c>
      <c r="K19" t="s">
        <v>60</v>
      </c>
      <c r="L19" t="s">
        <v>57</v>
      </c>
      <c r="M19" t="s">
        <v>61</v>
      </c>
      <c r="N19" t="s">
        <v>66</v>
      </c>
      <c r="P19" t="s">
        <v>60</v>
      </c>
      <c r="Q19" t="s">
        <v>57</v>
      </c>
      <c r="R19" t="s">
        <v>61</v>
      </c>
      <c r="S19" t="s">
        <v>66</v>
      </c>
    </row>
    <row r="20" spans="1:19" x14ac:dyDescent="0.35">
      <c r="A20">
        <v>0</v>
      </c>
      <c r="B20" s="23">
        <f>AVERAGE(B3:D3)</f>
        <v>1.8404444444444443</v>
      </c>
      <c r="C20" s="23">
        <f>AVERAGE(H3:J3)</f>
        <v>1.7521139296840234</v>
      </c>
      <c r="D20" s="23">
        <f>AVERAGE(O3:Q3)</f>
        <v>1.8753852928225447</v>
      </c>
      <c r="F20">
        <v>0</v>
      </c>
      <c r="G20">
        <v>1.8404444444444443</v>
      </c>
      <c r="H20">
        <v>1.7521139296840234</v>
      </c>
      <c r="I20">
        <v>1.8753852928225447</v>
      </c>
      <c r="K20">
        <v>1</v>
      </c>
      <c r="L20" s="51">
        <f>(B$20-B21)/B$20</f>
        <v>8.6935522820574818E-2</v>
      </c>
      <c r="M20" s="51">
        <f t="shared" ref="L20:N24" si="0">(C$20-C21)/C$20</f>
        <v>9.1440182880365706E-2</v>
      </c>
      <c r="N20" s="51">
        <f t="shared" si="0"/>
        <v>8.9222822258746046E-2</v>
      </c>
      <c r="P20">
        <v>1</v>
      </c>
      <c r="Q20">
        <v>8.6935522820574818E-2</v>
      </c>
      <c r="R20">
        <v>9.1440182880365706E-2</v>
      </c>
      <c r="S20">
        <v>8.9222822258746046E-2</v>
      </c>
    </row>
    <row r="21" spans="1:19" x14ac:dyDescent="0.35">
      <c r="A21">
        <v>1</v>
      </c>
      <c r="B21" s="23">
        <f t="shared" ref="B21:B25" si="1">AVERAGE(B4:D4)</f>
        <v>1.6804444444444442</v>
      </c>
      <c r="C21" s="23">
        <f t="shared" ref="C21:C25" si="2">AVERAGE(H4:J4)</f>
        <v>1.59190031152648</v>
      </c>
      <c r="D21" s="23">
        <f t="shared" ref="D21:D24" si="3">AVERAGE(O4:Q4)</f>
        <v>1.7080581241743724</v>
      </c>
      <c r="F21">
        <v>1</v>
      </c>
      <c r="G21">
        <v>1.6804444444444442</v>
      </c>
      <c r="H21">
        <v>1.59190031152648</v>
      </c>
      <c r="I21">
        <v>1.7080581241743724</v>
      </c>
      <c r="K21">
        <v>6</v>
      </c>
      <c r="L21" s="51">
        <f t="shared" si="0"/>
        <v>0.18836029944457849</v>
      </c>
      <c r="M21" s="51">
        <f t="shared" si="0"/>
        <v>0.23368046736093478</v>
      </c>
      <c r="N21" s="51">
        <f t="shared" si="0"/>
        <v>0.22070908664005626</v>
      </c>
      <c r="P21">
        <v>6</v>
      </c>
      <c r="Q21">
        <v>0.18836029944457849</v>
      </c>
      <c r="R21">
        <v>0.23368046736093478</v>
      </c>
      <c r="S21">
        <v>0.22070908664005626</v>
      </c>
    </row>
    <row r="22" spans="1:19" x14ac:dyDescent="0.35">
      <c r="A22">
        <v>6</v>
      </c>
      <c r="B22" s="23">
        <f t="shared" si="1"/>
        <v>1.4937777777777779</v>
      </c>
      <c r="C22" s="23">
        <f>AVERAGE(H5:J5)</f>
        <v>1.3426791277258567</v>
      </c>
      <c r="D22" s="23">
        <f t="shared" si="3"/>
        <v>1.4614707177454864</v>
      </c>
      <c r="F22">
        <v>6</v>
      </c>
      <c r="G22">
        <v>1.4937777777777779</v>
      </c>
      <c r="H22">
        <v>1.3426791277258567</v>
      </c>
      <c r="I22">
        <v>1.4614707177454864</v>
      </c>
      <c r="K22">
        <v>24</v>
      </c>
      <c r="L22" s="51">
        <f t="shared" si="0"/>
        <v>0.45278918135716023</v>
      </c>
      <c r="M22" s="51">
        <f t="shared" si="0"/>
        <v>0.51223435780204885</v>
      </c>
      <c r="N22" s="51">
        <f t="shared" si="0"/>
        <v>0.43437426625968528</v>
      </c>
      <c r="P22">
        <v>24</v>
      </c>
      <c r="Q22">
        <v>0.45278918135716023</v>
      </c>
      <c r="R22">
        <v>0.51223435780204885</v>
      </c>
      <c r="S22">
        <v>0.43437426625968528</v>
      </c>
    </row>
    <row r="23" spans="1:19" x14ac:dyDescent="0.35">
      <c r="A23">
        <v>24</v>
      </c>
      <c r="B23" s="23">
        <f>AVERAGE(B6:D6)</f>
        <v>1.0071111111111108</v>
      </c>
      <c r="C23" s="23">
        <f t="shared" si="2"/>
        <v>0.85462097611630339</v>
      </c>
      <c r="D23" s="23">
        <f>AVERAGE(O6:Q6)</f>
        <v>1.0607661822985468</v>
      </c>
      <c r="F23">
        <v>24</v>
      </c>
      <c r="G23">
        <v>1.0071111111111108</v>
      </c>
      <c r="H23">
        <v>0.85462097611630339</v>
      </c>
      <c r="I23">
        <v>1.0607661822985468</v>
      </c>
      <c r="K23">
        <v>48</v>
      </c>
      <c r="L23" s="51">
        <f t="shared" si="0"/>
        <v>0.59405940594059403</v>
      </c>
      <c r="M23" s="51">
        <f t="shared" si="0"/>
        <v>0.61468122936245873</v>
      </c>
      <c r="N23" s="51">
        <f t="shared" si="0"/>
        <v>0.50481333646395865</v>
      </c>
      <c r="P23">
        <v>48</v>
      </c>
      <c r="Q23">
        <v>0.59405940594059403</v>
      </c>
      <c r="R23">
        <v>0.61468122936245873</v>
      </c>
      <c r="S23">
        <v>0.50481333646395865</v>
      </c>
    </row>
    <row r="24" spans="1:19" x14ac:dyDescent="0.35">
      <c r="A24">
        <v>48</v>
      </c>
      <c r="B24" s="23">
        <f t="shared" si="1"/>
        <v>0.74711111111111095</v>
      </c>
      <c r="C24" s="23">
        <f t="shared" si="2"/>
        <v>0.67512238540275937</v>
      </c>
      <c r="D24" s="23">
        <f t="shared" si="3"/>
        <v>0.92866578599735794</v>
      </c>
      <c r="F24">
        <v>48</v>
      </c>
      <c r="G24">
        <v>0.74711111111111095</v>
      </c>
      <c r="H24">
        <v>0.67512238540275937</v>
      </c>
      <c r="I24">
        <v>0.92866578599735794</v>
      </c>
      <c r="K24">
        <v>72</v>
      </c>
      <c r="L24" s="51">
        <f t="shared" si="0"/>
        <v>0.72204781453755129</v>
      </c>
      <c r="M24" s="51">
        <f t="shared" si="0"/>
        <v>0.70612141224282454</v>
      </c>
      <c r="N24" s="51">
        <f t="shared" si="0"/>
        <v>0.62221178680441414</v>
      </c>
      <c r="P24">
        <v>72</v>
      </c>
      <c r="Q24">
        <v>0.72204781453755129</v>
      </c>
      <c r="R24">
        <v>0.70612141224282454</v>
      </c>
      <c r="S24">
        <v>0.62221178680441414</v>
      </c>
    </row>
    <row r="25" spans="1:19" x14ac:dyDescent="0.35">
      <c r="A25">
        <v>72</v>
      </c>
      <c r="B25" s="23">
        <f t="shared" si="1"/>
        <v>0.51155555555555565</v>
      </c>
      <c r="C25" s="23">
        <f t="shared" si="2"/>
        <v>0.51490876724521584</v>
      </c>
      <c r="D25" s="23">
        <f>AVERAGE(O8:Q8)</f>
        <v>0.70849845882870977</v>
      </c>
      <c r="F25">
        <v>72</v>
      </c>
      <c r="G25">
        <v>0.51155555555555565</v>
      </c>
      <c r="H25">
        <v>0.51490876724521584</v>
      </c>
      <c r="I25">
        <v>0.70849845882870977</v>
      </c>
      <c r="K25" t="s">
        <v>64</v>
      </c>
      <c r="L25" s="51">
        <f>(B26-B27)/B26</f>
        <v>-3.845266476966802E-3</v>
      </c>
      <c r="M25" s="51">
        <f>(C26-C27)/C26</f>
        <v>1.4094432699083913E-2</v>
      </c>
      <c r="N25" s="51">
        <f>(D26-D27)/D26</f>
        <v>1.7742293191395087E-2</v>
      </c>
    </row>
    <row r="26" spans="1:19" x14ac:dyDescent="0.35">
      <c r="A26" t="s">
        <v>65</v>
      </c>
      <c r="B26" s="23">
        <f>AVERAGE(B11:D11)</f>
        <v>1.9263703703703703</v>
      </c>
      <c r="C26" s="23">
        <f>AVERAGE(H11:J11)</f>
        <v>1.8945260347129507</v>
      </c>
      <c r="D26" s="23">
        <f>AVERAGE(O11:Q11)</f>
        <v>1.985468956406869</v>
      </c>
    </row>
    <row r="27" spans="1:19" x14ac:dyDescent="0.35">
      <c r="A27" t="s">
        <v>54</v>
      </c>
      <c r="B27" s="23">
        <f>AVERAGE(B12:D12)</f>
        <v>1.9337777777777776</v>
      </c>
      <c r="C27" s="23">
        <f>AVERAGE(H12:J12)</f>
        <v>1.8678237650200267</v>
      </c>
      <c r="D27" s="23">
        <f>AVERAGE(O12:Q12)</f>
        <v>1.9502421840598851</v>
      </c>
    </row>
    <row r="30" spans="1:19" x14ac:dyDescent="0.35">
      <c r="A30" t="s">
        <v>59</v>
      </c>
      <c r="B30">
        <v>0</v>
      </c>
      <c r="C30">
        <v>1</v>
      </c>
      <c r="D30">
        <v>6</v>
      </c>
      <c r="E30">
        <v>24</v>
      </c>
      <c r="F30">
        <v>48</v>
      </c>
      <c r="G30">
        <v>72</v>
      </c>
      <c r="K30" t="s">
        <v>60</v>
      </c>
      <c r="L30">
        <v>1</v>
      </c>
      <c r="M30">
        <v>6</v>
      </c>
      <c r="N30">
        <v>24</v>
      </c>
      <c r="O30">
        <v>48</v>
      </c>
      <c r="P30">
        <v>72</v>
      </c>
    </row>
    <row r="31" spans="1:19" x14ac:dyDescent="0.35">
      <c r="A31" t="s">
        <v>57</v>
      </c>
      <c r="B31">
        <v>1.8404444444444443</v>
      </c>
      <c r="C31">
        <v>1.6804444444444442</v>
      </c>
      <c r="D31">
        <v>1.4937777777777779</v>
      </c>
      <c r="E31">
        <v>1.0071111111111108</v>
      </c>
      <c r="F31">
        <v>0.74711111111111095</v>
      </c>
      <c r="G31">
        <v>0.51155555555555565</v>
      </c>
      <c r="K31" t="s">
        <v>57</v>
      </c>
      <c r="L31" s="45">
        <v>8.6935522820574818E-2</v>
      </c>
      <c r="M31" s="45">
        <v>0.18836029944457849</v>
      </c>
      <c r="N31" s="45">
        <v>0.45278918135716023</v>
      </c>
      <c r="O31" s="45">
        <v>0.59405940594059403</v>
      </c>
      <c r="P31" s="45">
        <v>0.72204781453755129</v>
      </c>
    </row>
    <row r="32" spans="1:19" x14ac:dyDescent="0.35">
      <c r="A32" t="s">
        <v>58</v>
      </c>
      <c r="B32">
        <v>1.7521139296840234</v>
      </c>
      <c r="C32">
        <v>1.59190031152648</v>
      </c>
      <c r="D32">
        <v>1.3426791277258567</v>
      </c>
      <c r="E32">
        <v>0.85462097611630339</v>
      </c>
      <c r="F32">
        <v>0.67512238540275937</v>
      </c>
      <c r="G32">
        <v>0.51490876724521584</v>
      </c>
      <c r="K32" t="s">
        <v>61</v>
      </c>
      <c r="L32" s="45">
        <v>9.1440182880365706E-2</v>
      </c>
      <c r="M32" s="45">
        <v>0.23368046736093478</v>
      </c>
      <c r="N32" s="45">
        <v>0.51223435780204885</v>
      </c>
      <c r="O32" s="45">
        <v>0.61468122936245873</v>
      </c>
      <c r="P32" s="45">
        <v>0.70612141224282454</v>
      </c>
    </row>
    <row r="33" spans="1:16" x14ac:dyDescent="0.35">
      <c r="A33" t="s">
        <v>66</v>
      </c>
      <c r="B33">
        <v>1.8753852928225447</v>
      </c>
      <c r="C33">
        <v>1.7080581241743724</v>
      </c>
      <c r="D33">
        <v>1.4614707177454864</v>
      </c>
      <c r="E33">
        <v>1.0607661822985468</v>
      </c>
      <c r="F33">
        <v>0.92866578599735794</v>
      </c>
      <c r="G33">
        <v>0.70849845882870977</v>
      </c>
      <c r="K33" t="s">
        <v>66</v>
      </c>
      <c r="L33" s="45">
        <v>8.9222822258746046E-2</v>
      </c>
      <c r="M33" s="45">
        <v>0.22070908664005626</v>
      </c>
      <c r="N33" s="45">
        <v>0.43437426625968528</v>
      </c>
      <c r="O33" s="45">
        <v>0.50481333646395865</v>
      </c>
      <c r="P33" s="45">
        <v>0.62221178680441414</v>
      </c>
    </row>
    <row r="38" spans="1:16" x14ac:dyDescent="0.35">
      <c r="A38" t="s">
        <v>94</v>
      </c>
    </row>
    <row r="40" spans="1:16" ht="15" thickBot="1" x14ac:dyDescent="0.4"/>
    <row r="41" spans="1:16" x14ac:dyDescent="0.35">
      <c r="A41" t="s">
        <v>32</v>
      </c>
      <c r="B41" s="99" t="s">
        <v>31</v>
      </c>
      <c r="C41" s="99"/>
      <c r="D41" s="99"/>
      <c r="F41" s="2" t="s">
        <v>32</v>
      </c>
      <c r="G41" s="104" t="s">
        <v>31</v>
      </c>
      <c r="H41" s="105"/>
      <c r="I41" s="106"/>
      <c r="K41" s="2" t="s">
        <v>32</v>
      </c>
      <c r="L41" s="104" t="s">
        <v>31</v>
      </c>
      <c r="M41" s="105"/>
      <c r="N41" s="106"/>
    </row>
    <row r="42" spans="1:16" x14ac:dyDescent="0.35">
      <c r="A42" s="68" t="s">
        <v>86</v>
      </c>
      <c r="B42" s="68">
        <v>1E-3</v>
      </c>
      <c r="C42" s="68">
        <v>1E-3</v>
      </c>
      <c r="D42" s="68">
        <v>2E-3</v>
      </c>
      <c r="F42" s="68" t="s">
        <v>86</v>
      </c>
      <c r="G42" s="68">
        <v>1E-3</v>
      </c>
      <c r="H42" s="68">
        <v>1E-3</v>
      </c>
      <c r="I42" s="68">
        <v>1E-3</v>
      </c>
      <c r="K42" s="68" t="s">
        <v>86</v>
      </c>
      <c r="L42" s="73">
        <v>1E-3</v>
      </c>
      <c r="M42" s="73">
        <v>1E-3</v>
      </c>
      <c r="N42" s="73">
        <v>0</v>
      </c>
    </row>
    <row r="43" spans="1:16" x14ac:dyDescent="0.35">
      <c r="A43" s="68" t="s">
        <v>85</v>
      </c>
      <c r="B43" s="68">
        <v>5.0000000000000001E-3</v>
      </c>
      <c r="C43" s="68">
        <v>5.0000000000000001E-3</v>
      </c>
      <c r="D43" s="68">
        <v>4.0000000000000001E-3</v>
      </c>
      <c r="F43" s="68" t="s">
        <v>85</v>
      </c>
      <c r="G43" s="68">
        <v>1E-3</v>
      </c>
      <c r="H43" s="68">
        <v>2E-3</v>
      </c>
      <c r="I43" s="68">
        <v>1E-3</v>
      </c>
      <c r="K43" s="68" t="s">
        <v>85</v>
      </c>
      <c r="L43" s="73">
        <v>1E-3</v>
      </c>
      <c r="M43" s="73">
        <v>2E-3</v>
      </c>
      <c r="N43" s="73">
        <v>2E-3</v>
      </c>
    </row>
    <row r="44" spans="1:16" x14ac:dyDescent="0.35">
      <c r="A44" s="68" t="s">
        <v>87</v>
      </c>
      <c r="B44" s="68">
        <v>4.0000000000000001E-3</v>
      </c>
      <c r="C44" s="68">
        <v>4.0000000000000001E-3</v>
      </c>
      <c r="D44" s="68">
        <v>4.0000000000000001E-3</v>
      </c>
      <c r="F44" s="68" t="s">
        <v>87</v>
      </c>
      <c r="G44" s="68">
        <v>3.0000000000000001E-3</v>
      </c>
      <c r="H44" s="68">
        <v>3.0000000000000001E-3</v>
      </c>
      <c r="I44" s="68">
        <v>3.0000000000000001E-3</v>
      </c>
      <c r="K44" s="68" t="s">
        <v>87</v>
      </c>
      <c r="L44" s="73">
        <v>2E-3</v>
      </c>
      <c r="M44" s="73">
        <v>2E-3</v>
      </c>
      <c r="N44" s="73">
        <v>2E-3</v>
      </c>
    </row>
    <row r="45" spans="1:16" x14ac:dyDescent="0.35">
      <c r="A45" s="68" t="s">
        <v>88</v>
      </c>
      <c r="B45" s="68">
        <v>7.0000000000000001E-3</v>
      </c>
      <c r="C45" s="68">
        <v>7.0000000000000001E-3</v>
      </c>
      <c r="D45" s="73">
        <f>AVERAGE(0.009,0.008,0.008,0.009)</f>
        <v>8.5000000000000006E-3</v>
      </c>
      <c r="F45" s="68" t="s">
        <v>88</v>
      </c>
      <c r="G45" s="68">
        <v>8.0000000000000002E-3</v>
      </c>
      <c r="H45" s="68">
        <v>8.0000000000000002E-3</v>
      </c>
      <c r="I45" s="68">
        <v>8.0000000000000002E-3</v>
      </c>
      <c r="K45" s="68" t="s">
        <v>88</v>
      </c>
      <c r="L45" s="73">
        <v>4.0000000000000001E-3</v>
      </c>
      <c r="M45" s="73">
        <v>4.0000000000000001E-3</v>
      </c>
      <c r="N45" s="73">
        <v>4.0000000000000001E-3</v>
      </c>
    </row>
    <row r="46" spans="1:16" x14ac:dyDescent="0.35">
      <c r="A46" s="68" t="s">
        <v>89</v>
      </c>
      <c r="B46" s="68">
        <v>7.0000000000000001E-3</v>
      </c>
      <c r="C46" s="68">
        <v>7.0000000000000001E-3</v>
      </c>
      <c r="D46" s="68">
        <v>7.0000000000000001E-3</v>
      </c>
      <c r="F46" s="68" t="s">
        <v>89</v>
      </c>
      <c r="G46" s="68">
        <v>5.0000000000000001E-3</v>
      </c>
      <c r="H46" s="68">
        <v>5.0000000000000001E-3</v>
      </c>
      <c r="I46" s="68">
        <v>5.0000000000000001E-3</v>
      </c>
      <c r="K46" s="68" t="s">
        <v>89</v>
      </c>
      <c r="L46" s="73">
        <v>5.0000000000000001E-3</v>
      </c>
      <c r="M46" s="73">
        <v>6.0000000000000001E-3</v>
      </c>
      <c r="N46" s="73">
        <v>5.0000000000000001E-3</v>
      </c>
    </row>
    <row r="47" spans="1:16" x14ac:dyDescent="0.35">
      <c r="A47" s="68" t="s">
        <v>90</v>
      </c>
      <c r="B47" s="73">
        <v>0.02</v>
      </c>
      <c r="C47" s="68">
        <v>1.9E-2</v>
      </c>
      <c r="D47" s="68">
        <v>1.9E-2</v>
      </c>
      <c r="F47" s="68" t="s">
        <v>90</v>
      </c>
      <c r="G47" s="68">
        <v>7.0000000000000001E-3</v>
      </c>
      <c r="H47" s="68">
        <v>8.0000000000000002E-3</v>
      </c>
      <c r="I47" s="68">
        <v>6.0000000000000001E-3</v>
      </c>
      <c r="K47" s="68" t="s">
        <v>90</v>
      </c>
      <c r="L47" s="73">
        <v>6.0000000000000001E-3</v>
      </c>
      <c r="M47" s="73">
        <v>5.0000000000000001E-3</v>
      </c>
      <c r="N47" s="73">
        <v>5.0000000000000001E-3</v>
      </c>
    </row>
    <row r="48" spans="1:16" x14ac:dyDescent="0.35">
      <c r="A48" s="68" t="s">
        <v>52</v>
      </c>
      <c r="B48" s="68">
        <v>2E-3</v>
      </c>
      <c r="C48" s="68">
        <v>1E-3</v>
      </c>
      <c r="D48" s="68">
        <v>1E-3</v>
      </c>
      <c r="F48" s="68" t="s">
        <v>52</v>
      </c>
      <c r="G48" s="73">
        <v>1E-3</v>
      </c>
      <c r="H48" s="73">
        <v>0</v>
      </c>
      <c r="I48" s="73">
        <v>0</v>
      </c>
      <c r="K48" s="68" t="s">
        <v>52</v>
      </c>
      <c r="L48" s="73">
        <v>1E-3</v>
      </c>
      <c r="M48" s="73">
        <v>0</v>
      </c>
      <c r="N48" s="73">
        <v>1E-3</v>
      </c>
    </row>
    <row r="50" spans="2:18" ht="15" thickBot="1" x14ac:dyDescent="0.4"/>
    <row r="51" spans="2:18" ht="15" thickBot="1" x14ac:dyDescent="0.4">
      <c r="B51" s="20" t="s">
        <v>52</v>
      </c>
      <c r="C51" s="92" t="s">
        <v>86</v>
      </c>
      <c r="D51" s="92" t="s">
        <v>85</v>
      </c>
      <c r="E51" s="92" t="s">
        <v>87</v>
      </c>
      <c r="F51" s="92" t="s">
        <v>88</v>
      </c>
      <c r="G51" s="92" t="s">
        <v>89</v>
      </c>
      <c r="H51" s="93" t="s">
        <v>90</v>
      </c>
      <c r="K51" s="96" t="s">
        <v>52</v>
      </c>
      <c r="L51" s="95"/>
      <c r="M51" s="92" t="s">
        <v>85</v>
      </c>
      <c r="N51" s="92" t="s">
        <v>87</v>
      </c>
      <c r="O51" s="92" t="s">
        <v>88</v>
      </c>
      <c r="P51" s="92" t="s">
        <v>89</v>
      </c>
      <c r="Q51" s="93" t="s">
        <v>90</v>
      </c>
      <c r="R51" s="98" t="s">
        <v>99</v>
      </c>
    </row>
    <row r="52" spans="2:18" x14ac:dyDescent="0.35">
      <c r="B52" s="75">
        <v>2E-3</v>
      </c>
      <c r="C52" s="76">
        <v>1E-3</v>
      </c>
      <c r="D52" s="76">
        <v>5.0000000000000001E-3</v>
      </c>
      <c r="E52" s="76">
        <v>4.0000000000000001E-3</v>
      </c>
      <c r="F52" s="76">
        <v>7.0000000000000001E-3</v>
      </c>
      <c r="G52" s="76">
        <v>7.0000000000000001E-3</v>
      </c>
      <c r="H52" s="77">
        <v>0.02</v>
      </c>
      <c r="J52" t="s">
        <v>96</v>
      </c>
      <c r="K52" s="1">
        <f>AVERAGE(B52:B54)</f>
        <v>1.3333333333333333E-3</v>
      </c>
      <c r="L52" s="1"/>
      <c r="M52" s="1">
        <f>AVERAGE(D52:D54)</f>
        <v>4.6666666666666671E-3</v>
      </c>
      <c r="N52" s="1">
        <f>AVERAGE(E52:E54)</f>
        <v>4.0000000000000001E-3</v>
      </c>
      <c r="O52" s="1">
        <f>AVERAGE(F52:F54)</f>
        <v>7.4999999999999997E-3</v>
      </c>
      <c r="P52" s="1">
        <f>AVERAGE(G52:G54)</f>
        <v>7.0000000000000001E-3</v>
      </c>
      <c r="Q52" s="1">
        <f>AVERAGE(H52:H54)</f>
        <v>1.9333333333333331E-2</v>
      </c>
      <c r="R52" s="97">
        <v>7.5999999999999998E-2</v>
      </c>
    </row>
    <row r="53" spans="2:18" x14ac:dyDescent="0.35">
      <c r="B53" s="78">
        <v>1E-3</v>
      </c>
      <c r="C53" s="68">
        <v>1E-3</v>
      </c>
      <c r="D53" s="68">
        <v>5.0000000000000001E-3</v>
      </c>
      <c r="E53" s="68">
        <v>4.0000000000000001E-3</v>
      </c>
      <c r="F53" s="68">
        <v>7.0000000000000001E-3</v>
      </c>
      <c r="G53" s="68">
        <v>7.0000000000000001E-3</v>
      </c>
      <c r="H53" s="79">
        <v>1.9E-2</v>
      </c>
      <c r="J53" t="s">
        <v>97</v>
      </c>
      <c r="K53" s="1">
        <f>AVERAGE(B56:B58)</f>
        <v>3.3333333333333332E-4</v>
      </c>
      <c r="L53" s="1"/>
      <c r="M53" s="1">
        <f>AVERAGE(D56:D58)</f>
        <v>1.3333333333333333E-3</v>
      </c>
      <c r="N53" s="1">
        <f>AVERAGE(E56:E58)</f>
        <v>3.0000000000000005E-3</v>
      </c>
      <c r="O53" s="1">
        <f>AVERAGE(F56:F58)</f>
        <v>8.0000000000000002E-3</v>
      </c>
      <c r="P53" s="1">
        <f>AVERAGE(G56:G58)</f>
        <v>5.0000000000000001E-3</v>
      </c>
      <c r="Q53" s="1">
        <f>AVERAGE(H56:H58)</f>
        <v>6.9999999999999993E-3</v>
      </c>
      <c r="R53" s="97">
        <v>7.5999999999999998E-2</v>
      </c>
    </row>
    <row r="54" spans="2:18" x14ac:dyDescent="0.35">
      <c r="B54" s="87">
        <v>1E-3</v>
      </c>
      <c r="C54" s="72">
        <v>2E-3</v>
      </c>
      <c r="D54" s="72">
        <v>4.0000000000000001E-3</v>
      </c>
      <c r="E54" s="72">
        <v>4.0000000000000001E-3</v>
      </c>
      <c r="F54" s="74">
        <f>AVERAGE(0.009,0.008,0.008,0.009)</f>
        <v>8.5000000000000006E-3</v>
      </c>
      <c r="G54" s="72">
        <v>7.0000000000000001E-3</v>
      </c>
      <c r="H54" s="88">
        <v>1.9E-2</v>
      </c>
      <c r="J54" t="s">
        <v>98</v>
      </c>
      <c r="K54" s="1">
        <f>AVERAGE(B60:B62)</f>
        <v>6.6666666666666664E-4</v>
      </c>
      <c r="L54" s="1"/>
      <c r="M54" s="1">
        <f>AVERAGE(D60:D62)</f>
        <v>1.6666666666666668E-3</v>
      </c>
      <c r="N54" s="1">
        <f>AVERAGE(E60:E62)</f>
        <v>2E-3</v>
      </c>
      <c r="O54" s="1">
        <f>AVERAGE(F60:F62)</f>
        <v>4.0000000000000001E-3</v>
      </c>
      <c r="P54" s="1">
        <f>AVERAGE(G60:G62)</f>
        <v>5.3333333333333332E-3</v>
      </c>
      <c r="Q54" s="1">
        <f>AVERAGE(H60:H62)</f>
        <v>5.3333333333333332E-3</v>
      </c>
      <c r="R54" s="97">
        <v>7.8E-2</v>
      </c>
    </row>
    <row r="55" spans="2:18" ht="15" thickBot="1" x14ac:dyDescent="0.4">
      <c r="K55" s="1"/>
    </row>
    <row r="56" spans="2:18" x14ac:dyDescent="0.35">
      <c r="B56" s="83">
        <v>1E-3</v>
      </c>
      <c r="C56" s="76">
        <v>1E-3</v>
      </c>
      <c r="D56" s="76">
        <v>1E-3</v>
      </c>
      <c r="E56" s="76">
        <v>3.0000000000000001E-3</v>
      </c>
      <c r="F56" s="76">
        <v>8.0000000000000002E-3</v>
      </c>
      <c r="G56" s="76">
        <v>5.0000000000000001E-3</v>
      </c>
      <c r="H56" s="84">
        <v>7.0000000000000001E-3</v>
      </c>
    </row>
    <row r="57" spans="2:18" x14ac:dyDescent="0.35">
      <c r="B57" s="85">
        <v>0</v>
      </c>
      <c r="C57" s="68">
        <v>1E-3</v>
      </c>
      <c r="D57" s="68">
        <v>2E-3</v>
      </c>
      <c r="E57" s="68">
        <v>3.0000000000000001E-3</v>
      </c>
      <c r="F57" s="68">
        <v>8.0000000000000002E-3</v>
      </c>
      <c r="G57" s="68">
        <v>5.0000000000000001E-3</v>
      </c>
      <c r="H57" s="79">
        <v>8.0000000000000002E-3</v>
      </c>
      <c r="K57" s="1"/>
    </row>
    <row r="58" spans="2:18" ht="15" thickBot="1" x14ac:dyDescent="0.4">
      <c r="B58" s="86">
        <v>0</v>
      </c>
      <c r="C58" s="80">
        <v>1E-3</v>
      </c>
      <c r="D58" s="80">
        <v>1E-3</v>
      </c>
      <c r="E58" s="80">
        <v>3.0000000000000001E-3</v>
      </c>
      <c r="F58" s="80">
        <v>8.0000000000000002E-3</v>
      </c>
      <c r="G58" s="80">
        <v>5.0000000000000001E-3</v>
      </c>
      <c r="H58" s="82">
        <v>6.0000000000000001E-3</v>
      </c>
      <c r="K58" s="1"/>
    </row>
    <row r="59" spans="2:18" ht="15" thickBot="1" x14ac:dyDescent="0.4">
      <c r="K59" s="1"/>
    </row>
    <row r="60" spans="2:18" x14ac:dyDescent="0.35">
      <c r="B60" s="83">
        <v>1E-3</v>
      </c>
      <c r="C60" s="89">
        <v>1E-3</v>
      </c>
      <c r="D60" s="89">
        <v>1E-3</v>
      </c>
      <c r="E60" s="89">
        <v>2E-3</v>
      </c>
      <c r="F60" s="89">
        <v>4.0000000000000001E-3</v>
      </c>
      <c r="G60" s="89">
        <v>5.0000000000000001E-3</v>
      </c>
      <c r="H60" s="77">
        <v>6.0000000000000001E-3</v>
      </c>
    </row>
    <row r="61" spans="2:18" x14ac:dyDescent="0.35">
      <c r="B61" s="85">
        <v>0</v>
      </c>
      <c r="C61" s="73">
        <v>1E-3</v>
      </c>
      <c r="D61" s="73">
        <v>2E-3</v>
      </c>
      <c r="E61" s="73">
        <v>2E-3</v>
      </c>
      <c r="F61" s="73">
        <v>4.0000000000000001E-3</v>
      </c>
      <c r="G61" s="73">
        <v>6.0000000000000001E-3</v>
      </c>
      <c r="H61" s="90">
        <v>5.0000000000000001E-3</v>
      </c>
    </row>
    <row r="62" spans="2:18" ht="15" thickBot="1" x14ac:dyDescent="0.4">
      <c r="B62" s="86">
        <v>1E-3</v>
      </c>
      <c r="C62" s="81">
        <v>0</v>
      </c>
      <c r="D62" s="81">
        <v>2E-3</v>
      </c>
      <c r="E62" s="81">
        <v>2E-3</v>
      </c>
      <c r="F62" s="81">
        <v>4.0000000000000001E-3</v>
      </c>
      <c r="G62" s="81">
        <v>5.0000000000000001E-3</v>
      </c>
      <c r="H62" s="91">
        <v>5.0000000000000001E-3</v>
      </c>
    </row>
  </sheetData>
  <mergeCells count="3">
    <mergeCell ref="B41:D41"/>
    <mergeCell ref="G41:I41"/>
    <mergeCell ref="L41:N41"/>
  </mergeCells>
  <conditionalFormatting sqref="B42:D48 B52:H54">
    <cfRule type="cellIs" dxfId="16" priority="7" operator="lessThan">
      <formula>$L$26</formula>
    </cfRule>
  </conditionalFormatting>
  <conditionalFormatting sqref="B56:H58">
    <cfRule type="cellIs" dxfId="15" priority="2" operator="lessThan">
      <formula>$G$15</formula>
    </cfRule>
  </conditionalFormatting>
  <conditionalFormatting sqref="C60:H62">
    <cfRule type="cellIs" dxfId="14" priority="1" operator="lessThan">
      <formula>$G$15</formula>
    </cfRule>
  </conditionalFormatting>
  <conditionalFormatting sqref="G42:I48">
    <cfRule type="cellIs" dxfId="13" priority="6" operator="lessThan">
      <formula>$G$15</formula>
    </cfRule>
  </conditionalFormatting>
  <conditionalFormatting sqref="L42:N47">
    <cfRule type="cellIs" dxfId="12" priority="5" operator="lessThan">
      <formula>$G$15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EE004-D0F9-4CCB-8340-9091CC066AE6}">
  <dimension ref="A1:W63"/>
  <sheetViews>
    <sheetView workbookViewId="0">
      <selection activeCell="L1" sqref="L1:O8"/>
    </sheetView>
  </sheetViews>
  <sheetFormatPr defaultRowHeight="14.5" x14ac:dyDescent="0.35"/>
  <cols>
    <col min="6" max="6" width="10" bestFit="1" customWidth="1"/>
    <col min="15" max="15" width="10.81640625" bestFit="1" customWidth="1"/>
    <col min="16" max="16" width="9.26953125" bestFit="1" customWidth="1"/>
  </cols>
  <sheetData>
    <row r="1" spans="1:23" ht="15" thickBot="1" x14ac:dyDescent="0.4">
      <c r="A1" s="8" t="s">
        <v>3</v>
      </c>
      <c r="B1" s="9" t="s">
        <v>0</v>
      </c>
      <c r="C1" s="9" t="s">
        <v>4</v>
      </c>
      <c r="D1" s="9" t="s">
        <v>5</v>
      </c>
      <c r="E1" s="9" t="s">
        <v>6</v>
      </c>
      <c r="F1" s="9" t="s">
        <v>7</v>
      </c>
      <c r="G1" s="10" t="s">
        <v>1</v>
      </c>
      <c r="L1" s="2" t="s">
        <v>32</v>
      </c>
      <c r="M1" s="102" t="s">
        <v>31</v>
      </c>
      <c r="N1" s="100"/>
      <c r="O1" s="101"/>
      <c r="P1" s="102" t="s">
        <v>46</v>
      </c>
      <c r="Q1" s="100"/>
      <c r="R1" s="101"/>
      <c r="T1" s="2" t="s">
        <v>32</v>
      </c>
      <c r="U1" s="102" t="s">
        <v>46</v>
      </c>
      <c r="V1" s="100"/>
      <c r="W1" s="101"/>
    </row>
    <row r="2" spans="1:23" ht="15" thickBot="1" x14ac:dyDescent="0.4">
      <c r="A2" s="11" t="s">
        <v>8</v>
      </c>
      <c r="B2" s="8">
        <v>9.6299999999999997E-3</v>
      </c>
      <c r="C2" s="17">
        <v>0.1</v>
      </c>
      <c r="D2" s="9">
        <v>960.8</v>
      </c>
      <c r="E2" s="9">
        <f>B2/C2</f>
        <v>9.6299999999999997E-2</v>
      </c>
      <c r="F2" s="18">
        <f>(E2/D2)*10^6</f>
        <v>100.22897585345547</v>
      </c>
      <c r="G2" s="19">
        <v>608</v>
      </c>
      <c r="L2" s="5" t="s">
        <v>19</v>
      </c>
      <c r="M2" s="25">
        <v>1E-3</v>
      </c>
      <c r="N2" s="49">
        <v>1E-3</v>
      </c>
      <c r="O2" s="26">
        <v>1E-3</v>
      </c>
      <c r="P2" s="25">
        <v>0.14599999999999999</v>
      </c>
      <c r="Q2" s="49">
        <v>0.14699999999999999</v>
      </c>
      <c r="R2" s="26">
        <v>0.14699999999999999</v>
      </c>
      <c r="T2" s="5" t="s">
        <v>19</v>
      </c>
      <c r="U2" s="25">
        <f>P2-M2</f>
        <v>0.14499999999999999</v>
      </c>
      <c r="V2" s="25">
        <f t="shared" ref="V2:W2" si="0">Q2-N2</f>
        <v>0.14599999999999999</v>
      </c>
      <c r="W2" s="25">
        <f t="shared" si="0"/>
        <v>0.14599999999999999</v>
      </c>
    </row>
    <row r="3" spans="1:23" ht="15" thickBot="1" x14ac:dyDescent="0.4">
      <c r="A3" s="12" t="s">
        <v>2</v>
      </c>
      <c r="B3" s="12">
        <v>9.6129999999999993E-2</v>
      </c>
      <c r="C3" s="14">
        <v>0.1</v>
      </c>
      <c r="D3" s="13">
        <v>960.8</v>
      </c>
      <c r="E3" s="13">
        <f>B3/C3</f>
        <v>0.96129999999999993</v>
      </c>
      <c r="F3" s="15">
        <f>(E3/D3)*10^6</f>
        <v>1000.5203996669443</v>
      </c>
      <c r="G3" s="16">
        <v>608</v>
      </c>
      <c r="L3" s="5" t="s">
        <v>20</v>
      </c>
      <c r="M3" s="27">
        <v>1E-3</v>
      </c>
      <c r="N3" s="1">
        <v>1E-3</v>
      </c>
      <c r="O3" s="28">
        <v>2E-3</v>
      </c>
      <c r="P3" s="27">
        <v>0.13100000000000001</v>
      </c>
      <c r="Q3" s="1">
        <v>0.13500000000000001</v>
      </c>
      <c r="R3" s="28">
        <v>0.13400000000000001</v>
      </c>
      <c r="T3" s="5" t="s">
        <v>20</v>
      </c>
      <c r="U3" s="25">
        <f t="shared" ref="U3:U7" si="1">P3-M3</f>
        <v>0.13</v>
      </c>
      <c r="V3" s="25">
        <f t="shared" ref="V3:V7" si="2">Q3-N3</f>
        <v>0.13400000000000001</v>
      </c>
      <c r="W3" s="25">
        <f t="shared" ref="W3:W7" si="3">R3-O3</f>
        <v>0.13200000000000001</v>
      </c>
    </row>
    <row r="4" spans="1:23" ht="15" thickBot="1" x14ac:dyDescent="0.4">
      <c r="L4" s="5" t="s">
        <v>21</v>
      </c>
      <c r="M4" s="27">
        <v>2E-3</v>
      </c>
      <c r="N4" s="1">
        <v>2E-3</v>
      </c>
      <c r="O4" s="28">
        <v>2E-3</v>
      </c>
      <c r="P4" s="27">
        <v>0.11600000000000001</v>
      </c>
      <c r="Q4" s="1">
        <v>0.11600000000000001</v>
      </c>
      <c r="R4" s="28">
        <v>0.11700000000000001</v>
      </c>
      <c r="T4" s="5" t="s">
        <v>21</v>
      </c>
      <c r="U4" s="25">
        <f t="shared" si="1"/>
        <v>0.114</v>
      </c>
      <c r="V4" s="25">
        <f t="shared" si="2"/>
        <v>0.114</v>
      </c>
      <c r="W4" s="25">
        <f t="shared" si="3"/>
        <v>0.115</v>
      </c>
    </row>
    <row r="5" spans="1:23" ht="15" thickBot="1" x14ac:dyDescent="0.4">
      <c r="A5" s="63" t="s">
        <v>70</v>
      </c>
      <c r="B5" t="s">
        <v>71</v>
      </c>
      <c r="L5" s="5" t="s">
        <v>22</v>
      </c>
      <c r="M5" s="27">
        <v>3.0000000000000001E-3</v>
      </c>
      <c r="N5" s="1">
        <v>3.0000000000000001E-3</v>
      </c>
      <c r="O5" s="28">
        <v>3.0000000000000001E-3</v>
      </c>
      <c r="P5" s="27">
        <v>7.1999999999999995E-2</v>
      </c>
      <c r="Q5" s="1">
        <v>7.2999999999999995E-2</v>
      </c>
      <c r="R5" s="28">
        <v>7.1999999999999995E-2</v>
      </c>
      <c r="T5" s="5" t="s">
        <v>22</v>
      </c>
      <c r="U5" s="25">
        <f t="shared" si="1"/>
        <v>6.8999999999999992E-2</v>
      </c>
      <c r="V5" s="25">
        <f t="shared" si="2"/>
        <v>6.9999999999999993E-2</v>
      </c>
      <c r="W5" s="25">
        <f t="shared" si="3"/>
        <v>6.8999999999999992E-2</v>
      </c>
    </row>
    <row r="6" spans="1:23" ht="15" thickBot="1" x14ac:dyDescent="0.4">
      <c r="L6" s="5" t="s">
        <v>23</v>
      </c>
      <c r="M6" s="27">
        <v>2E-3</v>
      </c>
      <c r="N6" s="1">
        <v>2E-3</v>
      </c>
      <c r="O6" s="28">
        <v>3.0000000000000001E-3</v>
      </c>
      <c r="P6" s="27">
        <v>8.8999999999999996E-2</v>
      </c>
      <c r="Q6" s="1">
        <v>0.09</v>
      </c>
      <c r="R6" s="28">
        <v>0.09</v>
      </c>
      <c r="T6" s="5" t="s">
        <v>23</v>
      </c>
      <c r="U6" s="25">
        <f t="shared" si="1"/>
        <v>8.6999999999999994E-2</v>
      </c>
      <c r="V6" s="25">
        <f t="shared" si="2"/>
        <v>8.7999999999999995E-2</v>
      </c>
      <c r="W6" s="25">
        <f t="shared" si="3"/>
        <v>8.6999999999999994E-2</v>
      </c>
    </row>
    <row r="7" spans="1:23" ht="15" thickBot="1" x14ac:dyDescent="0.4">
      <c r="L7" s="6" t="s">
        <v>24</v>
      </c>
      <c r="M7" s="29">
        <v>5.0000000000000001E-3</v>
      </c>
      <c r="N7" s="50">
        <v>5.0000000000000001E-3</v>
      </c>
      <c r="O7" s="30">
        <v>5.0000000000000001E-3</v>
      </c>
      <c r="P7" s="29">
        <v>6.0999999999999999E-2</v>
      </c>
      <c r="Q7" s="50">
        <v>6.0999999999999999E-2</v>
      </c>
      <c r="R7" s="30">
        <v>0.06</v>
      </c>
      <c r="T7" s="6" t="s">
        <v>24</v>
      </c>
      <c r="U7" s="25">
        <f t="shared" si="1"/>
        <v>5.6000000000000001E-2</v>
      </c>
      <c r="V7" s="25">
        <f t="shared" si="2"/>
        <v>5.6000000000000001E-2</v>
      </c>
      <c r="W7" s="25">
        <f t="shared" si="3"/>
        <v>5.5E-2</v>
      </c>
    </row>
    <row r="8" spans="1:23" x14ac:dyDescent="0.35">
      <c r="L8" s="2" t="s">
        <v>52</v>
      </c>
      <c r="M8" s="25">
        <v>1E-3</v>
      </c>
      <c r="N8" s="49">
        <v>1E-3</v>
      </c>
      <c r="O8" s="26">
        <v>1E-3</v>
      </c>
      <c r="P8" s="1"/>
      <c r="Q8" s="1"/>
      <c r="R8" s="1"/>
      <c r="U8" s="1"/>
      <c r="V8" s="1"/>
      <c r="W8" s="1"/>
    </row>
    <row r="9" spans="1:23" x14ac:dyDescent="0.35">
      <c r="L9" s="5" t="s">
        <v>55</v>
      </c>
      <c r="M9" s="27">
        <v>1E-3</v>
      </c>
      <c r="N9" s="1">
        <v>1E-3</v>
      </c>
      <c r="O9" s="28">
        <v>1E-3</v>
      </c>
      <c r="P9" s="1"/>
      <c r="Q9" s="1"/>
      <c r="R9" s="1"/>
      <c r="U9" t="s">
        <v>84</v>
      </c>
    </row>
    <row r="10" spans="1:23" x14ac:dyDescent="0.35">
      <c r="L10" s="5" t="s">
        <v>65</v>
      </c>
      <c r="M10" s="27">
        <v>0.158</v>
      </c>
      <c r="N10" s="1">
        <v>0.157</v>
      </c>
      <c r="O10" s="28">
        <v>0.157</v>
      </c>
      <c r="P10" s="1"/>
      <c r="Q10" s="1"/>
      <c r="R10" s="1"/>
    </row>
    <row r="11" spans="1:23" ht="15" thickBot="1" x14ac:dyDescent="0.4">
      <c r="L11" s="6" t="s">
        <v>54</v>
      </c>
      <c r="M11" s="29">
        <v>0.151</v>
      </c>
      <c r="N11" s="50">
        <v>0.154</v>
      </c>
      <c r="O11" s="30">
        <v>0.154</v>
      </c>
      <c r="P11" s="1"/>
      <c r="Q11" s="1"/>
      <c r="R11" s="1"/>
      <c r="T11" s="68" t="s">
        <v>86</v>
      </c>
      <c r="U11" s="70">
        <f>(U2-$J$41)/$J$40</f>
        <v>1.7681159420289854</v>
      </c>
      <c r="V11" s="70">
        <f t="shared" ref="U11:W16" si="4">(V2-$J$41)/$J$40</f>
        <v>1.7812911725955203</v>
      </c>
      <c r="W11" s="70">
        <f t="shared" si="4"/>
        <v>1.7812911725955203</v>
      </c>
    </row>
    <row r="12" spans="1:23" ht="15" thickBot="1" x14ac:dyDescent="0.4">
      <c r="A12" s="20"/>
      <c r="T12" s="68" t="s">
        <v>85</v>
      </c>
      <c r="U12" s="70">
        <f t="shared" si="4"/>
        <v>1.5704874835309619</v>
      </c>
      <c r="V12" s="70">
        <f t="shared" si="4"/>
        <v>1.6231884057971016</v>
      </c>
      <c r="W12" s="70">
        <f t="shared" si="4"/>
        <v>1.5968379446640317</v>
      </c>
    </row>
    <row r="13" spans="1:23" ht="15" thickBot="1" x14ac:dyDescent="0.4">
      <c r="B13" s="44" t="s">
        <v>15</v>
      </c>
      <c r="C13" s="44" t="s">
        <v>9</v>
      </c>
      <c r="D13" s="21" t="s">
        <v>11</v>
      </c>
      <c r="E13" t="s">
        <v>67</v>
      </c>
      <c r="F13" t="s">
        <v>67</v>
      </c>
      <c r="G13" t="s">
        <v>45</v>
      </c>
      <c r="T13" s="68" t="s">
        <v>87</v>
      </c>
      <c r="U13" s="70">
        <f t="shared" si="4"/>
        <v>1.3596837944664033</v>
      </c>
      <c r="V13" s="70">
        <f t="shared" si="4"/>
        <v>1.3596837944664033</v>
      </c>
      <c r="W13" s="70">
        <f t="shared" si="4"/>
        <v>1.3728590250329382</v>
      </c>
    </row>
    <row r="14" spans="1:23" x14ac:dyDescent="0.35">
      <c r="A14" s="5" t="s">
        <v>12</v>
      </c>
      <c r="B14" s="5">
        <v>0</v>
      </c>
      <c r="C14">
        <f t="shared" ref="C14:C20" si="5">5000-B14</f>
        <v>5000</v>
      </c>
      <c r="D14" s="40">
        <f t="shared" ref="D14:D20" si="6">($F$2*B14)/5000</f>
        <v>0</v>
      </c>
      <c r="E14" s="1">
        <v>0</v>
      </c>
      <c r="F14" s="1">
        <v>1E-3</v>
      </c>
      <c r="G14">
        <f>AVERAGE(E14:F14)</f>
        <v>5.0000000000000001E-4</v>
      </c>
      <c r="T14" s="68" t="s">
        <v>88</v>
      </c>
      <c r="U14" s="70">
        <f t="shared" si="4"/>
        <v>0.76679841897233192</v>
      </c>
      <c r="V14" s="70">
        <f t="shared" si="4"/>
        <v>0.77997364953886683</v>
      </c>
      <c r="W14" s="70">
        <f>(W5-$J$41)/$J$40</f>
        <v>0.76679841897233192</v>
      </c>
    </row>
    <row r="15" spans="1:23" x14ac:dyDescent="0.35">
      <c r="A15" s="5">
        <v>1</v>
      </c>
      <c r="B15" s="5">
        <v>50</v>
      </c>
      <c r="C15">
        <f t="shared" si="5"/>
        <v>4950</v>
      </c>
      <c r="D15" s="40">
        <f t="shared" si="6"/>
        <v>1.0022897585345547</v>
      </c>
      <c r="E15" s="1">
        <v>7.3999999999999996E-2</v>
      </c>
      <c r="F15" s="1">
        <v>7.5999999999999998E-2</v>
      </c>
      <c r="G15">
        <f t="shared" ref="G15:G19" si="7">AVERAGE(E15:F15)</f>
        <v>7.4999999999999997E-2</v>
      </c>
      <c r="T15" s="68" t="s">
        <v>89</v>
      </c>
      <c r="U15" s="70">
        <f t="shared" si="4"/>
        <v>1.0039525691699605</v>
      </c>
      <c r="V15" s="70">
        <f t="shared" si="4"/>
        <v>1.0171277997364954</v>
      </c>
      <c r="W15" s="70">
        <f t="shared" si="4"/>
        <v>1.0039525691699605</v>
      </c>
    </row>
    <row r="16" spans="1:23" x14ac:dyDescent="0.35">
      <c r="A16" s="5">
        <v>2</v>
      </c>
      <c r="B16" s="5">
        <v>100</v>
      </c>
      <c r="C16">
        <f t="shared" si="5"/>
        <v>4900</v>
      </c>
      <c r="D16" s="40">
        <f t="shared" si="6"/>
        <v>2.0045795170691094</v>
      </c>
      <c r="E16" s="1">
        <v>0.154</v>
      </c>
      <c r="F16" s="1">
        <v>0.14399999999999999</v>
      </c>
      <c r="G16">
        <f t="shared" si="7"/>
        <v>0.14899999999999999</v>
      </c>
      <c r="L16" s="36" t="s">
        <v>42</v>
      </c>
      <c r="M16" s="99" t="s">
        <v>31</v>
      </c>
      <c r="N16" s="99"/>
      <c r="O16" s="99"/>
      <c r="P16" s="99" t="s">
        <v>33</v>
      </c>
      <c r="Q16" s="99"/>
      <c r="R16" s="99"/>
      <c r="T16" s="68" t="s">
        <v>90</v>
      </c>
      <c r="U16" s="70">
        <f>(U7-$J$41)/$J$40</f>
        <v>0.59552042160737817</v>
      </c>
      <c r="V16" s="70">
        <f t="shared" si="4"/>
        <v>0.59552042160737817</v>
      </c>
      <c r="W16" s="70">
        <f t="shared" si="4"/>
        <v>0.58234519104084326</v>
      </c>
    </row>
    <row r="17" spans="1:23" x14ac:dyDescent="0.35">
      <c r="A17" s="5">
        <v>3</v>
      </c>
      <c r="B17" s="5">
        <v>250</v>
      </c>
      <c r="C17">
        <f t="shared" si="5"/>
        <v>4750</v>
      </c>
      <c r="D17" s="40">
        <f t="shared" si="6"/>
        <v>5.0114487926727733</v>
      </c>
      <c r="E17" s="1">
        <v>0.41499999999999998</v>
      </c>
      <c r="F17" s="1">
        <v>0.41699999999999998</v>
      </c>
      <c r="G17">
        <f t="shared" si="7"/>
        <v>0.41599999999999998</v>
      </c>
      <c r="L17">
        <v>0</v>
      </c>
      <c r="M17" s="23">
        <f t="shared" ref="M17:M23" si="8">(M2-$J$41)/$J$40</f>
        <v>-0.12911725955204217</v>
      </c>
      <c r="N17" s="23">
        <f t="shared" ref="N17:O17" si="9">(N2-$J$41)/$J$40</f>
        <v>-0.12911725955204217</v>
      </c>
      <c r="O17" s="23">
        <f t="shared" si="9"/>
        <v>-0.12911725955204217</v>
      </c>
      <c r="P17" s="23">
        <f t="shared" ref="P17:R22" si="10">(P2-$J$41)/$J$40</f>
        <v>1.7812911725955203</v>
      </c>
      <c r="Q17" s="23">
        <f t="shared" si="10"/>
        <v>1.7944664031620552</v>
      </c>
      <c r="R17" s="23">
        <f t="shared" si="10"/>
        <v>1.7944664031620552</v>
      </c>
    </row>
    <row r="18" spans="1:23" x14ac:dyDescent="0.35">
      <c r="A18" s="5">
        <v>4</v>
      </c>
      <c r="B18" s="5">
        <v>500</v>
      </c>
      <c r="C18">
        <f t="shared" si="5"/>
        <v>4500</v>
      </c>
      <c r="D18" s="40">
        <f t="shared" si="6"/>
        <v>10.022897585345547</v>
      </c>
      <c r="E18" s="1">
        <v>0.77100000000000002</v>
      </c>
      <c r="F18" s="1">
        <v>0.79</v>
      </c>
      <c r="G18">
        <f t="shared" si="7"/>
        <v>0.78049999999999997</v>
      </c>
      <c r="L18">
        <v>1</v>
      </c>
      <c r="M18" s="23">
        <f t="shared" si="8"/>
        <v>-0.12911725955204217</v>
      </c>
      <c r="N18" s="23">
        <f t="shared" ref="N18:O22" si="11">(N3-$J$41)/$J$40</f>
        <v>-0.12911725955204217</v>
      </c>
      <c r="O18" s="23">
        <f t="shared" si="11"/>
        <v>-0.11594202898550726</v>
      </c>
      <c r="P18" s="23">
        <f t="shared" si="10"/>
        <v>1.5836627140974968</v>
      </c>
      <c r="Q18" s="23">
        <f t="shared" si="10"/>
        <v>1.6363636363636365</v>
      </c>
      <c r="R18" s="23">
        <f t="shared" si="10"/>
        <v>1.6231884057971016</v>
      </c>
      <c r="T18" s="68" t="s">
        <v>85</v>
      </c>
      <c r="U18" s="69">
        <f>(U$11-U12)/U$11</f>
        <v>0.11177347242921</v>
      </c>
      <c r="V18" s="69">
        <f t="shared" ref="V18:W19" si="12">(V$11-V12)/V$11</f>
        <v>8.8757396449704012E-2</v>
      </c>
      <c r="W18" s="69">
        <f>(W$11-W12)/W$11</f>
        <v>0.10355029585798803</v>
      </c>
    </row>
    <row r="19" spans="1:23" x14ac:dyDescent="0.35">
      <c r="A19" s="5">
        <v>5</v>
      </c>
      <c r="B19" s="5">
        <v>750</v>
      </c>
      <c r="C19">
        <f t="shared" si="5"/>
        <v>4250</v>
      </c>
      <c r="D19" s="40">
        <f t="shared" si="6"/>
        <v>15.03434637801832</v>
      </c>
      <c r="E19" s="1">
        <v>1.1539999999999999</v>
      </c>
      <c r="F19" s="1">
        <v>1.1579999999999999</v>
      </c>
      <c r="G19">
        <f t="shared" si="7"/>
        <v>1.1559999999999999</v>
      </c>
      <c r="L19">
        <v>6</v>
      </c>
      <c r="M19" s="23">
        <f t="shared" si="8"/>
        <v>-0.11594202898550726</v>
      </c>
      <c r="N19" s="23">
        <f t="shared" si="11"/>
        <v>-0.11594202898550726</v>
      </c>
      <c r="O19" s="23">
        <f t="shared" si="11"/>
        <v>-0.11594202898550726</v>
      </c>
      <c r="P19" s="23">
        <f t="shared" si="10"/>
        <v>1.3860342555994731</v>
      </c>
      <c r="Q19" s="23">
        <f t="shared" si="10"/>
        <v>1.3860342555994731</v>
      </c>
      <c r="R19" s="23">
        <f t="shared" si="10"/>
        <v>1.399209486166008</v>
      </c>
      <c r="T19" s="68" t="s">
        <v>87</v>
      </c>
      <c r="U19" s="69">
        <f>(U$11-U13)/U$11</f>
        <v>0.23099850968703414</v>
      </c>
      <c r="V19" s="69">
        <f>(V$11-V13)/V$11</f>
        <v>0.23668639053254423</v>
      </c>
      <c r="W19" s="69">
        <f t="shared" si="12"/>
        <v>0.22928994082840223</v>
      </c>
    </row>
    <row r="20" spans="1:23" ht="15" thickBot="1" x14ac:dyDescent="0.4">
      <c r="A20" s="6">
        <v>6</v>
      </c>
      <c r="B20" s="6">
        <v>1000</v>
      </c>
      <c r="C20" s="7">
        <f t="shared" si="5"/>
        <v>4000</v>
      </c>
      <c r="D20" s="38">
        <f t="shared" si="6"/>
        <v>20.045795170691093</v>
      </c>
      <c r="E20" s="1">
        <v>1.5189999999999999</v>
      </c>
      <c r="F20" s="1">
        <v>1.5229999999999999</v>
      </c>
      <c r="G20">
        <f>AVERAGE(E20:F20)</f>
        <v>1.5209999999999999</v>
      </c>
      <c r="L20">
        <v>24</v>
      </c>
      <c r="M20" s="23">
        <f t="shared" si="8"/>
        <v>-0.10276679841897235</v>
      </c>
      <c r="N20" s="23">
        <f t="shared" si="11"/>
        <v>-0.10276679841897235</v>
      </c>
      <c r="O20" s="23">
        <f t="shared" si="11"/>
        <v>-0.10276679841897235</v>
      </c>
      <c r="P20" s="23">
        <f t="shared" si="10"/>
        <v>0.80632411067193666</v>
      </c>
      <c r="Q20" s="23">
        <f t="shared" si="10"/>
        <v>0.81949934123847157</v>
      </c>
      <c r="R20" s="23">
        <f t="shared" si="10"/>
        <v>0.80632411067193666</v>
      </c>
      <c r="T20" s="68" t="s">
        <v>88</v>
      </c>
      <c r="U20" s="69">
        <f t="shared" ref="U20:W22" si="13">(U$11-U14)/U$11</f>
        <v>0.56631892697466468</v>
      </c>
      <c r="V20" s="69">
        <f t="shared" si="13"/>
        <v>0.56213017751479288</v>
      </c>
      <c r="W20" s="69">
        <f t="shared" si="13"/>
        <v>0.56952662721893499</v>
      </c>
    </row>
    <row r="21" spans="1:23" x14ac:dyDescent="0.35">
      <c r="L21">
        <v>48</v>
      </c>
      <c r="M21" s="23">
        <f t="shared" si="8"/>
        <v>-0.11594202898550726</v>
      </c>
      <c r="N21" s="23">
        <f t="shared" si="11"/>
        <v>-0.11594202898550726</v>
      </c>
      <c r="O21" s="23">
        <f t="shared" si="11"/>
        <v>-0.10276679841897235</v>
      </c>
      <c r="P21" s="23">
        <f t="shared" si="10"/>
        <v>1.0303030303030303</v>
      </c>
      <c r="Q21" s="23">
        <f t="shared" si="10"/>
        <v>1.0434782608695652</v>
      </c>
      <c r="R21" s="23">
        <f t="shared" si="10"/>
        <v>1.0434782608695652</v>
      </c>
      <c r="T21" s="68" t="s">
        <v>89</v>
      </c>
      <c r="U21" s="69">
        <f t="shared" si="13"/>
        <v>0.43219076005961249</v>
      </c>
      <c r="V21" s="69">
        <f>(V$11-V15)/V$11</f>
        <v>0.42899408284023666</v>
      </c>
      <c r="W21" s="69">
        <f t="shared" si="13"/>
        <v>0.43639053254437865</v>
      </c>
    </row>
    <row r="22" spans="1:23" ht="15" thickBot="1" x14ac:dyDescent="0.4">
      <c r="L22">
        <v>72</v>
      </c>
      <c r="M22" s="23">
        <f t="shared" si="8"/>
        <v>-7.6416337285902511E-2</v>
      </c>
      <c r="N22" s="23">
        <f t="shared" si="11"/>
        <v>-7.6416337285902511E-2</v>
      </c>
      <c r="O22" s="23">
        <f t="shared" si="11"/>
        <v>-7.6416337285902511E-2</v>
      </c>
      <c r="P22" s="23">
        <f t="shared" si="10"/>
        <v>0.66139657444005262</v>
      </c>
      <c r="Q22" s="23">
        <f t="shared" si="10"/>
        <v>0.66139657444005262</v>
      </c>
      <c r="R22" s="23">
        <f t="shared" si="10"/>
        <v>0.64822134387351771</v>
      </c>
      <c r="T22" s="68" t="s">
        <v>90</v>
      </c>
      <c r="U22" s="69">
        <f t="shared" si="13"/>
        <v>0.66318926974664671</v>
      </c>
      <c r="V22" s="69">
        <f t="shared" si="13"/>
        <v>0.66568047337278102</v>
      </c>
      <c r="W22" s="69">
        <f>(W$11-W16)/W$11</f>
        <v>0.67307692307692302</v>
      </c>
    </row>
    <row r="23" spans="1:23" x14ac:dyDescent="0.35">
      <c r="L23" s="2" t="s">
        <v>52</v>
      </c>
      <c r="M23" s="54">
        <f t="shared" si="8"/>
        <v>-0.12911725955204217</v>
      </c>
      <c r="N23" s="54">
        <f t="shared" ref="N23:O23" si="14">(N8-$J$41)/$J$40</f>
        <v>-0.12911725955204217</v>
      </c>
      <c r="O23" s="54">
        <f t="shared" si="14"/>
        <v>-0.12911725955204217</v>
      </c>
      <c r="P23" s="23"/>
      <c r="Q23" s="23"/>
      <c r="R23" s="23"/>
    </row>
    <row r="24" spans="1:23" x14ac:dyDescent="0.35">
      <c r="L24" s="5" t="s">
        <v>55</v>
      </c>
      <c r="M24" s="54">
        <f t="shared" ref="M24:O26" si="15">(M9-$J$41)/$J$40</f>
        <v>-0.12911725955204217</v>
      </c>
      <c r="N24" s="54">
        <f t="shared" si="15"/>
        <v>-0.12911725955204217</v>
      </c>
      <c r="O24" s="54">
        <f t="shared" si="15"/>
        <v>-0.12911725955204217</v>
      </c>
      <c r="P24" s="23"/>
      <c r="Q24" s="23"/>
      <c r="R24" s="23"/>
    </row>
    <row r="25" spans="1:23" x14ac:dyDescent="0.35">
      <c r="L25" s="5" t="s">
        <v>63</v>
      </c>
      <c r="M25" s="54">
        <f t="shared" si="15"/>
        <v>1.9393939393939394</v>
      </c>
      <c r="N25" s="54">
        <f t="shared" si="15"/>
        <v>1.9262187088274045</v>
      </c>
      <c r="O25" s="54">
        <f t="shared" si="15"/>
        <v>1.9262187088274045</v>
      </c>
      <c r="P25" s="23"/>
      <c r="Q25" s="23"/>
      <c r="R25" s="23"/>
    </row>
    <row r="26" spans="1:23" ht="15" thickBot="1" x14ac:dyDescent="0.4">
      <c r="L26" s="6" t="s">
        <v>54</v>
      </c>
      <c r="M26" s="54">
        <f t="shared" si="15"/>
        <v>1.8471673254281951</v>
      </c>
      <c r="N26" s="54">
        <f t="shared" si="15"/>
        <v>1.8866930171277998</v>
      </c>
      <c r="O26" s="54">
        <f t="shared" si="15"/>
        <v>1.8866930171277998</v>
      </c>
      <c r="P26" s="23"/>
      <c r="Q26" s="23"/>
      <c r="R26" s="23"/>
    </row>
    <row r="27" spans="1:23" ht="15" thickBot="1" x14ac:dyDescent="0.4">
      <c r="A27" s="2"/>
      <c r="B27" s="3" t="s">
        <v>16</v>
      </c>
      <c r="C27" s="3" t="s">
        <v>13</v>
      </c>
      <c r="D27" s="37" t="s">
        <v>11</v>
      </c>
      <c r="E27" t="s">
        <v>67</v>
      </c>
      <c r="F27" t="s">
        <v>11</v>
      </c>
    </row>
    <row r="28" spans="1:23" ht="15" thickBot="1" x14ac:dyDescent="0.4">
      <c r="A28" s="6" t="s">
        <v>14</v>
      </c>
      <c r="B28" s="7">
        <f>(D28*C28)/F3</f>
        <v>0.99947987100800995</v>
      </c>
      <c r="C28" s="7">
        <v>500</v>
      </c>
      <c r="D28" s="38">
        <v>2</v>
      </c>
      <c r="E28">
        <v>0.158</v>
      </c>
      <c r="F28" s="23">
        <f>(E28-$J$41)/$J$40</f>
        <v>1.9393939393939394</v>
      </c>
      <c r="H28" s="23"/>
      <c r="L28" s="35" t="s">
        <v>38</v>
      </c>
      <c r="M28" s="102" t="s">
        <v>31</v>
      </c>
      <c r="N28" s="100"/>
      <c r="O28" s="100"/>
      <c r="P28" s="100" t="s">
        <v>33</v>
      </c>
      <c r="Q28" s="100"/>
      <c r="R28" s="101"/>
      <c r="S28" s="99" t="s">
        <v>49</v>
      </c>
      <c r="T28" s="99"/>
      <c r="U28" s="99"/>
    </row>
    <row r="29" spans="1:23" x14ac:dyDescent="0.35">
      <c r="E29">
        <v>0.157</v>
      </c>
      <c r="F29" s="23">
        <f>(E29-$J$41)/$J$40</f>
        <v>1.9262187088274045</v>
      </c>
      <c r="H29" s="23"/>
      <c r="L29" s="31">
        <v>0</v>
      </c>
      <c r="M29" s="46">
        <f t="shared" ref="M29:R34" si="16">IF(M17&lt;0,0,M17)</f>
        <v>0</v>
      </c>
      <c r="N29" s="22">
        <f t="shared" si="16"/>
        <v>0</v>
      </c>
      <c r="O29" s="39">
        <f t="shared" si="16"/>
        <v>0</v>
      </c>
      <c r="P29" s="46">
        <f t="shared" si="16"/>
        <v>1.7812911725955203</v>
      </c>
      <c r="Q29" s="22">
        <f t="shared" si="16"/>
        <v>1.7944664031620552</v>
      </c>
      <c r="R29" s="39">
        <f t="shared" si="16"/>
        <v>1.7944664031620552</v>
      </c>
    </row>
    <row r="30" spans="1:23" x14ac:dyDescent="0.35">
      <c r="E30">
        <v>0.157</v>
      </c>
      <c r="F30" s="23">
        <f t="shared" ref="F30" si="17">(E30-$J$41)/$J$40</f>
        <v>1.9262187088274045</v>
      </c>
      <c r="H30" s="23"/>
      <c r="L30" s="41">
        <v>1</v>
      </c>
      <c r="M30" s="47">
        <f t="shared" si="16"/>
        <v>0</v>
      </c>
      <c r="N30" s="23">
        <f t="shared" si="16"/>
        <v>0</v>
      </c>
      <c r="O30" s="40">
        <f t="shared" si="16"/>
        <v>0</v>
      </c>
      <c r="P30" s="47">
        <f t="shared" si="16"/>
        <v>1.5836627140974968</v>
      </c>
      <c r="Q30" s="23">
        <f t="shared" si="16"/>
        <v>1.6363636363636365</v>
      </c>
      <c r="R30" s="40">
        <f t="shared" si="16"/>
        <v>1.6231884057971016</v>
      </c>
      <c r="S30" s="45">
        <f>($P$29-P30)/$P$29</f>
        <v>0.11094674556213005</v>
      </c>
      <c r="T30" s="45">
        <f t="shared" ref="T30:U34" si="18">($P$29-Q30)/$P$29</f>
        <v>8.1360946745562004E-2</v>
      </c>
      <c r="U30" s="45">
        <f t="shared" si="18"/>
        <v>8.8757396449704012E-2</v>
      </c>
    </row>
    <row r="31" spans="1:23" x14ac:dyDescent="0.35">
      <c r="L31" s="41">
        <v>6</v>
      </c>
      <c r="M31" s="47">
        <f t="shared" si="16"/>
        <v>0</v>
      </c>
      <c r="N31" s="23">
        <f t="shared" si="16"/>
        <v>0</v>
      </c>
      <c r="O31" s="40">
        <f t="shared" si="16"/>
        <v>0</v>
      </c>
      <c r="P31" s="47">
        <f t="shared" si="16"/>
        <v>1.3860342555994731</v>
      </c>
      <c r="Q31" s="23">
        <f t="shared" si="16"/>
        <v>1.3860342555994731</v>
      </c>
      <c r="R31" s="40">
        <f t="shared" si="16"/>
        <v>1.399209486166008</v>
      </c>
      <c r="S31" s="45">
        <f t="shared" ref="S31:S34" si="19">($P$29-P31)/$P$29</f>
        <v>0.22189349112426021</v>
      </c>
      <c r="T31" s="45">
        <f t="shared" si="18"/>
        <v>0.22189349112426021</v>
      </c>
      <c r="U31" s="45">
        <f t="shared" si="18"/>
        <v>0.21449704142011819</v>
      </c>
    </row>
    <row r="32" spans="1:23" x14ac:dyDescent="0.35">
      <c r="L32" s="41">
        <v>24</v>
      </c>
      <c r="M32" s="47">
        <f t="shared" si="16"/>
        <v>0</v>
      </c>
      <c r="N32" s="23">
        <f t="shared" si="16"/>
        <v>0</v>
      </c>
      <c r="O32" s="40">
        <f t="shared" si="16"/>
        <v>0</v>
      </c>
      <c r="P32" s="55">
        <f t="shared" si="16"/>
        <v>0.80632411067193666</v>
      </c>
      <c r="Q32" s="54">
        <f t="shared" si="16"/>
        <v>0.81949934123847157</v>
      </c>
      <c r="R32" s="56">
        <f t="shared" si="16"/>
        <v>0.80632411067193666</v>
      </c>
      <c r="S32" s="45">
        <f t="shared" si="19"/>
        <v>0.5473372781065089</v>
      </c>
      <c r="T32" s="45">
        <f t="shared" si="18"/>
        <v>0.5399408284023669</v>
      </c>
      <c r="U32" s="45">
        <f t="shared" si="18"/>
        <v>0.5473372781065089</v>
      </c>
    </row>
    <row r="33" spans="9:21" x14ac:dyDescent="0.35">
      <c r="L33" s="41">
        <v>48</v>
      </c>
      <c r="M33" s="47">
        <f t="shared" si="16"/>
        <v>0</v>
      </c>
      <c r="N33" s="23">
        <f t="shared" si="16"/>
        <v>0</v>
      </c>
      <c r="O33" s="40">
        <f t="shared" si="16"/>
        <v>0</v>
      </c>
      <c r="P33" s="47">
        <f t="shared" si="16"/>
        <v>1.0303030303030303</v>
      </c>
      <c r="Q33" s="23">
        <f t="shared" si="16"/>
        <v>1.0434782608695652</v>
      </c>
      <c r="R33" s="40">
        <f t="shared" si="16"/>
        <v>1.0434782608695652</v>
      </c>
      <c r="S33" s="45">
        <f t="shared" si="19"/>
        <v>0.42159763313609466</v>
      </c>
      <c r="T33" s="45">
        <f t="shared" si="18"/>
        <v>0.41420118343195261</v>
      </c>
      <c r="U33" s="45">
        <f t="shared" si="18"/>
        <v>0.41420118343195261</v>
      </c>
    </row>
    <row r="34" spans="9:21" ht="15" thickBot="1" x14ac:dyDescent="0.4">
      <c r="L34" s="32">
        <v>72</v>
      </c>
      <c r="M34" s="47">
        <f t="shared" si="16"/>
        <v>0</v>
      </c>
      <c r="N34" s="23">
        <f t="shared" si="16"/>
        <v>0</v>
      </c>
      <c r="O34" s="40">
        <f t="shared" si="16"/>
        <v>0</v>
      </c>
      <c r="P34" s="57">
        <f t="shared" si="16"/>
        <v>0.66139657444005262</v>
      </c>
      <c r="Q34" s="58">
        <f t="shared" si="16"/>
        <v>0.66139657444005262</v>
      </c>
      <c r="R34" s="59">
        <f t="shared" si="16"/>
        <v>0.64822134387351771</v>
      </c>
      <c r="S34" s="45">
        <f t="shared" si="19"/>
        <v>0.62869822485207105</v>
      </c>
      <c r="T34" s="45">
        <f t="shared" si="18"/>
        <v>0.62869822485207105</v>
      </c>
      <c r="U34" s="45">
        <f t="shared" si="18"/>
        <v>0.63609467455621294</v>
      </c>
    </row>
    <row r="35" spans="9:21" x14ac:dyDescent="0.35">
      <c r="L35" s="2" t="s">
        <v>52</v>
      </c>
      <c r="M35" s="46">
        <f t="shared" ref="M35:O38" si="20">IF(M23&lt;0,0,M23)</f>
        <v>0</v>
      </c>
      <c r="N35" s="22">
        <f t="shared" si="20"/>
        <v>0</v>
      </c>
      <c r="O35" s="39">
        <f t="shared" si="20"/>
        <v>0</v>
      </c>
      <c r="P35" s="23"/>
      <c r="Q35" s="23"/>
      <c r="R35" s="23"/>
      <c r="S35" s="45"/>
      <c r="T35" s="45"/>
      <c r="U35" s="45"/>
    </row>
    <row r="36" spans="9:21" x14ac:dyDescent="0.35">
      <c r="L36" s="5" t="s">
        <v>55</v>
      </c>
      <c r="M36" s="47">
        <f t="shared" si="20"/>
        <v>0</v>
      </c>
      <c r="N36" s="23">
        <f t="shared" si="20"/>
        <v>0</v>
      </c>
      <c r="O36" s="40">
        <f t="shared" si="20"/>
        <v>0</v>
      </c>
      <c r="P36" s="23"/>
      <c r="Q36" s="23"/>
      <c r="R36" s="23"/>
    </row>
    <row r="37" spans="9:21" x14ac:dyDescent="0.35">
      <c r="L37" s="5" t="s">
        <v>63</v>
      </c>
      <c r="M37" s="47">
        <f t="shared" si="20"/>
        <v>1.9393939393939394</v>
      </c>
      <c r="N37" s="23">
        <f t="shared" si="20"/>
        <v>1.9262187088274045</v>
      </c>
      <c r="O37" s="40">
        <f t="shared" si="20"/>
        <v>1.9262187088274045</v>
      </c>
      <c r="P37" s="23"/>
      <c r="Q37" s="23"/>
      <c r="R37" s="23"/>
    </row>
    <row r="38" spans="9:21" ht="15" thickBot="1" x14ac:dyDescent="0.4">
      <c r="L38" s="6" t="s">
        <v>54</v>
      </c>
      <c r="M38" s="48">
        <f t="shared" si="20"/>
        <v>1.8471673254281951</v>
      </c>
      <c r="N38" s="24">
        <f t="shared" si="20"/>
        <v>1.8866930171277998</v>
      </c>
      <c r="O38" s="38">
        <f t="shared" si="20"/>
        <v>1.8866930171277998</v>
      </c>
      <c r="P38" s="23"/>
      <c r="Q38" s="23"/>
      <c r="R38" s="23"/>
    </row>
    <row r="40" spans="9:21" ht="15" thickBot="1" x14ac:dyDescent="0.4">
      <c r="I40" t="s">
        <v>48</v>
      </c>
      <c r="J40">
        <v>7.5899999999999995E-2</v>
      </c>
    </row>
    <row r="41" spans="9:21" ht="15" thickBot="1" x14ac:dyDescent="0.4">
      <c r="I41" t="s">
        <v>40</v>
      </c>
      <c r="J41">
        <v>1.0800000000000001E-2</v>
      </c>
      <c r="O41" s="20" t="s">
        <v>50</v>
      </c>
      <c r="P41" s="21" t="s">
        <v>49</v>
      </c>
    </row>
    <row r="42" spans="9:21" x14ac:dyDescent="0.35">
      <c r="M42" s="23"/>
      <c r="N42" s="31">
        <v>0</v>
      </c>
      <c r="O42" s="46">
        <f t="shared" ref="O42:O47" si="21">AVERAGE(P29:R29)</f>
        <v>1.7900746596398769</v>
      </c>
      <c r="P42" s="37"/>
    </row>
    <row r="43" spans="9:21" x14ac:dyDescent="0.35">
      <c r="M43" s="23"/>
      <c r="N43" s="41">
        <v>1</v>
      </c>
      <c r="O43" s="47">
        <f t="shared" si="21"/>
        <v>1.6144049187527447</v>
      </c>
      <c r="P43" s="61">
        <f>($O$42-O43)/$O$42</f>
        <v>9.8135426889106966E-2</v>
      </c>
    </row>
    <row r="44" spans="9:21" x14ac:dyDescent="0.35">
      <c r="M44" s="23"/>
      <c r="N44" s="41">
        <v>6</v>
      </c>
      <c r="O44" s="47">
        <f t="shared" si="21"/>
        <v>1.3904259991216514</v>
      </c>
      <c r="P44" s="61">
        <f t="shared" ref="P44:P47" si="22">($O$42-O44)/$O$42</f>
        <v>0.22325809617271822</v>
      </c>
    </row>
    <row r="45" spans="9:21" x14ac:dyDescent="0.35">
      <c r="M45" s="23"/>
      <c r="N45" s="41">
        <v>24</v>
      </c>
      <c r="O45" s="47">
        <f t="shared" si="21"/>
        <v>0.81071585419411496</v>
      </c>
      <c r="P45" s="61">
        <f t="shared" si="22"/>
        <v>0.54710500490677139</v>
      </c>
    </row>
    <row r="46" spans="9:21" x14ac:dyDescent="0.35">
      <c r="M46" s="23"/>
      <c r="N46" s="41">
        <v>48</v>
      </c>
      <c r="O46" s="47">
        <f t="shared" si="21"/>
        <v>1.0390865173473871</v>
      </c>
      <c r="P46" s="61">
        <f t="shared" si="22"/>
        <v>0.41952894995093215</v>
      </c>
    </row>
    <row r="47" spans="9:21" ht="15" thickBot="1" x14ac:dyDescent="0.4">
      <c r="M47" s="23"/>
      <c r="N47" s="32">
        <v>72</v>
      </c>
      <c r="O47" s="48">
        <f t="shared" si="21"/>
        <v>0.65700483091787432</v>
      </c>
      <c r="P47" s="62">
        <f t="shared" si="22"/>
        <v>0.6329735034347399</v>
      </c>
    </row>
    <row r="48" spans="9:21" x14ac:dyDescent="0.35">
      <c r="N48" s="2" t="s">
        <v>65</v>
      </c>
      <c r="O48" s="22">
        <f>AVERAGE(M37:O37)</f>
        <v>1.9306104523495826</v>
      </c>
      <c r="P48" s="37"/>
    </row>
    <row r="49" spans="1:16" ht="15" thickBot="1" x14ac:dyDescent="0.4">
      <c r="N49" s="6" t="s">
        <v>64</v>
      </c>
      <c r="O49" s="24">
        <f>AVERAGE(M38:O38)</f>
        <v>1.8735177865612649</v>
      </c>
      <c r="P49" s="62">
        <f>(O48-O49)/O48</f>
        <v>2.9572338489535825E-2</v>
      </c>
    </row>
    <row r="50" spans="1:16" x14ac:dyDescent="0.35">
      <c r="A50" t="s">
        <v>83</v>
      </c>
    </row>
    <row r="51" spans="1:16" x14ac:dyDescent="0.35">
      <c r="A51" s="33" t="s">
        <v>55</v>
      </c>
      <c r="B51" s="1">
        <v>6.5000000000000002E-2</v>
      </c>
    </row>
    <row r="52" spans="1:16" x14ac:dyDescent="0.35">
      <c r="A52" s="33" t="s">
        <v>24</v>
      </c>
      <c r="B52" s="1">
        <v>0.84699999999999998</v>
      </c>
    </row>
    <row r="53" spans="1:16" x14ac:dyDescent="0.35">
      <c r="A53" s="33">
        <v>72</v>
      </c>
      <c r="B53" s="1">
        <v>0.83899999999999997</v>
      </c>
    </row>
    <row r="54" spans="1:16" x14ac:dyDescent="0.35">
      <c r="A54" s="33" t="s">
        <v>23</v>
      </c>
      <c r="B54" s="1">
        <v>0.85</v>
      </c>
    </row>
    <row r="55" spans="1:16" x14ac:dyDescent="0.35">
      <c r="A55" s="33">
        <v>48</v>
      </c>
      <c r="B55" s="1">
        <v>0.84099999999999997</v>
      </c>
    </row>
    <row r="56" spans="1:16" x14ac:dyDescent="0.35">
      <c r="A56" s="33" t="s">
        <v>22</v>
      </c>
      <c r="B56" s="1">
        <v>0.85499999999999998</v>
      </c>
    </row>
    <row r="57" spans="1:16" x14ac:dyDescent="0.35">
      <c r="A57" s="33">
        <v>24</v>
      </c>
      <c r="B57" s="1">
        <v>0.84799999999999998</v>
      </c>
    </row>
    <row r="58" spans="1:16" x14ac:dyDescent="0.35">
      <c r="A58" s="33" t="s">
        <v>21</v>
      </c>
      <c r="B58" s="1">
        <v>0.85099999999999998</v>
      </c>
    </row>
    <row r="59" spans="1:16" x14ac:dyDescent="0.35">
      <c r="A59" s="33">
        <v>6</v>
      </c>
      <c r="B59" s="1">
        <v>0.84799999999999998</v>
      </c>
    </row>
    <row r="60" spans="1:16" x14ac:dyDescent="0.35">
      <c r="A60" s="33" t="s">
        <v>20</v>
      </c>
      <c r="B60" s="1">
        <v>0.84499999999999997</v>
      </c>
    </row>
    <row r="61" spans="1:16" x14ac:dyDescent="0.35">
      <c r="A61" s="33">
        <v>1</v>
      </c>
      <c r="B61" s="1">
        <v>0.85</v>
      </c>
    </row>
    <row r="62" spans="1:16" x14ac:dyDescent="0.35">
      <c r="A62" s="33" t="s">
        <v>19</v>
      </c>
      <c r="B62" s="1">
        <v>0.84299999999999997</v>
      </c>
    </row>
    <row r="63" spans="1:16" x14ac:dyDescent="0.35">
      <c r="A63" s="33">
        <v>0</v>
      </c>
      <c r="B63" s="1">
        <v>0.85399999999999998</v>
      </c>
    </row>
  </sheetData>
  <mergeCells count="8">
    <mergeCell ref="S28:U28"/>
    <mergeCell ref="M1:O1"/>
    <mergeCell ref="P1:R1"/>
    <mergeCell ref="M16:O16"/>
    <mergeCell ref="P16:R16"/>
    <mergeCell ref="M28:O28"/>
    <mergeCell ref="P28:R28"/>
    <mergeCell ref="U1:W1"/>
  </mergeCells>
  <conditionalFormatting sqref="M2:R7">
    <cfRule type="cellIs" dxfId="11" priority="2" operator="lessThan">
      <formula>$G$15</formula>
    </cfRule>
  </conditionalFormatting>
  <conditionalFormatting sqref="U2:W7">
    <cfRule type="cellIs" dxfId="10" priority="1" operator="lessThan">
      <formula>$G$15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8FB77-A1A2-4E25-B3C8-0A6C03572A94}">
  <dimension ref="A1:W63"/>
  <sheetViews>
    <sheetView workbookViewId="0">
      <selection activeCell="L1" sqref="L1:O8"/>
    </sheetView>
  </sheetViews>
  <sheetFormatPr defaultRowHeight="14.5" x14ac:dyDescent="0.35"/>
  <cols>
    <col min="1" max="1" width="10.453125" bestFit="1" customWidth="1"/>
    <col min="2" max="2" width="12" bestFit="1" customWidth="1"/>
    <col min="3" max="3" width="9.7265625" bestFit="1" customWidth="1"/>
    <col min="4" max="4" width="9.81640625" bestFit="1" customWidth="1"/>
    <col min="5" max="5" width="8" bestFit="1" customWidth="1"/>
    <col min="6" max="6" width="10" bestFit="1" customWidth="1"/>
    <col min="7" max="7" width="7" bestFit="1" customWidth="1"/>
    <col min="15" max="15" width="10.81640625" bestFit="1" customWidth="1"/>
    <col min="16" max="16" width="9.26953125" bestFit="1" customWidth="1"/>
  </cols>
  <sheetData>
    <row r="1" spans="1:23" ht="15" thickBot="1" x14ac:dyDescent="0.4">
      <c r="A1" s="8" t="s">
        <v>3</v>
      </c>
      <c r="B1" s="9" t="s">
        <v>0</v>
      </c>
      <c r="C1" s="9" t="s">
        <v>4</v>
      </c>
      <c r="D1" s="9" t="s">
        <v>5</v>
      </c>
      <c r="E1" s="9" t="s">
        <v>6</v>
      </c>
      <c r="F1" s="9" t="s">
        <v>7</v>
      </c>
      <c r="G1" s="10" t="s">
        <v>1</v>
      </c>
      <c r="L1" s="2" t="s">
        <v>32</v>
      </c>
      <c r="M1" s="102" t="s">
        <v>31</v>
      </c>
      <c r="N1" s="100"/>
      <c r="O1" s="101"/>
      <c r="P1" s="102" t="s">
        <v>46</v>
      </c>
      <c r="Q1" s="100"/>
      <c r="R1" s="101"/>
      <c r="T1" s="2" t="s">
        <v>32</v>
      </c>
      <c r="U1" s="102" t="s">
        <v>46</v>
      </c>
      <c r="V1" s="100"/>
      <c r="W1" s="101"/>
    </row>
    <row r="2" spans="1:23" ht="15" thickBot="1" x14ac:dyDescent="0.4">
      <c r="A2" s="11" t="s">
        <v>8</v>
      </c>
      <c r="B2" s="8">
        <v>9.6299999999999997E-3</v>
      </c>
      <c r="C2" s="17">
        <v>0.1</v>
      </c>
      <c r="D2" s="9">
        <v>960.8</v>
      </c>
      <c r="E2" s="9">
        <f>B2/C2</f>
        <v>9.6299999999999997E-2</v>
      </c>
      <c r="F2" s="18">
        <f>(E2/D2)*10^6</f>
        <v>100.22897585345547</v>
      </c>
      <c r="G2" s="19">
        <v>608</v>
      </c>
      <c r="L2" s="5" t="s">
        <v>19</v>
      </c>
      <c r="M2" s="25">
        <v>1E-3</v>
      </c>
      <c r="N2" s="49">
        <v>1E-3</v>
      </c>
      <c r="O2" s="26">
        <v>1E-3</v>
      </c>
      <c r="P2" s="25">
        <v>0.14199999999999999</v>
      </c>
      <c r="Q2" s="49">
        <v>0.14199999999999999</v>
      </c>
      <c r="R2" s="26">
        <v>0.14199999999999999</v>
      </c>
      <c r="T2" s="5" t="s">
        <v>19</v>
      </c>
      <c r="U2" s="25">
        <f>P2-M2</f>
        <v>0.14099999999999999</v>
      </c>
      <c r="V2" s="25">
        <f t="shared" ref="V2:W7" si="0">Q2-N2</f>
        <v>0.14099999999999999</v>
      </c>
      <c r="W2" s="25">
        <f t="shared" si="0"/>
        <v>0.14099999999999999</v>
      </c>
    </row>
    <row r="3" spans="1:23" ht="15" thickBot="1" x14ac:dyDescent="0.4">
      <c r="A3" s="12" t="s">
        <v>2</v>
      </c>
      <c r="B3" s="12">
        <v>9.6129999999999993E-2</v>
      </c>
      <c r="C3" s="14">
        <v>0.1</v>
      </c>
      <c r="D3" s="13">
        <v>960.8</v>
      </c>
      <c r="E3" s="13">
        <f>B3/C3</f>
        <v>0.96129999999999993</v>
      </c>
      <c r="F3" s="15">
        <f>(E3/D3)*10^6</f>
        <v>1000.5203996669443</v>
      </c>
      <c r="G3" s="16">
        <v>608</v>
      </c>
      <c r="L3" s="5" t="s">
        <v>20</v>
      </c>
      <c r="M3" s="27">
        <v>1E-3</v>
      </c>
      <c r="N3" s="1">
        <v>2E-3</v>
      </c>
      <c r="O3" s="28">
        <v>1E-3</v>
      </c>
      <c r="P3" s="27">
        <v>0.13300000000000001</v>
      </c>
      <c r="Q3" s="1">
        <v>0.13500000000000001</v>
      </c>
      <c r="R3" s="28">
        <v>0.13500000000000001</v>
      </c>
      <c r="T3" s="5" t="s">
        <v>20</v>
      </c>
      <c r="U3" s="25">
        <f t="shared" ref="U3:U7" si="1">P3-M3</f>
        <v>0.13200000000000001</v>
      </c>
      <c r="V3" s="25">
        <f t="shared" si="0"/>
        <v>0.13300000000000001</v>
      </c>
      <c r="W3" s="25">
        <f t="shared" si="0"/>
        <v>0.13400000000000001</v>
      </c>
    </row>
    <row r="4" spans="1:23" ht="15" thickBot="1" x14ac:dyDescent="0.4">
      <c r="L4" s="5" t="s">
        <v>21</v>
      </c>
      <c r="M4" s="27">
        <v>0</v>
      </c>
      <c r="N4" s="1">
        <v>0</v>
      </c>
      <c r="O4" s="28">
        <v>0</v>
      </c>
      <c r="P4" s="27">
        <v>0.113</v>
      </c>
      <c r="Q4" s="1">
        <v>0.112</v>
      </c>
      <c r="R4" s="28">
        <v>0.113</v>
      </c>
      <c r="T4" s="5" t="s">
        <v>21</v>
      </c>
      <c r="U4" s="25">
        <f t="shared" si="1"/>
        <v>0.113</v>
      </c>
      <c r="V4" s="25">
        <f t="shared" si="0"/>
        <v>0.112</v>
      </c>
      <c r="W4" s="25">
        <f t="shared" si="0"/>
        <v>0.113</v>
      </c>
    </row>
    <row r="5" spans="1:23" ht="15" thickBot="1" x14ac:dyDescent="0.4">
      <c r="A5" s="63" t="s">
        <v>70</v>
      </c>
      <c r="B5" t="s">
        <v>71</v>
      </c>
      <c r="L5" s="5" t="s">
        <v>22</v>
      </c>
      <c r="M5" s="27">
        <v>3.0000000000000001E-3</v>
      </c>
      <c r="N5" s="1">
        <v>3.0000000000000001E-3</v>
      </c>
      <c r="O5" s="28">
        <v>3.0000000000000001E-3</v>
      </c>
      <c r="P5" s="27">
        <v>7.0999999999999994E-2</v>
      </c>
      <c r="Q5" s="1">
        <v>7.1999999999999995E-2</v>
      </c>
      <c r="R5" s="28">
        <v>7.0999999999999994E-2</v>
      </c>
      <c r="T5" s="5" t="s">
        <v>22</v>
      </c>
      <c r="U5" s="25">
        <f t="shared" si="1"/>
        <v>6.7999999999999991E-2</v>
      </c>
      <c r="V5" s="25">
        <f t="shared" si="0"/>
        <v>6.8999999999999992E-2</v>
      </c>
      <c r="W5" s="25">
        <f t="shared" si="0"/>
        <v>6.7999999999999991E-2</v>
      </c>
    </row>
    <row r="6" spans="1:23" ht="15" thickBot="1" x14ac:dyDescent="0.4">
      <c r="L6" s="5" t="s">
        <v>23</v>
      </c>
      <c r="M6" s="27">
        <v>2E-3</v>
      </c>
      <c r="N6" s="1">
        <v>2E-3</v>
      </c>
      <c r="O6" s="28">
        <v>1E-3</v>
      </c>
      <c r="P6" s="27">
        <v>7.1999999999999995E-2</v>
      </c>
      <c r="Q6" s="1">
        <v>7.1999999999999995E-2</v>
      </c>
      <c r="R6" s="28">
        <v>7.2999999999999995E-2</v>
      </c>
      <c r="T6" s="5" t="s">
        <v>23</v>
      </c>
      <c r="U6" s="25">
        <f t="shared" si="1"/>
        <v>6.9999999999999993E-2</v>
      </c>
      <c r="V6" s="25">
        <f t="shared" si="0"/>
        <v>6.9999999999999993E-2</v>
      </c>
      <c r="W6" s="25">
        <f t="shared" si="0"/>
        <v>7.1999999999999995E-2</v>
      </c>
    </row>
    <row r="7" spans="1:23" ht="15" thickBot="1" x14ac:dyDescent="0.4">
      <c r="L7" s="6" t="s">
        <v>24</v>
      </c>
      <c r="M7" s="29">
        <v>5.0000000000000001E-3</v>
      </c>
      <c r="N7" s="50">
        <v>5.0000000000000001E-3</v>
      </c>
      <c r="O7" s="30">
        <v>5.0000000000000001E-3</v>
      </c>
      <c r="P7" s="29">
        <v>7.2999999999999995E-2</v>
      </c>
      <c r="Q7" s="50">
        <v>7.0999999999999994E-2</v>
      </c>
      <c r="R7" s="30">
        <v>7.3999999999999996E-2</v>
      </c>
      <c r="T7" s="6" t="s">
        <v>24</v>
      </c>
      <c r="U7" s="25">
        <f t="shared" si="1"/>
        <v>6.7999999999999991E-2</v>
      </c>
      <c r="V7" s="25">
        <f t="shared" si="0"/>
        <v>6.5999999999999989E-2</v>
      </c>
      <c r="W7" s="25">
        <f t="shared" si="0"/>
        <v>6.8999999999999992E-2</v>
      </c>
    </row>
    <row r="8" spans="1:23" x14ac:dyDescent="0.35">
      <c r="L8" s="2" t="s">
        <v>52</v>
      </c>
      <c r="M8" s="25">
        <v>0</v>
      </c>
      <c r="N8" s="49">
        <v>-1E-3</v>
      </c>
      <c r="O8" s="26">
        <v>-1E-3</v>
      </c>
      <c r="P8" s="1"/>
      <c r="Q8" s="1"/>
      <c r="R8" s="1"/>
      <c r="U8" s="1"/>
      <c r="V8" s="1"/>
      <c r="W8" s="1"/>
    </row>
    <row r="9" spans="1:23" x14ac:dyDescent="0.35">
      <c r="L9" s="5" t="s">
        <v>55</v>
      </c>
      <c r="M9" s="27">
        <v>0</v>
      </c>
      <c r="N9" s="1">
        <v>-1E-3</v>
      </c>
      <c r="O9" s="28">
        <v>0</v>
      </c>
      <c r="P9" s="1"/>
      <c r="Q9" s="1"/>
      <c r="R9" s="1"/>
      <c r="U9" t="s">
        <v>84</v>
      </c>
    </row>
    <row r="10" spans="1:23" x14ac:dyDescent="0.35">
      <c r="L10" s="5" t="s">
        <v>65</v>
      </c>
      <c r="M10" s="27">
        <v>0.14199999999999999</v>
      </c>
      <c r="N10" s="1">
        <v>0.14199999999999999</v>
      </c>
      <c r="O10" s="28">
        <v>0.14199999999999999</v>
      </c>
      <c r="P10" s="1"/>
      <c r="Q10" s="1"/>
      <c r="R10" s="1"/>
    </row>
    <row r="11" spans="1:23" ht="15" thickBot="1" x14ac:dyDescent="0.4">
      <c r="L11" s="6" t="s">
        <v>54</v>
      </c>
      <c r="M11" s="29">
        <v>0.14899999999999999</v>
      </c>
      <c r="N11" s="50">
        <v>0.14699999999999999</v>
      </c>
      <c r="O11" s="30">
        <v>0.14699999999999999</v>
      </c>
      <c r="P11" s="1"/>
      <c r="Q11" s="1"/>
      <c r="R11" s="1"/>
      <c r="T11" s="68" t="s">
        <v>86</v>
      </c>
      <c r="U11" s="70">
        <f>(U2-$J$41)/$J$40</f>
        <v>1.7296937416777629</v>
      </c>
      <c r="V11" s="70">
        <f t="shared" ref="U11:W16" si="2">(V2-$J$41)/$J$40</f>
        <v>1.7296937416777629</v>
      </c>
      <c r="W11" s="70">
        <f t="shared" si="2"/>
        <v>1.7296937416777629</v>
      </c>
    </row>
    <row r="12" spans="1:23" ht="15" thickBot="1" x14ac:dyDescent="0.4">
      <c r="A12" s="20"/>
      <c r="T12" s="68" t="s">
        <v>85</v>
      </c>
      <c r="U12" s="70">
        <f t="shared" si="2"/>
        <v>1.6098535286284954</v>
      </c>
      <c r="V12" s="70">
        <f t="shared" si="2"/>
        <v>1.6231691078561918</v>
      </c>
      <c r="W12" s="70">
        <f t="shared" si="2"/>
        <v>1.6364846870838883</v>
      </c>
    </row>
    <row r="13" spans="1:23" ht="15" thickBot="1" x14ac:dyDescent="0.4">
      <c r="B13" s="44" t="s">
        <v>15</v>
      </c>
      <c r="C13" s="44" t="s">
        <v>9</v>
      </c>
      <c r="D13" s="21" t="s">
        <v>11</v>
      </c>
      <c r="E13" t="s">
        <v>80</v>
      </c>
      <c r="F13" t="s">
        <v>80</v>
      </c>
      <c r="G13" t="s">
        <v>45</v>
      </c>
      <c r="T13" s="68" t="s">
        <v>87</v>
      </c>
      <c r="U13" s="70">
        <f t="shared" si="2"/>
        <v>1.3568575233022637</v>
      </c>
      <c r="V13" s="70">
        <f t="shared" si="2"/>
        <v>1.3435419440745673</v>
      </c>
      <c r="W13" s="70">
        <f t="shared" si="2"/>
        <v>1.3568575233022637</v>
      </c>
    </row>
    <row r="14" spans="1:23" x14ac:dyDescent="0.35">
      <c r="A14" s="5" t="s">
        <v>12</v>
      </c>
      <c r="B14" s="5">
        <v>0</v>
      </c>
      <c r="C14">
        <f t="shared" ref="C14:C20" si="3">5000-B14</f>
        <v>5000</v>
      </c>
      <c r="D14" s="40">
        <f t="shared" ref="D14:D20" si="4">($F$2*B14)/5000</f>
        <v>0</v>
      </c>
      <c r="E14" s="1">
        <v>0</v>
      </c>
      <c r="F14" s="1">
        <v>1E-3</v>
      </c>
      <c r="G14">
        <f>AVERAGE(E14:F14)</f>
        <v>5.0000000000000001E-4</v>
      </c>
      <c r="T14" s="68" t="s">
        <v>88</v>
      </c>
      <c r="U14" s="70">
        <f t="shared" si="2"/>
        <v>0.7576564580559253</v>
      </c>
      <c r="V14" s="70">
        <f>(V5-$J$41)/$J$40</f>
        <v>0.77097203728362174</v>
      </c>
      <c r="W14" s="70">
        <f>(W5-$J$41)/$J$40</f>
        <v>0.7576564580559253</v>
      </c>
    </row>
    <row r="15" spans="1:23" x14ac:dyDescent="0.35">
      <c r="A15" s="5">
        <v>1</v>
      </c>
      <c r="B15" s="5">
        <v>50</v>
      </c>
      <c r="C15">
        <f t="shared" si="3"/>
        <v>4950</v>
      </c>
      <c r="D15" s="40">
        <f t="shared" si="4"/>
        <v>1.0022897585345547</v>
      </c>
      <c r="E15" s="1">
        <v>7.1999999999999995E-2</v>
      </c>
      <c r="F15" s="1">
        <v>7.4999999999999997E-2</v>
      </c>
      <c r="G15">
        <f t="shared" ref="G15:G19" si="5">AVERAGE(E15:F15)</f>
        <v>7.3499999999999996E-2</v>
      </c>
      <c r="T15" s="68" t="s">
        <v>89</v>
      </c>
      <c r="U15" s="70">
        <f t="shared" si="2"/>
        <v>0.78428761651131818</v>
      </c>
      <c r="V15" s="70">
        <f t="shared" si="2"/>
        <v>0.78428761651131818</v>
      </c>
      <c r="W15" s="70">
        <f t="shared" si="2"/>
        <v>0.81091877496671094</v>
      </c>
    </row>
    <row r="16" spans="1:23" x14ac:dyDescent="0.35">
      <c r="A16" s="5">
        <v>2</v>
      </c>
      <c r="B16" s="5">
        <v>100</v>
      </c>
      <c r="C16">
        <f t="shared" si="3"/>
        <v>4900</v>
      </c>
      <c r="D16" s="40">
        <f t="shared" si="4"/>
        <v>2.0045795170691094</v>
      </c>
      <c r="E16" s="1">
        <v>0.13800000000000001</v>
      </c>
      <c r="F16" s="1">
        <v>0.152</v>
      </c>
      <c r="G16">
        <f t="shared" si="5"/>
        <v>0.14500000000000002</v>
      </c>
      <c r="L16" s="36" t="s">
        <v>42</v>
      </c>
      <c r="M16" s="99" t="s">
        <v>31</v>
      </c>
      <c r="N16" s="99"/>
      <c r="O16" s="99"/>
      <c r="P16" s="99" t="s">
        <v>33</v>
      </c>
      <c r="Q16" s="99"/>
      <c r="R16" s="99"/>
      <c r="T16" s="68" t="s">
        <v>90</v>
      </c>
      <c r="U16" s="70">
        <f>(U7-$J$41)/$J$40</f>
        <v>0.7576564580559253</v>
      </c>
      <c r="V16" s="70">
        <f t="shared" si="2"/>
        <v>0.73102529960053253</v>
      </c>
      <c r="W16" s="70">
        <f t="shared" si="2"/>
        <v>0.77097203728362174</v>
      </c>
    </row>
    <row r="17" spans="1:23" x14ac:dyDescent="0.35">
      <c r="A17" s="5">
        <v>3</v>
      </c>
      <c r="B17" s="5">
        <v>250</v>
      </c>
      <c r="C17">
        <f t="shared" si="3"/>
        <v>4750</v>
      </c>
      <c r="D17" s="40">
        <f t="shared" si="4"/>
        <v>5.0114487926727733</v>
      </c>
      <c r="E17" s="1">
        <v>0.41599999999999998</v>
      </c>
      <c r="F17" s="1">
        <v>0.40500000000000003</v>
      </c>
      <c r="G17">
        <f t="shared" si="5"/>
        <v>0.41049999999999998</v>
      </c>
      <c r="L17">
        <v>0</v>
      </c>
      <c r="M17" s="23">
        <f t="shared" ref="M17:R26" si="6">(M2-$J$41)/$J$40</f>
        <v>-0.13448735019973371</v>
      </c>
      <c r="N17" s="23">
        <f t="shared" si="6"/>
        <v>-0.13448735019973371</v>
      </c>
      <c r="O17" s="23">
        <f t="shared" si="6"/>
        <v>-0.13448735019973371</v>
      </c>
      <c r="P17" s="23">
        <f t="shared" si="6"/>
        <v>1.7430093209054591</v>
      </c>
      <c r="Q17" s="23">
        <f t="shared" si="6"/>
        <v>1.7430093209054591</v>
      </c>
      <c r="R17" s="23">
        <f t="shared" si="6"/>
        <v>1.7430093209054591</v>
      </c>
    </row>
    <row r="18" spans="1:23" x14ac:dyDescent="0.35">
      <c r="A18" s="5">
        <v>4</v>
      </c>
      <c r="B18" s="5">
        <v>500</v>
      </c>
      <c r="C18">
        <f t="shared" si="3"/>
        <v>4500</v>
      </c>
      <c r="D18" s="40">
        <f t="shared" si="4"/>
        <v>10.022897585345547</v>
      </c>
      <c r="E18" s="1">
        <v>0.79700000000000004</v>
      </c>
      <c r="F18" s="1">
        <v>0.76600000000000001</v>
      </c>
      <c r="G18">
        <f t="shared" si="5"/>
        <v>0.78150000000000008</v>
      </c>
      <c r="L18">
        <v>1</v>
      </c>
      <c r="M18" s="23">
        <f t="shared" si="6"/>
        <v>-0.13448735019973371</v>
      </c>
      <c r="N18" s="23">
        <f t="shared" si="6"/>
        <v>-0.1211717709720373</v>
      </c>
      <c r="O18" s="23">
        <f t="shared" si="6"/>
        <v>-0.13448735019973371</v>
      </c>
      <c r="P18" s="23">
        <f t="shared" si="6"/>
        <v>1.6231691078561918</v>
      </c>
      <c r="Q18" s="23">
        <f t="shared" si="6"/>
        <v>1.6498002663115847</v>
      </c>
      <c r="R18" s="23">
        <f t="shared" si="6"/>
        <v>1.6498002663115847</v>
      </c>
      <c r="T18" s="68" t="s">
        <v>85</v>
      </c>
      <c r="U18" s="69">
        <f>(U$11-U12)/U$11</f>
        <v>6.9284064665126946E-2</v>
      </c>
      <c r="V18" s="69">
        <f t="shared" ref="V18:W19" si="7">(V$11-V12)/V$11</f>
        <v>6.1585835257890589E-2</v>
      </c>
      <c r="W18" s="69">
        <f>(W$11-W12)/W$11</f>
        <v>5.3887605850654233E-2</v>
      </c>
    </row>
    <row r="19" spans="1:23" x14ac:dyDescent="0.35">
      <c r="A19" s="5">
        <v>5</v>
      </c>
      <c r="B19" s="5">
        <v>750</v>
      </c>
      <c r="C19">
        <f t="shared" si="3"/>
        <v>4250</v>
      </c>
      <c r="D19" s="40">
        <f t="shared" si="4"/>
        <v>15.03434637801832</v>
      </c>
      <c r="E19" s="1">
        <v>1.141</v>
      </c>
      <c r="F19" s="1">
        <v>1.1499999999999999</v>
      </c>
      <c r="G19">
        <f t="shared" si="5"/>
        <v>1.1455</v>
      </c>
      <c r="L19">
        <v>6</v>
      </c>
      <c r="M19" s="23">
        <f t="shared" si="6"/>
        <v>-0.14780292942743009</v>
      </c>
      <c r="N19" s="23">
        <f t="shared" si="6"/>
        <v>-0.14780292942743009</v>
      </c>
      <c r="O19" s="23">
        <f t="shared" si="6"/>
        <v>-0.14780292942743009</v>
      </c>
      <c r="P19" s="23">
        <f t="shared" si="6"/>
        <v>1.3568575233022637</v>
      </c>
      <c r="Q19" s="23">
        <f t="shared" si="6"/>
        <v>1.3435419440745673</v>
      </c>
      <c r="R19" s="23">
        <f t="shared" si="6"/>
        <v>1.3568575233022637</v>
      </c>
      <c r="T19" s="68" t="s">
        <v>87</v>
      </c>
      <c r="U19" s="69">
        <f>(U$11-U13)/U$11</f>
        <v>0.21555042340261732</v>
      </c>
      <c r="V19" s="69">
        <f>(V$11-V13)/V$11</f>
        <v>0.22324865280985368</v>
      </c>
      <c r="W19" s="69">
        <f t="shared" si="7"/>
        <v>0.21555042340261732</v>
      </c>
    </row>
    <row r="20" spans="1:23" ht="15" thickBot="1" x14ac:dyDescent="0.4">
      <c r="A20" s="6">
        <v>6</v>
      </c>
      <c r="B20" s="6">
        <v>1000</v>
      </c>
      <c r="C20" s="7">
        <f t="shared" si="3"/>
        <v>4000</v>
      </c>
      <c r="D20" s="38">
        <f t="shared" si="4"/>
        <v>20.045795170691093</v>
      </c>
      <c r="E20" s="1">
        <v>1.512</v>
      </c>
      <c r="F20" s="1">
        <v>1.49</v>
      </c>
      <c r="G20">
        <f>AVERAGE(E20:F20)</f>
        <v>1.5009999999999999</v>
      </c>
      <c r="L20">
        <v>24</v>
      </c>
      <c r="M20" s="23">
        <f t="shared" si="6"/>
        <v>-0.10785619174434087</v>
      </c>
      <c r="N20" s="23">
        <f t="shared" si="6"/>
        <v>-0.10785619174434087</v>
      </c>
      <c r="O20" s="23">
        <f t="shared" si="6"/>
        <v>-0.10785619174434087</v>
      </c>
      <c r="P20" s="23">
        <f t="shared" si="6"/>
        <v>0.79760319573901461</v>
      </c>
      <c r="Q20" s="23">
        <f t="shared" si="6"/>
        <v>0.81091877496671094</v>
      </c>
      <c r="R20" s="23">
        <f t="shared" si="6"/>
        <v>0.79760319573901461</v>
      </c>
      <c r="T20" s="68" t="s">
        <v>88</v>
      </c>
      <c r="U20" s="69">
        <f t="shared" ref="U20:W22" si="8">(U$11-U14)/U$11</f>
        <v>0.56197074672825253</v>
      </c>
      <c r="V20" s="69">
        <f t="shared" si="8"/>
        <v>0.55427251732101623</v>
      </c>
      <c r="W20" s="69">
        <f t="shared" si="8"/>
        <v>0.56197074672825253</v>
      </c>
    </row>
    <row r="21" spans="1:23" x14ac:dyDescent="0.35">
      <c r="L21">
        <v>48</v>
      </c>
      <c r="M21" s="23">
        <f t="shared" si="6"/>
        <v>-0.1211717709720373</v>
      </c>
      <c r="N21" s="23">
        <f t="shared" si="6"/>
        <v>-0.1211717709720373</v>
      </c>
      <c r="O21" s="23">
        <f t="shared" si="6"/>
        <v>-0.13448735019973371</v>
      </c>
      <c r="P21" s="23">
        <f t="shared" si="6"/>
        <v>0.81091877496671094</v>
      </c>
      <c r="Q21" s="23">
        <f t="shared" si="6"/>
        <v>0.81091877496671094</v>
      </c>
      <c r="R21" s="23">
        <f t="shared" si="6"/>
        <v>0.82423435419440738</v>
      </c>
      <c r="T21" s="68" t="s">
        <v>89</v>
      </c>
      <c r="U21" s="69">
        <f t="shared" si="8"/>
        <v>0.54657428791377982</v>
      </c>
      <c r="V21" s="69">
        <f>(V$11-V15)/V$11</f>
        <v>0.54657428791377982</v>
      </c>
      <c r="W21" s="69">
        <f>(W$11-W15)/W$11</f>
        <v>0.53117782909930722</v>
      </c>
    </row>
    <row r="22" spans="1:23" ht="15" thickBot="1" x14ac:dyDescent="0.4">
      <c r="L22">
        <v>72</v>
      </c>
      <c r="M22" s="23">
        <f t="shared" si="6"/>
        <v>-8.1225033288948076E-2</v>
      </c>
      <c r="N22" s="23">
        <f t="shared" si="6"/>
        <v>-8.1225033288948076E-2</v>
      </c>
      <c r="O22" s="23">
        <f t="shared" si="6"/>
        <v>-8.1225033288948076E-2</v>
      </c>
      <c r="P22" s="23">
        <f t="shared" si="6"/>
        <v>0.82423435419440738</v>
      </c>
      <c r="Q22" s="23">
        <f t="shared" si="6"/>
        <v>0.79760319573901461</v>
      </c>
      <c r="R22" s="23">
        <f t="shared" si="6"/>
        <v>0.83754993342210382</v>
      </c>
      <c r="T22" s="68" t="s">
        <v>90</v>
      </c>
      <c r="U22" s="69">
        <f t="shared" si="8"/>
        <v>0.56197074672825253</v>
      </c>
      <c r="V22" s="69">
        <f t="shared" si="8"/>
        <v>0.57736720554272525</v>
      </c>
      <c r="W22" s="69">
        <f>(W$11-W16)/W$11</f>
        <v>0.55427251732101623</v>
      </c>
    </row>
    <row r="23" spans="1:23" x14ac:dyDescent="0.35">
      <c r="L23" s="2" t="s">
        <v>52</v>
      </c>
      <c r="M23" s="54">
        <f t="shared" si="6"/>
        <v>-0.14780292942743009</v>
      </c>
      <c r="N23" s="54">
        <f t="shared" si="6"/>
        <v>-0.1611185086551265</v>
      </c>
      <c r="O23" s="54">
        <f t="shared" si="6"/>
        <v>-0.1611185086551265</v>
      </c>
      <c r="P23" s="23"/>
      <c r="Q23" s="23"/>
      <c r="R23" s="23"/>
    </row>
    <row r="24" spans="1:23" x14ac:dyDescent="0.35">
      <c r="L24" s="5" t="s">
        <v>55</v>
      </c>
      <c r="M24" s="54">
        <f t="shared" si="6"/>
        <v>-0.14780292942743009</v>
      </c>
      <c r="N24" s="54">
        <f t="shared" si="6"/>
        <v>-0.1611185086551265</v>
      </c>
      <c r="O24" s="54">
        <f t="shared" si="6"/>
        <v>-0.14780292942743009</v>
      </c>
      <c r="P24" s="23"/>
      <c r="Q24" s="23"/>
      <c r="R24" s="23"/>
    </row>
    <row r="25" spans="1:23" x14ac:dyDescent="0.35">
      <c r="L25" s="5" t="s">
        <v>63</v>
      </c>
      <c r="M25" s="54">
        <f t="shared" si="6"/>
        <v>1.7430093209054591</v>
      </c>
      <c r="N25" s="54">
        <f t="shared" si="6"/>
        <v>1.7430093209054591</v>
      </c>
      <c r="O25" s="54">
        <f t="shared" si="6"/>
        <v>1.7430093209054591</v>
      </c>
      <c r="P25" s="23"/>
      <c r="Q25" s="23"/>
      <c r="R25" s="23"/>
    </row>
    <row r="26" spans="1:23" ht="15" thickBot="1" x14ac:dyDescent="0.4">
      <c r="L26" s="6" t="s">
        <v>54</v>
      </c>
      <c r="M26" s="54">
        <f t="shared" si="6"/>
        <v>1.8362183754993342</v>
      </c>
      <c r="N26" s="54">
        <f t="shared" si="6"/>
        <v>1.8095872170439413</v>
      </c>
      <c r="O26" s="54">
        <f t="shared" si="6"/>
        <v>1.8095872170439413</v>
      </c>
      <c r="P26" s="23"/>
      <c r="Q26" s="23"/>
      <c r="R26" s="23"/>
    </row>
    <row r="27" spans="1:23" ht="15" thickBot="1" x14ac:dyDescent="0.4">
      <c r="A27" s="2"/>
      <c r="B27" s="3" t="s">
        <v>16</v>
      </c>
      <c r="C27" s="3" t="s">
        <v>13</v>
      </c>
      <c r="D27" s="37" t="s">
        <v>11</v>
      </c>
      <c r="E27" t="s">
        <v>80</v>
      </c>
      <c r="F27" t="s">
        <v>11</v>
      </c>
    </row>
    <row r="28" spans="1:23" ht="15" thickBot="1" x14ac:dyDescent="0.4">
      <c r="A28" s="6" t="s">
        <v>14</v>
      </c>
      <c r="B28" s="24">
        <f>(D28*C28)/F3</f>
        <v>0.99947987100800995</v>
      </c>
      <c r="C28" s="7">
        <v>500</v>
      </c>
      <c r="D28" s="38">
        <v>2</v>
      </c>
      <c r="E28">
        <v>0.14199999999999999</v>
      </c>
      <c r="F28" s="23">
        <f>(E28-$J$41)/$J$40</f>
        <v>1.7430093209054591</v>
      </c>
      <c r="H28" s="23"/>
      <c r="L28" s="35" t="s">
        <v>38</v>
      </c>
      <c r="M28" s="102" t="s">
        <v>31</v>
      </c>
      <c r="N28" s="100"/>
      <c r="O28" s="100"/>
      <c r="P28" s="100" t="s">
        <v>33</v>
      </c>
      <c r="Q28" s="100"/>
      <c r="R28" s="101"/>
      <c r="S28" s="99" t="s">
        <v>49</v>
      </c>
      <c r="T28" s="99"/>
      <c r="U28" s="99"/>
    </row>
    <row r="29" spans="1:23" x14ac:dyDescent="0.35">
      <c r="E29">
        <v>0.14199999999999999</v>
      </c>
      <c r="F29" s="23">
        <f>(E29-$J$41)/$J$40</f>
        <v>1.7430093209054591</v>
      </c>
      <c r="H29" s="23"/>
      <c r="L29" s="31">
        <v>0</v>
      </c>
      <c r="M29" s="46">
        <f t="shared" ref="M29:R38" si="9">IF(M17&lt;0,0,M17)</f>
        <v>0</v>
      </c>
      <c r="N29" s="22">
        <f t="shared" si="9"/>
        <v>0</v>
      </c>
      <c r="O29" s="39">
        <f t="shared" si="9"/>
        <v>0</v>
      </c>
      <c r="P29" s="46">
        <f t="shared" si="9"/>
        <v>1.7430093209054591</v>
      </c>
      <c r="Q29" s="22">
        <f t="shared" si="9"/>
        <v>1.7430093209054591</v>
      </c>
      <c r="R29" s="39">
        <f t="shared" si="9"/>
        <v>1.7430093209054591</v>
      </c>
    </row>
    <row r="30" spans="1:23" x14ac:dyDescent="0.35">
      <c r="E30">
        <v>0.14199999999999999</v>
      </c>
      <c r="F30" s="23">
        <f t="shared" ref="F30" si="10">(E30-$J$41)/$J$40</f>
        <v>1.7430093209054591</v>
      </c>
      <c r="H30" s="23"/>
      <c r="L30" s="41">
        <v>1</v>
      </c>
      <c r="M30" s="47">
        <f t="shared" si="9"/>
        <v>0</v>
      </c>
      <c r="N30" s="23">
        <f t="shared" si="9"/>
        <v>0</v>
      </c>
      <c r="O30" s="40">
        <f t="shared" si="9"/>
        <v>0</v>
      </c>
      <c r="P30" s="47">
        <f t="shared" si="9"/>
        <v>1.6231691078561918</v>
      </c>
      <c r="Q30" s="23">
        <f t="shared" si="9"/>
        <v>1.6498002663115847</v>
      </c>
      <c r="R30" s="40">
        <f t="shared" si="9"/>
        <v>1.6498002663115847</v>
      </c>
      <c r="S30" s="45">
        <f>($P$29-P30)/$P$29</f>
        <v>6.8754774637127383E-2</v>
      </c>
      <c r="T30" s="45">
        <f t="shared" ref="T30:U34" si="11">($P$29-Q30)/$P$29</f>
        <v>5.3475935828876768E-2</v>
      </c>
      <c r="U30" s="45">
        <f t="shared" si="11"/>
        <v>5.3475935828876768E-2</v>
      </c>
    </row>
    <row r="31" spans="1:23" x14ac:dyDescent="0.35">
      <c r="L31" s="41">
        <v>6</v>
      </c>
      <c r="M31" s="47">
        <f t="shared" si="9"/>
        <v>0</v>
      </c>
      <c r="N31" s="23">
        <f t="shared" si="9"/>
        <v>0</v>
      </c>
      <c r="O31" s="40">
        <f t="shared" si="9"/>
        <v>0</v>
      </c>
      <c r="P31" s="47">
        <f t="shared" si="9"/>
        <v>1.3568575233022637</v>
      </c>
      <c r="Q31" s="23">
        <f t="shared" si="9"/>
        <v>1.3435419440745673</v>
      </c>
      <c r="R31" s="40">
        <f>IF(R19&lt;0,0,R19)</f>
        <v>1.3568575233022637</v>
      </c>
      <c r="S31" s="45">
        <f t="shared" ref="S31:S34" si="12">($P$29-P31)/$P$29</f>
        <v>0.22154316271963315</v>
      </c>
      <c r="T31" s="45">
        <f t="shared" si="11"/>
        <v>0.22918258212375844</v>
      </c>
      <c r="U31" s="45">
        <f t="shared" si="11"/>
        <v>0.22154316271963315</v>
      </c>
    </row>
    <row r="32" spans="1:23" x14ac:dyDescent="0.35">
      <c r="L32" s="41">
        <v>24</v>
      </c>
      <c r="M32" s="47">
        <f t="shared" si="9"/>
        <v>0</v>
      </c>
      <c r="N32" s="23">
        <f t="shared" si="9"/>
        <v>0</v>
      </c>
      <c r="O32" s="40">
        <f t="shared" si="9"/>
        <v>0</v>
      </c>
      <c r="P32" s="47">
        <f t="shared" si="9"/>
        <v>0.79760319573901461</v>
      </c>
      <c r="Q32" s="23">
        <f t="shared" si="9"/>
        <v>0.81091877496671094</v>
      </c>
      <c r="R32" s="40">
        <f t="shared" si="9"/>
        <v>0.79760319573901461</v>
      </c>
      <c r="S32" s="45">
        <f t="shared" si="12"/>
        <v>0.54239877769289524</v>
      </c>
      <c r="T32" s="45">
        <f t="shared" si="11"/>
        <v>0.53475935828877008</v>
      </c>
      <c r="U32" s="45">
        <f t="shared" si="11"/>
        <v>0.54239877769289524</v>
      </c>
    </row>
    <row r="33" spans="9:21" x14ac:dyDescent="0.35">
      <c r="L33" s="41">
        <v>48</v>
      </c>
      <c r="M33" s="47">
        <f t="shared" si="9"/>
        <v>0</v>
      </c>
      <c r="N33" s="23">
        <f t="shared" si="9"/>
        <v>0</v>
      </c>
      <c r="O33" s="40">
        <f t="shared" si="9"/>
        <v>0</v>
      </c>
      <c r="P33" s="47">
        <f t="shared" si="9"/>
        <v>0.81091877496671094</v>
      </c>
      <c r="Q33" s="23">
        <f t="shared" si="9"/>
        <v>0.81091877496671094</v>
      </c>
      <c r="R33" s="40">
        <f t="shared" si="9"/>
        <v>0.82423435419440738</v>
      </c>
      <c r="S33" s="45">
        <f t="shared" si="12"/>
        <v>0.53475935828877008</v>
      </c>
      <c r="T33" s="45">
        <f t="shared" si="11"/>
        <v>0.53475935828877008</v>
      </c>
      <c r="U33" s="45">
        <f t="shared" si="11"/>
        <v>0.5271199388846447</v>
      </c>
    </row>
    <row r="34" spans="9:21" ht="15" thickBot="1" x14ac:dyDescent="0.4">
      <c r="L34" s="32">
        <v>72</v>
      </c>
      <c r="M34" s="47">
        <f t="shared" si="9"/>
        <v>0</v>
      </c>
      <c r="N34" s="23">
        <f t="shared" si="9"/>
        <v>0</v>
      </c>
      <c r="O34" s="40">
        <f t="shared" si="9"/>
        <v>0</v>
      </c>
      <c r="P34" s="48">
        <f t="shared" si="9"/>
        <v>0.82423435419440738</v>
      </c>
      <c r="Q34" s="24">
        <f t="shared" si="9"/>
        <v>0.79760319573901461</v>
      </c>
      <c r="R34" s="38">
        <f t="shared" si="9"/>
        <v>0.83754993342210382</v>
      </c>
      <c r="S34" s="45">
        <f t="shared" si="12"/>
        <v>0.5271199388846447</v>
      </c>
      <c r="T34" s="45">
        <f t="shared" si="11"/>
        <v>0.54239877769289524</v>
      </c>
      <c r="U34" s="45">
        <f t="shared" si="11"/>
        <v>0.51948051948051943</v>
      </c>
    </row>
    <row r="35" spans="9:21" x14ac:dyDescent="0.35">
      <c r="L35" s="2" t="s">
        <v>52</v>
      </c>
      <c r="M35" s="46">
        <f t="shared" si="9"/>
        <v>0</v>
      </c>
      <c r="N35" s="22">
        <f t="shared" si="9"/>
        <v>0</v>
      </c>
      <c r="O35" s="39">
        <f t="shared" si="9"/>
        <v>0</v>
      </c>
      <c r="P35" s="23"/>
      <c r="Q35" s="23"/>
      <c r="R35" s="23"/>
      <c r="S35" s="45"/>
      <c r="T35" s="45"/>
      <c r="U35" s="45"/>
    </row>
    <row r="36" spans="9:21" x14ac:dyDescent="0.35">
      <c r="L36" s="5" t="s">
        <v>55</v>
      </c>
      <c r="M36" s="47">
        <f t="shared" si="9"/>
        <v>0</v>
      </c>
      <c r="N36" s="23">
        <f t="shared" si="9"/>
        <v>0</v>
      </c>
      <c r="O36" s="40">
        <f t="shared" si="9"/>
        <v>0</v>
      </c>
      <c r="P36" s="23"/>
      <c r="Q36" s="23"/>
      <c r="R36" s="23"/>
    </row>
    <row r="37" spans="9:21" x14ac:dyDescent="0.35">
      <c r="L37" s="5" t="s">
        <v>63</v>
      </c>
      <c r="M37" s="47">
        <f t="shared" si="9"/>
        <v>1.7430093209054591</v>
      </c>
      <c r="N37" s="23">
        <f t="shared" si="9"/>
        <v>1.7430093209054591</v>
      </c>
      <c r="O37" s="40">
        <f t="shared" si="9"/>
        <v>1.7430093209054591</v>
      </c>
      <c r="P37" s="23"/>
      <c r="Q37" s="23"/>
      <c r="R37" s="23"/>
    </row>
    <row r="38" spans="9:21" ht="15" thickBot="1" x14ac:dyDescent="0.4">
      <c r="L38" s="6" t="s">
        <v>54</v>
      </c>
      <c r="M38" s="48">
        <f t="shared" si="9"/>
        <v>1.8362183754993342</v>
      </c>
      <c r="N38" s="24">
        <f t="shared" si="9"/>
        <v>1.8095872170439413</v>
      </c>
      <c r="O38" s="38">
        <f t="shared" si="9"/>
        <v>1.8095872170439413</v>
      </c>
      <c r="P38" s="23"/>
      <c r="Q38" s="23"/>
      <c r="R38" s="23"/>
    </row>
    <row r="40" spans="9:21" ht="15" thickBot="1" x14ac:dyDescent="0.4">
      <c r="I40" t="s">
        <v>48</v>
      </c>
      <c r="J40">
        <v>7.51E-2</v>
      </c>
    </row>
    <row r="41" spans="9:21" ht="15" thickBot="1" x14ac:dyDescent="0.4">
      <c r="I41" t="s">
        <v>40</v>
      </c>
      <c r="J41">
        <v>1.11E-2</v>
      </c>
      <c r="O41" s="20" t="s">
        <v>50</v>
      </c>
      <c r="P41" s="21" t="s">
        <v>49</v>
      </c>
    </row>
    <row r="42" spans="9:21" x14ac:dyDescent="0.35">
      <c r="M42" s="23"/>
      <c r="N42" s="31">
        <v>0</v>
      </c>
      <c r="O42" s="46">
        <f t="shared" ref="O42:O47" si="13">AVERAGE(P29:R29)</f>
        <v>1.7430093209054591</v>
      </c>
      <c r="P42" s="37"/>
    </row>
    <row r="43" spans="9:21" x14ac:dyDescent="0.35">
      <c r="M43" s="23"/>
      <c r="N43" s="41">
        <v>1</v>
      </c>
      <c r="O43" s="47">
        <f t="shared" si="13"/>
        <v>1.6409232134931202</v>
      </c>
      <c r="P43" s="61">
        <f>($O$42-O43)/$O$42</f>
        <v>5.8568882098293765E-2</v>
      </c>
    </row>
    <row r="44" spans="9:21" x14ac:dyDescent="0.35">
      <c r="M44" s="23"/>
      <c r="N44" s="41">
        <v>6</v>
      </c>
      <c r="O44" s="47">
        <f t="shared" si="13"/>
        <v>1.3524189968930316</v>
      </c>
      <c r="P44" s="61">
        <f t="shared" ref="P44:P47" si="14">($O$42-O44)/$O$42</f>
        <v>0.22408963585434158</v>
      </c>
    </row>
    <row r="45" spans="9:21" x14ac:dyDescent="0.35">
      <c r="M45" s="23"/>
      <c r="N45" s="41">
        <v>24</v>
      </c>
      <c r="O45" s="47">
        <f t="shared" si="13"/>
        <v>0.80204172214824665</v>
      </c>
      <c r="P45" s="61">
        <f t="shared" si="14"/>
        <v>0.53985230455818689</v>
      </c>
    </row>
    <row r="46" spans="9:21" x14ac:dyDescent="0.35">
      <c r="M46" s="23"/>
      <c r="N46" s="41">
        <v>48</v>
      </c>
      <c r="O46" s="47">
        <f t="shared" si="13"/>
        <v>0.81535730137594309</v>
      </c>
      <c r="P46" s="61">
        <f t="shared" si="14"/>
        <v>0.53221288515406162</v>
      </c>
    </row>
    <row r="47" spans="9:21" ht="15" thickBot="1" x14ac:dyDescent="0.4">
      <c r="M47" s="23"/>
      <c r="N47" s="32">
        <v>72</v>
      </c>
      <c r="O47" s="48">
        <f t="shared" si="13"/>
        <v>0.81979582778517524</v>
      </c>
      <c r="P47" s="62">
        <f t="shared" si="14"/>
        <v>0.52966641201935316</v>
      </c>
    </row>
    <row r="48" spans="9:21" x14ac:dyDescent="0.35">
      <c r="N48" s="2" t="s">
        <v>65</v>
      </c>
      <c r="O48" s="22">
        <f>AVERAGE(M37:O37)</f>
        <v>1.7430093209054591</v>
      </c>
      <c r="P48" s="37"/>
    </row>
    <row r="49" spans="1:16" ht="15" thickBot="1" x14ac:dyDescent="0.4">
      <c r="N49" s="6" t="s">
        <v>64</v>
      </c>
      <c r="O49" s="24">
        <f>AVERAGE(M38:O38)</f>
        <v>1.8184642698624056</v>
      </c>
      <c r="P49" s="62">
        <f>(O48-O49)/O48</f>
        <v>-4.3290043290043406E-2</v>
      </c>
    </row>
    <row r="50" spans="1:16" x14ac:dyDescent="0.35">
      <c r="A50" t="s">
        <v>83</v>
      </c>
    </row>
    <row r="51" spans="1:16" x14ac:dyDescent="0.35">
      <c r="A51" s="33" t="s">
        <v>55</v>
      </c>
      <c r="B51">
        <v>6.6000000000000003E-2</v>
      </c>
    </row>
    <row r="52" spans="1:16" x14ac:dyDescent="0.35">
      <c r="A52" s="33" t="s">
        <v>24</v>
      </c>
      <c r="B52">
        <v>0.84399999999999997</v>
      </c>
    </row>
    <row r="53" spans="1:16" x14ac:dyDescent="0.35">
      <c r="A53" s="33">
        <v>72</v>
      </c>
      <c r="B53">
        <v>0.85799999999999998</v>
      </c>
    </row>
    <row r="54" spans="1:16" x14ac:dyDescent="0.35">
      <c r="A54" s="33" t="s">
        <v>23</v>
      </c>
      <c r="B54">
        <v>0.85699999999999998</v>
      </c>
    </row>
    <row r="55" spans="1:16" x14ac:dyDescent="0.35">
      <c r="A55" s="33">
        <v>48</v>
      </c>
      <c r="B55">
        <v>0.84099999999999997</v>
      </c>
    </row>
    <row r="56" spans="1:16" x14ac:dyDescent="0.35">
      <c r="A56" s="33" t="s">
        <v>22</v>
      </c>
      <c r="B56">
        <v>0.84299999999999997</v>
      </c>
    </row>
    <row r="57" spans="1:16" x14ac:dyDescent="0.35">
      <c r="A57" s="33">
        <v>24</v>
      </c>
      <c r="B57">
        <v>0.85299999999999998</v>
      </c>
    </row>
    <row r="58" spans="1:16" x14ac:dyDescent="0.35">
      <c r="A58" s="33" t="s">
        <v>21</v>
      </c>
      <c r="B58">
        <v>0.85799999999999998</v>
      </c>
    </row>
    <row r="59" spans="1:16" x14ac:dyDescent="0.35">
      <c r="A59" s="33">
        <v>6</v>
      </c>
      <c r="B59">
        <v>0.85199999999999998</v>
      </c>
    </row>
    <row r="60" spans="1:16" x14ac:dyDescent="0.35">
      <c r="A60" s="33" t="s">
        <v>20</v>
      </c>
      <c r="B60">
        <v>0.83799999999999997</v>
      </c>
    </row>
    <row r="61" spans="1:16" x14ac:dyDescent="0.35">
      <c r="A61" s="33">
        <v>1</v>
      </c>
      <c r="B61">
        <v>0.84499999999999997</v>
      </c>
    </row>
    <row r="62" spans="1:16" x14ac:dyDescent="0.35">
      <c r="A62" s="33" t="s">
        <v>19</v>
      </c>
      <c r="B62">
        <v>0.84399999999999997</v>
      </c>
    </row>
    <row r="63" spans="1:16" x14ac:dyDescent="0.35">
      <c r="A63" s="33">
        <v>0</v>
      </c>
      <c r="B63">
        <v>0.84399999999999997</v>
      </c>
    </row>
  </sheetData>
  <mergeCells count="8">
    <mergeCell ref="S28:U28"/>
    <mergeCell ref="M1:O1"/>
    <mergeCell ref="P1:R1"/>
    <mergeCell ref="M16:O16"/>
    <mergeCell ref="P16:R16"/>
    <mergeCell ref="M28:O28"/>
    <mergeCell ref="P28:R28"/>
    <mergeCell ref="U1:W1"/>
  </mergeCells>
  <conditionalFormatting sqref="M2:R7">
    <cfRule type="cellIs" dxfId="9" priority="2" operator="lessThan">
      <formula>$G$15</formula>
    </cfRule>
  </conditionalFormatting>
  <conditionalFormatting sqref="U2:W7">
    <cfRule type="cellIs" dxfId="8" priority="1" operator="lessThan">
      <formula>$G$15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7BBC8-2FA3-497F-A518-956231985786}">
  <dimension ref="A1:W63"/>
  <sheetViews>
    <sheetView workbookViewId="0">
      <selection activeCell="L1" sqref="L1:O8"/>
    </sheetView>
  </sheetViews>
  <sheetFormatPr defaultRowHeight="14.5" x14ac:dyDescent="0.35"/>
  <cols>
    <col min="1" max="1" width="10.453125" bestFit="1" customWidth="1"/>
    <col min="2" max="2" width="12" bestFit="1" customWidth="1"/>
    <col min="3" max="3" width="9.7265625" bestFit="1" customWidth="1"/>
    <col min="4" max="4" width="9.81640625" bestFit="1" customWidth="1"/>
    <col min="5" max="5" width="8" bestFit="1" customWidth="1"/>
    <col min="6" max="6" width="10" bestFit="1" customWidth="1"/>
    <col min="7" max="7" width="7" bestFit="1" customWidth="1"/>
    <col min="15" max="15" width="10.81640625" bestFit="1" customWidth="1"/>
    <col min="16" max="16" width="9.26953125" bestFit="1" customWidth="1"/>
  </cols>
  <sheetData>
    <row r="1" spans="1:23" ht="15" thickBot="1" x14ac:dyDescent="0.4">
      <c r="A1" s="8" t="s">
        <v>3</v>
      </c>
      <c r="B1" s="9" t="s">
        <v>0</v>
      </c>
      <c r="C1" s="9" t="s">
        <v>4</v>
      </c>
      <c r="D1" s="9" t="s">
        <v>5</v>
      </c>
      <c r="E1" s="9" t="s">
        <v>6</v>
      </c>
      <c r="F1" s="9" t="s">
        <v>7</v>
      </c>
      <c r="G1" s="10" t="s">
        <v>1</v>
      </c>
      <c r="L1" s="2" t="s">
        <v>32</v>
      </c>
      <c r="M1" s="102" t="s">
        <v>31</v>
      </c>
      <c r="N1" s="100"/>
      <c r="O1" s="101"/>
      <c r="P1" s="102" t="s">
        <v>46</v>
      </c>
      <c r="Q1" s="100"/>
      <c r="R1" s="101"/>
      <c r="T1" s="2" t="s">
        <v>32</v>
      </c>
      <c r="U1" s="102" t="s">
        <v>46</v>
      </c>
      <c r="V1" s="100"/>
      <c r="W1" s="101"/>
    </row>
    <row r="2" spans="1:23" ht="15" thickBot="1" x14ac:dyDescent="0.4">
      <c r="A2" s="11" t="s">
        <v>8</v>
      </c>
      <c r="B2" s="8">
        <v>9.6299999999999997E-3</v>
      </c>
      <c r="C2" s="17">
        <v>0.1</v>
      </c>
      <c r="D2" s="9">
        <v>960.8</v>
      </c>
      <c r="E2" s="9">
        <f>B2/C2</f>
        <v>9.6299999999999997E-2</v>
      </c>
      <c r="F2" s="18">
        <f>(E2/D2)*10^6</f>
        <v>100.22897585345547</v>
      </c>
      <c r="G2" s="19">
        <v>608</v>
      </c>
      <c r="L2" s="5" t="s">
        <v>19</v>
      </c>
      <c r="M2" s="25">
        <v>0</v>
      </c>
      <c r="N2" s="49">
        <v>0</v>
      </c>
      <c r="O2" s="26">
        <v>0</v>
      </c>
      <c r="P2" s="25">
        <v>0.14399999999999999</v>
      </c>
      <c r="Q2" s="49">
        <v>0.14699999999999999</v>
      </c>
      <c r="R2" s="26">
        <v>0.14299999999999999</v>
      </c>
      <c r="T2" s="5" t="s">
        <v>19</v>
      </c>
      <c r="U2" s="25">
        <f>P2-M2</f>
        <v>0.14399999999999999</v>
      </c>
      <c r="V2" s="25">
        <f t="shared" ref="V2:W7" si="0">Q2-N2</f>
        <v>0.14699999999999999</v>
      </c>
      <c r="W2" s="25">
        <f t="shared" si="0"/>
        <v>0.14299999999999999</v>
      </c>
    </row>
    <row r="3" spans="1:23" ht="15" thickBot="1" x14ac:dyDescent="0.4">
      <c r="A3" s="12" t="s">
        <v>2</v>
      </c>
      <c r="B3" s="12">
        <v>9.6129999999999993E-2</v>
      </c>
      <c r="C3" s="14">
        <v>0.1</v>
      </c>
      <c r="D3" s="13">
        <v>960.8</v>
      </c>
      <c r="E3" s="13">
        <f>B3/C3</f>
        <v>0.96129999999999993</v>
      </c>
      <c r="F3" s="15">
        <f>(E3/D3)*10^6</f>
        <v>1000.5203996669443</v>
      </c>
      <c r="G3" s="16">
        <v>608</v>
      </c>
      <c r="L3" s="5" t="s">
        <v>20</v>
      </c>
      <c r="M3" s="27">
        <v>1E-3</v>
      </c>
      <c r="N3" s="1">
        <v>1E-3</v>
      </c>
      <c r="O3" s="28">
        <v>1E-3</v>
      </c>
      <c r="P3" s="27">
        <v>0.13700000000000001</v>
      </c>
      <c r="Q3" s="1">
        <v>0.13800000000000001</v>
      </c>
      <c r="R3" s="28">
        <v>0.13500000000000001</v>
      </c>
      <c r="T3" s="5" t="s">
        <v>20</v>
      </c>
      <c r="U3" s="25">
        <f t="shared" ref="U3:U7" si="1">P3-M3</f>
        <v>0.13600000000000001</v>
      </c>
      <c r="V3" s="25">
        <f t="shared" si="0"/>
        <v>0.13700000000000001</v>
      </c>
      <c r="W3" s="25">
        <f t="shared" si="0"/>
        <v>0.13400000000000001</v>
      </c>
    </row>
    <row r="4" spans="1:23" ht="15" thickBot="1" x14ac:dyDescent="0.4">
      <c r="L4" s="5" t="s">
        <v>21</v>
      </c>
      <c r="M4" s="27">
        <v>0</v>
      </c>
      <c r="N4" s="1">
        <v>0</v>
      </c>
      <c r="O4" s="28">
        <v>0</v>
      </c>
      <c r="P4" s="27">
        <v>0.11600000000000001</v>
      </c>
      <c r="Q4" s="1">
        <v>0.115</v>
      </c>
      <c r="R4" s="28">
        <v>0.11600000000000001</v>
      </c>
      <c r="T4" s="5" t="s">
        <v>21</v>
      </c>
      <c r="U4" s="25">
        <f t="shared" si="1"/>
        <v>0.11600000000000001</v>
      </c>
      <c r="V4" s="25">
        <f t="shared" si="0"/>
        <v>0.115</v>
      </c>
      <c r="W4" s="25">
        <f t="shared" si="0"/>
        <v>0.11600000000000001</v>
      </c>
    </row>
    <row r="5" spans="1:23" ht="15" thickBot="1" x14ac:dyDescent="0.4">
      <c r="A5" s="63" t="s">
        <v>70</v>
      </c>
      <c r="B5" t="s">
        <v>71</v>
      </c>
      <c r="L5" s="5" t="s">
        <v>22</v>
      </c>
      <c r="M5" s="27">
        <v>1E-3</v>
      </c>
      <c r="N5" s="1">
        <v>1E-3</v>
      </c>
      <c r="O5" s="28">
        <v>1E-3</v>
      </c>
      <c r="P5" s="27">
        <v>8.7999999999999995E-2</v>
      </c>
      <c r="Q5" s="1">
        <v>8.7999999999999995E-2</v>
      </c>
      <c r="R5" s="28">
        <v>8.7999999999999995E-2</v>
      </c>
      <c r="T5" s="5" t="s">
        <v>22</v>
      </c>
      <c r="U5" s="25">
        <f t="shared" si="1"/>
        <v>8.6999999999999994E-2</v>
      </c>
      <c r="V5" s="25">
        <f t="shared" si="0"/>
        <v>8.6999999999999994E-2</v>
      </c>
      <c r="W5" s="25">
        <f t="shared" si="0"/>
        <v>8.6999999999999994E-2</v>
      </c>
    </row>
    <row r="6" spans="1:23" ht="15" thickBot="1" x14ac:dyDescent="0.4">
      <c r="L6" s="5" t="s">
        <v>23</v>
      </c>
      <c r="M6" s="27">
        <v>3.0000000000000001E-3</v>
      </c>
      <c r="N6" s="1">
        <v>2E-3</v>
      </c>
      <c r="O6" s="28">
        <v>2E-3</v>
      </c>
      <c r="P6" s="27">
        <v>0.08</v>
      </c>
      <c r="Q6" s="1">
        <v>7.9000000000000001E-2</v>
      </c>
      <c r="R6" s="28">
        <v>7.9000000000000001E-2</v>
      </c>
      <c r="T6" s="5" t="s">
        <v>23</v>
      </c>
      <c r="U6" s="25">
        <f t="shared" si="1"/>
        <v>7.6999999999999999E-2</v>
      </c>
      <c r="V6" s="25">
        <f t="shared" si="0"/>
        <v>7.6999999999999999E-2</v>
      </c>
      <c r="W6" s="25">
        <f t="shared" si="0"/>
        <v>7.6999999999999999E-2</v>
      </c>
    </row>
    <row r="7" spans="1:23" ht="15" thickBot="1" x14ac:dyDescent="0.4">
      <c r="L7" s="6" t="s">
        <v>24</v>
      </c>
      <c r="M7" s="29">
        <v>5.0000000000000001E-3</v>
      </c>
      <c r="N7" s="50">
        <v>5.0000000000000001E-3</v>
      </c>
      <c r="O7" s="30">
        <v>6.0000000000000001E-3</v>
      </c>
      <c r="P7" s="29">
        <v>4.4999999999999998E-2</v>
      </c>
      <c r="Q7" s="50">
        <v>4.4999999999999998E-2</v>
      </c>
      <c r="R7" s="30">
        <v>4.4999999999999998E-2</v>
      </c>
      <c r="T7" s="6" t="s">
        <v>24</v>
      </c>
      <c r="U7" s="25">
        <f t="shared" si="1"/>
        <v>0.04</v>
      </c>
      <c r="V7" s="25">
        <f t="shared" si="0"/>
        <v>0.04</v>
      </c>
      <c r="W7" s="25">
        <f t="shared" si="0"/>
        <v>3.9E-2</v>
      </c>
    </row>
    <row r="8" spans="1:23" ht="15" thickBot="1" x14ac:dyDescent="0.4">
      <c r="L8" s="2" t="s">
        <v>52</v>
      </c>
      <c r="M8" s="29">
        <v>1E-3</v>
      </c>
      <c r="N8" s="50">
        <v>0</v>
      </c>
      <c r="O8" s="30">
        <v>0</v>
      </c>
      <c r="P8" s="1"/>
      <c r="Q8" s="1"/>
      <c r="R8" s="1"/>
      <c r="U8" s="1"/>
      <c r="V8" s="1"/>
      <c r="W8" s="1"/>
    </row>
    <row r="9" spans="1:23" x14ac:dyDescent="0.35">
      <c r="L9" s="5" t="s">
        <v>55</v>
      </c>
      <c r="M9" s="27">
        <v>0</v>
      </c>
      <c r="N9" s="1">
        <v>1E-3</v>
      </c>
      <c r="O9" s="28">
        <v>0</v>
      </c>
      <c r="P9" s="1"/>
      <c r="Q9" s="1"/>
      <c r="R9" s="1"/>
      <c r="U9" t="s">
        <v>84</v>
      </c>
    </row>
    <row r="10" spans="1:23" x14ac:dyDescent="0.35">
      <c r="L10" s="5" t="s">
        <v>65</v>
      </c>
      <c r="M10" s="27">
        <v>0.151</v>
      </c>
      <c r="N10" s="1">
        <v>0.152</v>
      </c>
      <c r="O10" s="28">
        <v>0.152</v>
      </c>
      <c r="P10" s="1"/>
      <c r="Q10" s="1"/>
      <c r="R10" s="1"/>
    </row>
    <row r="11" spans="1:23" ht="15" thickBot="1" x14ac:dyDescent="0.4">
      <c r="L11" s="6" t="s">
        <v>54</v>
      </c>
      <c r="M11" s="29">
        <v>0.15</v>
      </c>
      <c r="N11" s="50">
        <v>0.152</v>
      </c>
      <c r="O11" s="30">
        <v>0.152</v>
      </c>
      <c r="P11" s="1"/>
      <c r="Q11" s="1"/>
      <c r="R11" s="1"/>
      <c r="T11" s="68" t="s">
        <v>86</v>
      </c>
      <c r="U11" s="70">
        <f>(U2-$J$41)/$J$40</f>
        <v>1.7125506072874492</v>
      </c>
      <c r="V11" s="70">
        <f t="shared" ref="U11:W16" si="2">(V2-$J$41)/$J$40</f>
        <v>1.7530364372469633</v>
      </c>
      <c r="W11" s="70">
        <f t="shared" si="2"/>
        <v>1.6990553306342777</v>
      </c>
    </row>
    <row r="12" spans="1:23" ht="15" thickBot="1" x14ac:dyDescent="0.4">
      <c r="A12" s="20"/>
      <c r="T12" s="68" t="s">
        <v>85</v>
      </c>
      <c r="U12" s="70">
        <f t="shared" si="2"/>
        <v>1.6045883940620784</v>
      </c>
      <c r="V12" s="70">
        <f t="shared" si="2"/>
        <v>1.6180836707152497</v>
      </c>
      <c r="W12" s="70">
        <f t="shared" si="2"/>
        <v>1.5775978407557356</v>
      </c>
    </row>
    <row r="13" spans="1:23" ht="15" thickBot="1" x14ac:dyDescent="0.4">
      <c r="B13" s="44" t="s">
        <v>15</v>
      </c>
      <c r="C13" s="44" t="s">
        <v>9</v>
      </c>
      <c r="D13" s="21" t="s">
        <v>11</v>
      </c>
      <c r="E13" t="s">
        <v>81</v>
      </c>
      <c r="F13" t="s">
        <v>81</v>
      </c>
      <c r="G13" t="s">
        <v>45</v>
      </c>
      <c r="T13" s="68" t="s">
        <v>87</v>
      </c>
      <c r="U13" s="70">
        <f t="shared" si="2"/>
        <v>1.3346828609986505</v>
      </c>
      <c r="V13" s="70">
        <f t="shared" si="2"/>
        <v>1.321187584345479</v>
      </c>
      <c r="W13" s="70">
        <f t="shared" si="2"/>
        <v>1.3346828609986505</v>
      </c>
    </row>
    <row r="14" spans="1:23" x14ac:dyDescent="0.35">
      <c r="A14" s="5" t="s">
        <v>12</v>
      </c>
      <c r="B14" s="5">
        <v>0</v>
      </c>
      <c r="C14">
        <f t="shared" ref="C14:C20" si="3">5000-B14</f>
        <v>5000</v>
      </c>
      <c r="D14" s="40">
        <f t="shared" ref="D14:D20" si="4">($F$2*B14)/5000</f>
        <v>0</v>
      </c>
      <c r="E14" s="1">
        <v>0</v>
      </c>
      <c r="F14" s="1">
        <v>-1E-3</v>
      </c>
      <c r="G14">
        <f>AVERAGE(E14:F14)</f>
        <v>-5.0000000000000001E-4</v>
      </c>
      <c r="T14" s="68" t="s">
        <v>88</v>
      </c>
      <c r="U14" s="70">
        <f t="shared" si="2"/>
        <v>0.94331983805668007</v>
      </c>
      <c r="V14" s="70">
        <f>(V5-$J$41)/$J$40</f>
        <v>0.94331983805668007</v>
      </c>
      <c r="W14" s="70">
        <f>(W5-$J$41)/$J$40</f>
        <v>0.94331983805668007</v>
      </c>
    </row>
    <row r="15" spans="1:23" x14ac:dyDescent="0.35">
      <c r="A15" s="5">
        <v>1</v>
      </c>
      <c r="B15" s="5">
        <v>50</v>
      </c>
      <c r="C15">
        <f t="shared" si="3"/>
        <v>4950</v>
      </c>
      <c r="D15" s="40">
        <f t="shared" si="4"/>
        <v>1.0022897585345547</v>
      </c>
      <c r="E15" s="1">
        <v>7.5999999999999998E-2</v>
      </c>
      <c r="F15" s="1">
        <v>7.5999999999999998E-2</v>
      </c>
      <c r="G15">
        <f t="shared" ref="G15:G19" si="5">AVERAGE(E15:F15)</f>
        <v>7.5999999999999998E-2</v>
      </c>
      <c r="T15" s="68" t="s">
        <v>89</v>
      </c>
      <c r="U15" s="70">
        <f t="shared" si="2"/>
        <v>0.80836707152496623</v>
      </c>
      <c r="V15" s="70">
        <f t="shared" si="2"/>
        <v>0.80836707152496623</v>
      </c>
      <c r="W15" s="70">
        <f t="shared" si="2"/>
        <v>0.80836707152496623</v>
      </c>
    </row>
    <row r="16" spans="1:23" x14ac:dyDescent="0.35">
      <c r="A16" s="5">
        <v>2</v>
      </c>
      <c r="B16" s="5">
        <v>100</v>
      </c>
      <c r="C16">
        <f t="shared" si="3"/>
        <v>4900</v>
      </c>
      <c r="D16" s="40">
        <f t="shared" si="4"/>
        <v>2.0045795170691094</v>
      </c>
      <c r="E16" s="1">
        <v>0.153</v>
      </c>
      <c r="F16" s="1">
        <v>0.153</v>
      </c>
      <c r="G16">
        <f t="shared" si="5"/>
        <v>0.153</v>
      </c>
      <c r="L16" s="36" t="s">
        <v>42</v>
      </c>
      <c r="M16" s="99" t="s">
        <v>31</v>
      </c>
      <c r="N16" s="99"/>
      <c r="O16" s="99"/>
      <c r="P16" s="99" t="s">
        <v>33</v>
      </c>
      <c r="Q16" s="99"/>
      <c r="R16" s="99"/>
      <c r="T16" s="68" t="s">
        <v>90</v>
      </c>
      <c r="U16" s="70">
        <f>(U7-$J$41)/$J$40</f>
        <v>0.30904183535762486</v>
      </c>
      <c r="V16" s="70">
        <f t="shared" si="2"/>
        <v>0.30904183535762486</v>
      </c>
      <c r="W16" s="70">
        <f t="shared" si="2"/>
        <v>0.29554655870445345</v>
      </c>
    </row>
    <row r="17" spans="1:23" x14ac:dyDescent="0.35">
      <c r="A17" s="5">
        <v>3</v>
      </c>
      <c r="B17" s="5">
        <v>250</v>
      </c>
      <c r="C17">
        <f t="shared" si="3"/>
        <v>4750</v>
      </c>
      <c r="D17" s="40">
        <f t="shared" si="4"/>
        <v>5.0114487926727733</v>
      </c>
      <c r="E17" s="1">
        <v>0.41399999999999998</v>
      </c>
      <c r="F17" s="1">
        <v>0.41599999999999998</v>
      </c>
      <c r="G17">
        <f t="shared" si="5"/>
        <v>0.41499999999999998</v>
      </c>
      <c r="L17">
        <v>0</v>
      </c>
      <c r="M17" s="23">
        <f t="shared" ref="M17:R26" si="6">(M2-$J$41)/$J$40</f>
        <v>-0.23076923076923078</v>
      </c>
      <c r="N17" s="23">
        <f t="shared" si="6"/>
        <v>-0.23076923076923078</v>
      </c>
      <c r="O17" s="23">
        <f t="shared" si="6"/>
        <v>-0.23076923076923078</v>
      </c>
      <c r="P17" s="23">
        <f t="shared" si="6"/>
        <v>1.7125506072874492</v>
      </c>
      <c r="Q17" s="23">
        <f t="shared" si="6"/>
        <v>1.7530364372469633</v>
      </c>
      <c r="R17" s="23">
        <f t="shared" si="6"/>
        <v>1.6990553306342777</v>
      </c>
    </row>
    <row r="18" spans="1:23" x14ac:dyDescent="0.35">
      <c r="A18" s="5">
        <v>4</v>
      </c>
      <c r="B18" s="5">
        <v>500</v>
      </c>
      <c r="C18">
        <f t="shared" si="3"/>
        <v>4500</v>
      </c>
      <c r="D18" s="40">
        <f t="shared" si="4"/>
        <v>10.022897585345547</v>
      </c>
      <c r="E18" s="1">
        <v>0.78300000000000003</v>
      </c>
      <c r="F18" s="1">
        <v>0.78300000000000003</v>
      </c>
      <c r="G18">
        <f t="shared" si="5"/>
        <v>0.78300000000000003</v>
      </c>
      <c r="L18">
        <v>1</v>
      </c>
      <c r="M18" s="23">
        <f t="shared" si="6"/>
        <v>-0.21727395411605938</v>
      </c>
      <c r="N18" s="23">
        <f t="shared" si="6"/>
        <v>-0.21727395411605938</v>
      </c>
      <c r="O18" s="23">
        <f t="shared" si="6"/>
        <v>-0.21727395411605938</v>
      </c>
      <c r="P18" s="23">
        <f t="shared" si="6"/>
        <v>1.6180836707152497</v>
      </c>
      <c r="Q18" s="23">
        <f t="shared" si="6"/>
        <v>1.6315789473684212</v>
      </c>
      <c r="R18" s="23">
        <f t="shared" si="6"/>
        <v>1.5910931174089069</v>
      </c>
      <c r="T18" s="68" t="s">
        <v>85</v>
      </c>
      <c r="U18" s="69">
        <f>(U$11-U12)/U$11</f>
        <v>6.3041765169424571E-2</v>
      </c>
      <c r="V18" s="69">
        <f t="shared" ref="V18:W19" si="7">(V$11-V12)/V$11</f>
        <v>7.6982294072363205E-2</v>
      </c>
      <c r="W18" s="69">
        <f>(W$11-W12)/W$11</f>
        <v>7.1485305798252352E-2</v>
      </c>
    </row>
    <row r="19" spans="1:23" x14ac:dyDescent="0.35">
      <c r="A19" s="5">
        <v>5</v>
      </c>
      <c r="B19" s="5">
        <v>750</v>
      </c>
      <c r="C19">
        <f t="shared" si="3"/>
        <v>4250</v>
      </c>
      <c r="D19" s="40">
        <f t="shared" si="4"/>
        <v>15.03434637801832</v>
      </c>
      <c r="E19" s="1">
        <v>1.099</v>
      </c>
      <c r="F19" s="1">
        <v>1.125</v>
      </c>
      <c r="G19">
        <f t="shared" si="5"/>
        <v>1.1120000000000001</v>
      </c>
      <c r="L19">
        <v>6</v>
      </c>
      <c r="M19" s="23">
        <f t="shared" si="6"/>
        <v>-0.23076923076923078</v>
      </c>
      <c r="N19" s="23">
        <f t="shared" si="6"/>
        <v>-0.23076923076923078</v>
      </c>
      <c r="O19" s="23">
        <f t="shared" si="6"/>
        <v>-0.23076923076923078</v>
      </c>
      <c r="P19" s="23">
        <f t="shared" si="6"/>
        <v>1.3346828609986505</v>
      </c>
      <c r="Q19" s="23">
        <f t="shared" si="6"/>
        <v>1.321187584345479</v>
      </c>
      <c r="R19" s="23">
        <f t="shared" si="6"/>
        <v>1.3346828609986505</v>
      </c>
      <c r="T19" s="68" t="s">
        <v>87</v>
      </c>
      <c r="U19" s="69">
        <f>(U$11-U13)/U$11</f>
        <v>0.22064617809298651</v>
      </c>
      <c r="V19" s="69">
        <f>(V$11-V13)/V$11</f>
        <v>0.24634334103156269</v>
      </c>
      <c r="W19" s="69">
        <f t="shared" si="7"/>
        <v>0.21445591739475758</v>
      </c>
    </row>
    <row r="20" spans="1:23" ht="15" thickBot="1" x14ac:dyDescent="0.4">
      <c r="A20" s="6">
        <v>6</v>
      </c>
      <c r="B20" s="6">
        <v>1000</v>
      </c>
      <c r="C20" s="7">
        <f t="shared" si="3"/>
        <v>4000</v>
      </c>
      <c r="D20" s="38">
        <f t="shared" si="4"/>
        <v>20.045795170691093</v>
      </c>
      <c r="E20" s="1">
        <v>1.486</v>
      </c>
      <c r="F20" s="1">
        <v>1.5189999999999999</v>
      </c>
      <c r="G20">
        <f>AVERAGE(E20:F20)</f>
        <v>1.5024999999999999</v>
      </c>
      <c r="L20">
        <v>24</v>
      </c>
      <c r="M20" s="23">
        <f t="shared" si="6"/>
        <v>-0.21727395411605938</v>
      </c>
      <c r="N20" s="23">
        <f t="shared" si="6"/>
        <v>-0.21727395411605938</v>
      </c>
      <c r="O20" s="23">
        <f t="shared" si="6"/>
        <v>-0.21727395411605938</v>
      </c>
      <c r="P20" s="23">
        <f t="shared" si="6"/>
        <v>0.95681511470985148</v>
      </c>
      <c r="Q20" s="23">
        <f t="shared" si="6"/>
        <v>0.95681511470985148</v>
      </c>
      <c r="R20" s="23">
        <f t="shared" si="6"/>
        <v>0.95681511470985148</v>
      </c>
      <c r="T20" s="68" t="s">
        <v>88</v>
      </c>
      <c r="U20" s="69">
        <f t="shared" ref="U20:W22" si="8">(U$11-U14)/U$11</f>
        <v>0.44917257683215128</v>
      </c>
      <c r="V20" s="69">
        <f>(V$11-V14)/V$11</f>
        <v>0.46189376443418012</v>
      </c>
      <c r="W20" s="69">
        <f t="shared" si="8"/>
        <v>0.44479745830023826</v>
      </c>
    </row>
    <row r="21" spans="1:23" x14ac:dyDescent="0.35">
      <c r="L21">
        <v>48</v>
      </c>
      <c r="M21" s="23">
        <f t="shared" si="6"/>
        <v>-0.19028340080971662</v>
      </c>
      <c r="N21" s="23">
        <f t="shared" si="6"/>
        <v>-0.203778677462888</v>
      </c>
      <c r="O21" s="23">
        <f t="shared" si="6"/>
        <v>-0.203778677462888</v>
      </c>
      <c r="P21" s="23">
        <f t="shared" si="6"/>
        <v>0.84885290148448045</v>
      </c>
      <c r="Q21" s="23">
        <f t="shared" si="6"/>
        <v>0.83535762483130904</v>
      </c>
      <c r="R21" s="23">
        <f t="shared" si="6"/>
        <v>0.83535762483130904</v>
      </c>
      <c r="T21" s="68" t="s">
        <v>89</v>
      </c>
      <c r="U21" s="69">
        <f t="shared" si="8"/>
        <v>0.52797478329393221</v>
      </c>
      <c r="V21" s="69">
        <f>(V$11-V15)/V$11</f>
        <v>0.53887605850654341</v>
      </c>
      <c r="W21" s="69">
        <f>(W$11-W15)/W$11</f>
        <v>0.52422557585385221</v>
      </c>
    </row>
    <row r="22" spans="1:23" ht="15" thickBot="1" x14ac:dyDescent="0.4">
      <c r="L22">
        <v>72</v>
      </c>
      <c r="M22" s="23">
        <f t="shared" si="6"/>
        <v>-0.16329284750337381</v>
      </c>
      <c r="N22" s="23">
        <f t="shared" si="6"/>
        <v>-0.16329284750337381</v>
      </c>
      <c r="O22" s="23">
        <f t="shared" si="6"/>
        <v>-0.14979757085020243</v>
      </c>
      <c r="P22" s="23">
        <f t="shared" si="6"/>
        <v>0.37651821862348178</v>
      </c>
      <c r="Q22" s="23">
        <f t="shared" si="6"/>
        <v>0.37651821862348178</v>
      </c>
      <c r="R22" s="23">
        <f t="shared" si="6"/>
        <v>0.37651821862348178</v>
      </c>
      <c r="T22" s="68" t="s">
        <v>90</v>
      </c>
      <c r="U22" s="69">
        <f t="shared" si="8"/>
        <v>0.81954294720252174</v>
      </c>
      <c r="V22" s="69">
        <f t="shared" si="8"/>
        <v>0.82371054657428777</v>
      </c>
      <c r="W22" s="69">
        <f>(W$11-W16)/W$11</f>
        <v>0.82605242255758538</v>
      </c>
    </row>
    <row r="23" spans="1:23" x14ac:dyDescent="0.35">
      <c r="L23" s="2" t="s">
        <v>52</v>
      </c>
      <c r="M23" s="54">
        <f t="shared" si="6"/>
        <v>-0.21727395411605938</v>
      </c>
      <c r="N23" s="54">
        <f t="shared" si="6"/>
        <v>-0.23076923076923078</v>
      </c>
      <c r="O23" s="54">
        <f t="shared" si="6"/>
        <v>-0.23076923076923078</v>
      </c>
      <c r="P23" s="23"/>
      <c r="Q23" s="23"/>
      <c r="R23" s="23"/>
    </row>
    <row r="24" spans="1:23" x14ac:dyDescent="0.35">
      <c r="L24" s="5" t="s">
        <v>55</v>
      </c>
      <c r="M24" s="54">
        <f t="shared" si="6"/>
        <v>-0.23076923076923078</v>
      </c>
      <c r="N24" s="54">
        <f t="shared" si="6"/>
        <v>-0.21727395411605938</v>
      </c>
      <c r="O24" s="54">
        <f t="shared" si="6"/>
        <v>-0.23076923076923078</v>
      </c>
      <c r="P24" s="23"/>
      <c r="Q24" s="23"/>
      <c r="R24" s="23"/>
    </row>
    <row r="25" spans="1:23" x14ac:dyDescent="0.35">
      <c r="L25" s="5" t="s">
        <v>63</v>
      </c>
      <c r="M25" s="54">
        <f t="shared" si="6"/>
        <v>1.807017543859649</v>
      </c>
      <c r="N25" s="54">
        <f t="shared" si="6"/>
        <v>1.8205128205128205</v>
      </c>
      <c r="O25" s="54">
        <f t="shared" si="6"/>
        <v>1.8205128205128205</v>
      </c>
      <c r="P25" s="23"/>
      <c r="Q25" s="23"/>
      <c r="R25" s="23"/>
    </row>
    <row r="26" spans="1:23" ht="15" thickBot="1" x14ac:dyDescent="0.4">
      <c r="L26" s="6" t="s">
        <v>54</v>
      </c>
      <c r="M26" s="54">
        <f t="shared" si="6"/>
        <v>1.7935222672064777</v>
      </c>
      <c r="N26" s="54">
        <f t="shared" si="6"/>
        <v>1.8205128205128205</v>
      </c>
      <c r="O26" s="54">
        <f t="shared" si="6"/>
        <v>1.8205128205128205</v>
      </c>
      <c r="P26" s="23"/>
      <c r="Q26" s="23"/>
      <c r="R26" s="23"/>
    </row>
    <row r="27" spans="1:23" ht="15" thickBot="1" x14ac:dyDescent="0.4">
      <c r="A27" s="2"/>
      <c r="B27" s="3" t="s">
        <v>16</v>
      </c>
      <c r="C27" s="3" t="s">
        <v>13</v>
      </c>
      <c r="D27" s="37" t="s">
        <v>11</v>
      </c>
      <c r="E27" t="s">
        <v>81</v>
      </c>
      <c r="F27" t="s">
        <v>82</v>
      </c>
      <c r="G27" t="s">
        <v>11</v>
      </c>
      <c r="H27" t="s">
        <v>11</v>
      </c>
    </row>
    <row r="28" spans="1:23" ht="15" thickBot="1" x14ac:dyDescent="0.4">
      <c r="A28" s="6" t="s">
        <v>14</v>
      </c>
      <c r="B28" s="7">
        <f>(D28*C28)/F3</f>
        <v>0.99947987100800995</v>
      </c>
      <c r="C28" s="7">
        <v>500</v>
      </c>
      <c r="D28" s="38">
        <v>2</v>
      </c>
      <c r="E28">
        <v>0.154</v>
      </c>
      <c r="F28">
        <v>0.151</v>
      </c>
      <c r="G28" s="23">
        <f t="shared" ref="G28:H30" si="9">(E28-$J$41)/$J$40</f>
        <v>1.8475033738191633</v>
      </c>
      <c r="H28" s="23">
        <f t="shared" si="9"/>
        <v>1.807017543859649</v>
      </c>
      <c r="L28" s="35" t="s">
        <v>38</v>
      </c>
      <c r="M28" s="102" t="s">
        <v>31</v>
      </c>
      <c r="N28" s="100"/>
      <c r="O28" s="100"/>
      <c r="P28" s="100" t="s">
        <v>33</v>
      </c>
      <c r="Q28" s="100"/>
      <c r="R28" s="101"/>
      <c r="S28" s="99" t="s">
        <v>49</v>
      </c>
      <c r="T28" s="99"/>
      <c r="U28" s="99"/>
    </row>
    <row r="29" spans="1:23" x14ac:dyDescent="0.35">
      <c r="E29">
        <v>0.155</v>
      </c>
      <c r="F29">
        <v>0.152</v>
      </c>
      <c r="G29" s="23">
        <f t="shared" si="9"/>
        <v>1.8609986504723346</v>
      </c>
      <c r="H29" s="23">
        <f t="shared" si="9"/>
        <v>1.8205128205128205</v>
      </c>
      <c r="L29" s="31">
        <v>0</v>
      </c>
      <c r="M29" s="46">
        <f t="shared" ref="M29:R38" si="10">IF(M17&lt;0,0,M17)</f>
        <v>0</v>
      </c>
      <c r="N29" s="22">
        <f t="shared" si="10"/>
        <v>0</v>
      </c>
      <c r="O29" s="39">
        <f t="shared" si="10"/>
        <v>0</v>
      </c>
      <c r="P29" s="46">
        <f t="shared" si="10"/>
        <v>1.7125506072874492</v>
      </c>
      <c r="Q29" s="22">
        <f t="shared" si="10"/>
        <v>1.7530364372469633</v>
      </c>
      <c r="R29" s="39">
        <f t="shared" si="10"/>
        <v>1.6990553306342777</v>
      </c>
    </row>
    <row r="30" spans="1:23" x14ac:dyDescent="0.35">
      <c r="E30">
        <v>0.154</v>
      </c>
      <c r="F30">
        <v>0.152</v>
      </c>
      <c r="G30" s="23">
        <f t="shared" si="9"/>
        <v>1.8475033738191633</v>
      </c>
      <c r="H30" s="23">
        <f t="shared" si="9"/>
        <v>1.8205128205128205</v>
      </c>
      <c r="L30" s="41">
        <v>1</v>
      </c>
      <c r="M30" s="47">
        <f t="shared" si="10"/>
        <v>0</v>
      </c>
      <c r="N30" s="23">
        <f t="shared" si="10"/>
        <v>0</v>
      </c>
      <c r="O30" s="40">
        <f t="shared" si="10"/>
        <v>0</v>
      </c>
      <c r="P30" s="47">
        <f t="shared" si="10"/>
        <v>1.6180836707152497</v>
      </c>
      <c r="Q30" s="23">
        <f t="shared" si="10"/>
        <v>1.6315789473684212</v>
      </c>
      <c r="R30" s="40">
        <f t="shared" si="10"/>
        <v>1.5910931174089069</v>
      </c>
      <c r="S30" s="45">
        <f>($P$29-P30)/$P$29</f>
        <v>5.5161544523246529E-2</v>
      </c>
      <c r="T30" s="45">
        <f t="shared" ref="T30:U34" si="11">($P$29-Q30)/$P$29</f>
        <v>4.7281323877068362E-2</v>
      </c>
      <c r="U30" s="45">
        <f t="shared" si="11"/>
        <v>7.0921985815602731E-2</v>
      </c>
    </row>
    <row r="31" spans="1:23" x14ac:dyDescent="0.35">
      <c r="L31" s="41">
        <v>6</v>
      </c>
      <c r="M31" s="47">
        <f t="shared" si="10"/>
        <v>0</v>
      </c>
      <c r="N31" s="23">
        <f t="shared" si="10"/>
        <v>0</v>
      </c>
      <c r="O31" s="40">
        <f t="shared" si="10"/>
        <v>0</v>
      </c>
      <c r="P31" s="47">
        <f t="shared" si="10"/>
        <v>1.3346828609986505</v>
      </c>
      <c r="Q31" s="23">
        <f t="shared" si="10"/>
        <v>1.321187584345479</v>
      </c>
      <c r="R31" s="40">
        <f>IF(R19&lt;0,0,R19)</f>
        <v>1.3346828609986505</v>
      </c>
      <c r="S31" s="45">
        <f t="shared" ref="S31:S34" si="12">($P$29-P31)/$P$29</f>
        <v>0.22064617809298651</v>
      </c>
      <c r="T31" s="45">
        <f t="shared" si="11"/>
        <v>0.22852639873916467</v>
      </c>
      <c r="U31" s="45">
        <f t="shared" si="11"/>
        <v>0.22064617809298651</v>
      </c>
    </row>
    <row r="32" spans="1:23" x14ac:dyDescent="0.35">
      <c r="L32" s="41">
        <v>24</v>
      </c>
      <c r="M32" s="47">
        <f t="shared" si="10"/>
        <v>0</v>
      </c>
      <c r="N32" s="23">
        <f t="shared" si="10"/>
        <v>0</v>
      </c>
      <c r="O32" s="40">
        <f t="shared" si="10"/>
        <v>0</v>
      </c>
      <c r="P32" s="47">
        <f t="shared" si="10"/>
        <v>0.95681511470985148</v>
      </c>
      <c r="Q32" s="23">
        <f t="shared" si="10"/>
        <v>0.95681511470985148</v>
      </c>
      <c r="R32" s="40">
        <f t="shared" si="10"/>
        <v>0.95681511470985148</v>
      </c>
      <c r="S32" s="45">
        <f t="shared" si="12"/>
        <v>0.44129235618597318</v>
      </c>
      <c r="T32" s="45">
        <f t="shared" si="11"/>
        <v>0.44129235618597318</v>
      </c>
      <c r="U32" s="45">
        <f t="shared" si="11"/>
        <v>0.44129235618597318</v>
      </c>
    </row>
    <row r="33" spans="9:21" x14ac:dyDescent="0.35">
      <c r="L33" s="41">
        <v>48</v>
      </c>
      <c r="M33" s="47">
        <f t="shared" si="10"/>
        <v>0</v>
      </c>
      <c r="N33" s="23">
        <f t="shared" si="10"/>
        <v>0</v>
      </c>
      <c r="O33" s="40">
        <f t="shared" si="10"/>
        <v>0</v>
      </c>
      <c r="P33" s="47">
        <f t="shared" si="10"/>
        <v>0.84885290148448045</v>
      </c>
      <c r="Q33" s="23">
        <f t="shared" si="10"/>
        <v>0.83535762483130904</v>
      </c>
      <c r="R33" s="40">
        <f t="shared" si="10"/>
        <v>0.83535762483130904</v>
      </c>
      <c r="S33" s="45">
        <f t="shared" si="12"/>
        <v>0.5043341213553979</v>
      </c>
      <c r="T33" s="45">
        <f t="shared" si="11"/>
        <v>0.51221434200157601</v>
      </c>
      <c r="U33" s="45">
        <f t="shared" si="11"/>
        <v>0.51221434200157601</v>
      </c>
    </row>
    <row r="34" spans="9:21" ht="15" thickBot="1" x14ac:dyDescent="0.4">
      <c r="L34" s="32">
        <v>72</v>
      </c>
      <c r="M34" s="47">
        <f t="shared" si="10"/>
        <v>0</v>
      </c>
      <c r="N34" s="23">
        <f t="shared" si="10"/>
        <v>0</v>
      </c>
      <c r="O34" s="40">
        <f t="shared" si="10"/>
        <v>0</v>
      </c>
      <c r="P34" s="48">
        <f t="shared" si="10"/>
        <v>0.37651821862348178</v>
      </c>
      <c r="Q34" s="24">
        <f t="shared" si="10"/>
        <v>0.37651821862348178</v>
      </c>
      <c r="R34" s="38">
        <f t="shared" si="10"/>
        <v>0.37651821862348178</v>
      </c>
      <c r="S34" s="45">
        <f t="shared" si="12"/>
        <v>0.78014184397163122</v>
      </c>
      <c r="T34" s="45">
        <f t="shared" si="11"/>
        <v>0.78014184397163122</v>
      </c>
      <c r="U34" s="45">
        <f t="shared" si="11"/>
        <v>0.78014184397163122</v>
      </c>
    </row>
    <row r="35" spans="9:21" x14ac:dyDescent="0.35">
      <c r="L35" s="2" t="s">
        <v>52</v>
      </c>
      <c r="M35" s="46">
        <f t="shared" si="10"/>
        <v>0</v>
      </c>
      <c r="N35" s="22">
        <f t="shared" si="10"/>
        <v>0</v>
      </c>
      <c r="O35" s="39">
        <f t="shared" si="10"/>
        <v>0</v>
      </c>
      <c r="P35" s="23"/>
      <c r="Q35" s="23"/>
      <c r="R35" s="23"/>
      <c r="S35" s="45"/>
      <c r="T35" s="45"/>
      <c r="U35" s="45"/>
    </row>
    <row r="36" spans="9:21" x14ac:dyDescent="0.35">
      <c r="L36" s="5" t="s">
        <v>55</v>
      </c>
      <c r="M36" s="47">
        <f t="shared" si="10"/>
        <v>0</v>
      </c>
      <c r="N36" s="23">
        <f t="shared" si="10"/>
        <v>0</v>
      </c>
      <c r="O36" s="40">
        <f t="shared" si="10"/>
        <v>0</v>
      </c>
      <c r="P36" s="23"/>
      <c r="Q36" s="23"/>
      <c r="R36" s="23"/>
    </row>
    <row r="37" spans="9:21" x14ac:dyDescent="0.35">
      <c r="L37" s="5" t="s">
        <v>63</v>
      </c>
      <c r="M37" s="47">
        <f t="shared" si="10"/>
        <v>1.807017543859649</v>
      </c>
      <c r="N37" s="23">
        <f t="shared" si="10"/>
        <v>1.8205128205128205</v>
      </c>
      <c r="O37" s="40">
        <f t="shared" si="10"/>
        <v>1.8205128205128205</v>
      </c>
      <c r="P37" s="23"/>
      <c r="Q37" s="23"/>
      <c r="R37" s="23"/>
    </row>
    <row r="38" spans="9:21" ht="15" thickBot="1" x14ac:dyDescent="0.4">
      <c r="L38" s="6" t="s">
        <v>54</v>
      </c>
      <c r="M38" s="48">
        <f t="shared" si="10"/>
        <v>1.7935222672064777</v>
      </c>
      <c r="N38" s="24">
        <f t="shared" si="10"/>
        <v>1.8205128205128205</v>
      </c>
      <c r="O38" s="38">
        <f t="shared" si="10"/>
        <v>1.8205128205128205</v>
      </c>
      <c r="P38" s="23"/>
      <c r="Q38" s="23"/>
      <c r="R38" s="23"/>
    </row>
    <row r="40" spans="9:21" ht="15" thickBot="1" x14ac:dyDescent="0.4">
      <c r="I40" t="s">
        <v>48</v>
      </c>
      <c r="J40">
        <v>7.4099999999999999E-2</v>
      </c>
    </row>
    <row r="41" spans="9:21" ht="15" thickBot="1" x14ac:dyDescent="0.4">
      <c r="I41" t="s">
        <v>40</v>
      </c>
      <c r="J41">
        <v>1.7100000000000001E-2</v>
      </c>
      <c r="O41" s="20" t="s">
        <v>50</v>
      </c>
      <c r="P41" s="21" t="s">
        <v>49</v>
      </c>
    </row>
    <row r="42" spans="9:21" x14ac:dyDescent="0.35">
      <c r="M42" s="23"/>
      <c r="N42" s="31">
        <v>0</v>
      </c>
      <c r="O42" s="46">
        <f t="shared" ref="O42:O47" si="13">AVERAGE(P29:R29)</f>
        <v>1.7215474583895636</v>
      </c>
      <c r="P42" s="37"/>
    </row>
    <row r="43" spans="9:21" x14ac:dyDescent="0.35">
      <c r="M43" s="23"/>
      <c r="N43" s="41">
        <v>1</v>
      </c>
      <c r="O43" s="47">
        <f t="shared" si="13"/>
        <v>1.6135852451641928</v>
      </c>
      <c r="P43" s="61">
        <f>($O$42-O43)/$O$42</f>
        <v>6.2712307290305538E-2</v>
      </c>
    </row>
    <row r="44" spans="9:21" x14ac:dyDescent="0.35">
      <c r="M44" s="23"/>
      <c r="N44" s="41">
        <v>6</v>
      </c>
      <c r="O44" s="47">
        <f t="shared" si="13"/>
        <v>1.3301844354475933</v>
      </c>
      <c r="P44" s="61">
        <f t="shared" ref="P44:P47" si="14">($O$42-O44)/$O$42</f>
        <v>0.22733211392735822</v>
      </c>
    </row>
    <row r="45" spans="9:21" x14ac:dyDescent="0.35">
      <c r="M45" s="23"/>
      <c r="N45" s="41">
        <v>24</v>
      </c>
      <c r="O45" s="47">
        <f t="shared" si="13"/>
        <v>0.95681511470985148</v>
      </c>
      <c r="P45" s="61">
        <f t="shared" si="14"/>
        <v>0.44421217663966556</v>
      </c>
    </row>
    <row r="46" spans="9:21" x14ac:dyDescent="0.35">
      <c r="M46" s="23"/>
      <c r="N46" s="41">
        <v>48</v>
      </c>
      <c r="O46" s="47">
        <f t="shared" si="13"/>
        <v>0.8398560503823661</v>
      </c>
      <c r="P46" s="61">
        <f t="shared" si="14"/>
        <v>0.51215050953749675</v>
      </c>
    </row>
    <row r="47" spans="9:21" ht="15" thickBot="1" x14ac:dyDescent="0.4">
      <c r="M47" s="23"/>
      <c r="N47" s="32">
        <v>72</v>
      </c>
      <c r="O47" s="48">
        <f t="shared" si="13"/>
        <v>0.37651821862348173</v>
      </c>
      <c r="P47" s="62">
        <f t="shared" si="14"/>
        <v>0.78129082832505881</v>
      </c>
    </row>
    <row r="48" spans="9:21" x14ac:dyDescent="0.35">
      <c r="N48" s="2" t="s">
        <v>65</v>
      </c>
      <c r="O48" s="22">
        <f>AVERAGE(M37:O37)</f>
        <v>1.8160143949617631</v>
      </c>
      <c r="P48" s="37"/>
    </row>
    <row r="49" spans="1:16" ht="15" thickBot="1" x14ac:dyDescent="0.4">
      <c r="N49" s="6" t="s">
        <v>64</v>
      </c>
      <c r="O49" s="24">
        <f>AVERAGE(M38:O38)</f>
        <v>1.8115159694107061</v>
      </c>
      <c r="P49" s="62">
        <f>(O48-O49)/O48</f>
        <v>2.4770869457516973E-3</v>
      </c>
    </row>
    <row r="50" spans="1:16" x14ac:dyDescent="0.35">
      <c r="A50" t="s">
        <v>83</v>
      </c>
    </row>
    <row r="51" spans="1:16" x14ac:dyDescent="0.35">
      <c r="A51" s="33" t="s">
        <v>55</v>
      </c>
      <c r="B51">
        <v>6.7000000000000004E-2</v>
      </c>
    </row>
    <row r="52" spans="1:16" x14ac:dyDescent="0.35">
      <c r="A52" s="33" t="s">
        <v>24</v>
      </c>
      <c r="B52">
        <v>0.85099999999999998</v>
      </c>
    </row>
    <row r="53" spans="1:16" x14ac:dyDescent="0.35">
      <c r="A53" s="33">
        <v>72</v>
      </c>
      <c r="B53">
        <v>0.84799999999999998</v>
      </c>
    </row>
    <row r="54" spans="1:16" x14ac:dyDescent="0.35">
      <c r="A54" s="33" t="s">
        <v>23</v>
      </c>
      <c r="B54">
        <v>0.84799999999999998</v>
      </c>
    </row>
    <row r="55" spans="1:16" x14ac:dyDescent="0.35">
      <c r="A55" s="33">
        <v>48</v>
      </c>
      <c r="B55">
        <v>0.85</v>
      </c>
    </row>
    <row r="56" spans="1:16" x14ac:dyDescent="0.35">
      <c r="A56" s="33" t="s">
        <v>22</v>
      </c>
      <c r="B56">
        <v>0.84799999999999998</v>
      </c>
    </row>
    <row r="57" spans="1:16" x14ac:dyDescent="0.35">
      <c r="A57" s="33">
        <v>24</v>
      </c>
      <c r="B57">
        <v>0.83699999999999997</v>
      </c>
    </row>
    <row r="58" spans="1:16" x14ac:dyDescent="0.35">
      <c r="A58" s="33" t="s">
        <v>21</v>
      </c>
      <c r="B58">
        <v>0.85599999999999998</v>
      </c>
    </row>
    <row r="59" spans="1:16" x14ac:dyDescent="0.35">
      <c r="A59" s="33">
        <v>6</v>
      </c>
      <c r="B59">
        <v>0.84499999999999997</v>
      </c>
    </row>
    <row r="60" spans="1:16" x14ac:dyDescent="0.35">
      <c r="A60" s="33" t="s">
        <v>20</v>
      </c>
      <c r="B60">
        <v>0.84399999999999997</v>
      </c>
    </row>
    <row r="61" spans="1:16" x14ac:dyDescent="0.35">
      <c r="A61" s="33">
        <v>1</v>
      </c>
      <c r="B61">
        <v>0.84599999999999997</v>
      </c>
    </row>
    <row r="62" spans="1:16" x14ac:dyDescent="0.35">
      <c r="A62" s="33" t="s">
        <v>19</v>
      </c>
      <c r="B62">
        <v>0.84199999999999997</v>
      </c>
    </row>
    <row r="63" spans="1:16" x14ac:dyDescent="0.35">
      <c r="A63" s="33">
        <v>0</v>
      </c>
      <c r="B63">
        <v>0.85299999999999998</v>
      </c>
    </row>
  </sheetData>
  <mergeCells count="8">
    <mergeCell ref="S28:U28"/>
    <mergeCell ref="M1:O1"/>
    <mergeCell ref="P1:R1"/>
    <mergeCell ref="M16:O16"/>
    <mergeCell ref="P16:R16"/>
    <mergeCell ref="M28:O28"/>
    <mergeCell ref="P28:R28"/>
    <mergeCell ref="U1:W1"/>
  </mergeCells>
  <conditionalFormatting sqref="M8:O8">
    <cfRule type="cellIs" dxfId="7" priority="2" operator="lessThan">
      <formula>$G$15</formula>
    </cfRule>
  </conditionalFormatting>
  <conditionalFormatting sqref="M2:R7">
    <cfRule type="cellIs" dxfId="6" priority="3" operator="lessThan">
      <formula>$G$15</formula>
    </cfRule>
  </conditionalFormatting>
  <conditionalFormatting sqref="U2:W7">
    <cfRule type="cellIs" dxfId="5" priority="1" operator="lessThan">
      <formula>$G$15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F45D7-2147-4748-BE2B-9ABC0CE0B1F9}">
  <dimension ref="A1:T34"/>
  <sheetViews>
    <sheetView workbookViewId="0">
      <selection activeCell="N33" sqref="N33"/>
    </sheetView>
  </sheetViews>
  <sheetFormatPr defaultRowHeight="14.5" x14ac:dyDescent="0.35"/>
  <cols>
    <col min="1" max="1" width="10.7265625" bestFit="1" customWidth="1"/>
    <col min="3" max="3" width="9.54296875" bestFit="1" customWidth="1"/>
    <col min="7" max="7" width="11.1796875" bestFit="1" customWidth="1"/>
    <col min="8" max="8" width="9.54296875" bestFit="1" customWidth="1"/>
    <col min="11" max="11" width="11.1796875" bestFit="1" customWidth="1"/>
    <col min="14" max="14" width="10.7265625" bestFit="1" customWidth="1"/>
    <col min="17" max="17" width="11.1796875" bestFit="1" customWidth="1"/>
  </cols>
  <sheetData>
    <row r="1" spans="1:17" x14ac:dyDescent="0.35">
      <c r="A1" s="52">
        <v>43900</v>
      </c>
      <c r="G1" s="52">
        <v>43992</v>
      </c>
      <c r="N1" s="52"/>
    </row>
    <row r="2" spans="1:17" ht="15" thickBot="1" x14ac:dyDescent="0.4">
      <c r="A2" s="35" t="s">
        <v>38</v>
      </c>
      <c r="G2" s="35" t="s">
        <v>38</v>
      </c>
      <c r="H2" s="23"/>
      <c r="J2" s="23"/>
      <c r="K2" s="45"/>
      <c r="N2" s="35" t="s">
        <v>38</v>
      </c>
    </row>
    <row r="3" spans="1:17" x14ac:dyDescent="0.35">
      <c r="A3">
        <v>0</v>
      </c>
      <c r="B3" s="46">
        <v>1.7812911725955203</v>
      </c>
      <c r="C3" s="22">
        <v>1.7944664031620552</v>
      </c>
      <c r="D3" s="39">
        <v>1.7944664031620552</v>
      </c>
      <c r="E3" s="45"/>
      <c r="G3">
        <v>0</v>
      </c>
      <c r="H3" s="46">
        <v>1.7430093209054591</v>
      </c>
      <c r="I3" s="22">
        <v>1.7430093209054591</v>
      </c>
      <c r="J3" s="39">
        <v>1.7430093209054591</v>
      </c>
      <c r="K3" s="45"/>
      <c r="N3">
        <v>0</v>
      </c>
      <c r="O3" s="46">
        <v>1.7125506072874492</v>
      </c>
      <c r="P3" s="22">
        <v>1.7530364372469633</v>
      </c>
      <c r="Q3" s="39">
        <v>1.6990553306342777</v>
      </c>
    </row>
    <row r="4" spans="1:17" x14ac:dyDescent="0.35">
      <c r="A4">
        <v>1</v>
      </c>
      <c r="B4" s="47">
        <v>1.5836627140974968</v>
      </c>
      <c r="C4" s="23">
        <v>1.6363636363636365</v>
      </c>
      <c r="D4" s="40">
        <v>1.6231884057971016</v>
      </c>
      <c r="E4" s="45"/>
      <c r="G4">
        <v>1</v>
      </c>
      <c r="H4" s="47">
        <v>1.6231691078561918</v>
      </c>
      <c r="I4" s="23">
        <v>1.6498002663115847</v>
      </c>
      <c r="J4" s="40">
        <v>1.6498002663115847</v>
      </c>
      <c r="K4" s="45"/>
      <c r="N4">
        <v>1</v>
      </c>
      <c r="O4" s="47">
        <v>1.6180836707152497</v>
      </c>
      <c r="P4" s="23">
        <v>1.6315789473684212</v>
      </c>
      <c r="Q4" s="40">
        <v>1.5910931174089069</v>
      </c>
    </row>
    <row r="5" spans="1:17" x14ac:dyDescent="0.35">
      <c r="A5">
        <v>6</v>
      </c>
      <c r="B5" s="47">
        <v>1.3860342555994731</v>
      </c>
      <c r="C5" s="23">
        <v>1.3860342555994731</v>
      </c>
      <c r="D5" s="40">
        <v>1.399209486166008</v>
      </c>
      <c r="E5" s="45"/>
      <c r="G5">
        <v>6</v>
      </c>
      <c r="H5" s="47">
        <v>1.3568575233022637</v>
      </c>
      <c r="I5" s="23">
        <v>1.3435419440745673</v>
      </c>
      <c r="J5" s="40">
        <v>1.3568575233022637</v>
      </c>
      <c r="K5" s="45"/>
      <c r="N5">
        <v>6</v>
      </c>
      <c r="O5" s="47">
        <v>1.3346828609986505</v>
      </c>
      <c r="P5" s="23">
        <v>1.321187584345479</v>
      </c>
      <c r="Q5" s="40">
        <v>1.3346828609986505</v>
      </c>
    </row>
    <row r="6" spans="1:17" x14ac:dyDescent="0.35">
      <c r="A6">
        <v>24</v>
      </c>
      <c r="B6" s="55">
        <v>0.80632411067193666</v>
      </c>
      <c r="C6" s="54">
        <v>0.81949934123847157</v>
      </c>
      <c r="D6" s="56">
        <v>0.80632411067193666</v>
      </c>
      <c r="E6" s="45"/>
      <c r="G6">
        <v>24</v>
      </c>
      <c r="H6" s="55">
        <v>0.79760319573901461</v>
      </c>
      <c r="I6" s="54">
        <v>0.81091877496671094</v>
      </c>
      <c r="J6" s="56">
        <v>0.79760319573901461</v>
      </c>
      <c r="K6" s="45"/>
      <c r="N6">
        <v>24</v>
      </c>
      <c r="O6" s="47">
        <v>0.95681511470985148</v>
      </c>
      <c r="P6" s="23">
        <v>0.95681511470985148</v>
      </c>
      <c r="Q6" s="40">
        <v>0.95681511470985148</v>
      </c>
    </row>
    <row r="7" spans="1:17" x14ac:dyDescent="0.35">
      <c r="A7">
        <v>48</v>
      </c>
      <c r="B7" s="47">
        <v>1.0303030303030303</v>
      </c>
      <c r="C7" s="23">
        <v>1.0434782608695652</v>
      </c>
      <c r="D7" s="40">
        <v>1.0434782608695652</v>
      </c>
      <c r="E7" s="45"/>
      <c r="G7">
        <v>48</v>
      </c>
      <c r="H7" s="55">
        <v>0.81091877496671094</v>
      </c>
      <c r="I7" s="54">
        <v>0.81091877496671094</v>
      </c>
      <c r="J7" s="56">
        <v>0.82423435419440738</v>
      </c>
      <c r="K7" s="45"/>
      <c r="N7">
        <v>48</v>
      </c>
      <c r="O7" s="47">
        <v>0.84885290148448045</v>
      </c>
      <c r="P7" s="23">
        <v>0.83535762483130904</v>
      </c>
      <c r="Q7" s="40">
        <v>0.83535762483130904</v>
      </c>
    </row>
    <row r="8" spans="1:17" ht="15" thickBot="1" x14ac:dyDescent="0.4">
      <c r="A8">
        <v>72</v>
      </c>
      <c r="B8" s="57">
        <v>0.66139657444005262</v>
      </c>
      <c r="C8" s="58">
        <v>0.66139657444005262</v>
      </c>
      <c r="D8" s="59">
        <v>0.64822134387351771</v>
      </c>
      <c r="G8">
        <v>72</v>
      </c>
      <c r="H8" s="57">
        <v>0.82423435419440738</v>
      </c>
      <c r="I8" s="58">
        <v>0.79760319573901461</v>
      </c>
      <c r="J8" s="59">
        <v>0.83754993342210382</v>
      </c>
      <c r="N8">
        <v>72</v>
      </c>
      <c r="O8" s="48">
        <v>0.37651821862348178</v>
      </c>
      <c r="P8" s="24">
        <v>0.37651821862348178</v>
      </c>
      <c r="Q8" s="38">
        <v>0.37651821862348178</v>
      </c>
    </row>
    <row r="9" spans="1:17" x14ac:dyDescent="0.35">
      <c r="A9" s="2" t="s">
        <v>52</v>
      </c>
      <c r="B9" s="46">
        <v>0</v>
      </c>
      <c r="C9" s="22">
        <v>0</v>
      </c>
      <c r="D9" s="39">
        <v>0</v>
      </c>
      <c r="G9" s="2" t="s">
        <v>52</v>
      </c>
      <c r="H9" s="46">
        <v>0</v>
      </c>
      <c r="I9" s="22">
        <v>0</v>
      </c>
      <c r="J9" s="39">
        <v>0</v>
      </c>
      <c r="N9" s="2" t="s">
        <v>52</v>
      </c>
      <c r="O9" s="46">
        <v>0</v>
      </c>
      <c r="P9" s="22">
        <v>0</v>
      </c>
      <c r="Q9" s="39">
        <v>0</v>
      </c>
    </row>
    <row r="10" spans="1:17" x14ac:dyDescent="0.35">
      <c r="A10" s="5" t="s">
        <v>55</v>
      </c>
      <c r="B10" s="47">
        <v>0</v>
      </c>
      <c r="C10" s="23">
        <v>0</v>
      </c>
      <c r="D10" s="40">
        <v>0</v>
      </c>
      <c r="G10" s="5" t="s">
        <v>55</v>
      </c>
      <c r="H10" s="47">
        <v>0</v>
      </c>
      <c r="I10" s="23">
        <v>0</v>
      </c>
      <c r="J10" s="40">
        <v>0</v>
      </c>
      <c r="N10" s="5" t="s">
        <v>55</v>
      </c>
      <c r="O10" s="47">
        <v>0</v>
      </c>
      <c r="P10" s="23">
        <v>0</v>
      </c>
      <c r="Q10" s="40">
        <v>0</v>
      </c>
    </row>
    <row r="11" spans="1:17" x14ac:dyDescent="0.35">
      <c r="A11" s="5" t="s">
        <v>63</v>
      </c>
      <c r="B11" s="47">
        <v>1.9393939393939394</v>
      </c>
      <c r="C11" s="23">
        <v>1.9262187088274045</v>
      </c>
      <c r="D11" s="40">
        <v>1.9262187088274045</v>
      </c>
      <c r="G11" s="5" t="s">
        <v>63</v>
      </c>
      <c r="H11" s="47">
        <v>1.7430093209054591</v>
      </c>
      <c r="I11" s="23">
        <v>1.7430093209054591</v>
      </c>
      <c r="J11" s="40">
        <v>1.7430093209054591</v>
      </c>
      <c r="N11" s="5" t="s">
        <v>63</v>
      </c>
      <c r="O11" s="47">
        <v>1.807017543859649</v>
      </c>
      <c r="P11" s="23">
        <v>1.8205128205128205</v>
      </c>
      <c r="Q11" s="40">
        <v>1.8205128205128205</v>
      </c>
    </row>
    <row r="12" spans="1:17" ht="15" thickBot="1" x14ac:dyDescent="0.4">
      <c r="A12" s="6" t="s">
        <v>54</v>
      </c>
      <c r="B12" s="48">
        <v>1.8471673254281951</v>
      </c>
      <c r="C12" s="24">
        <v>1.8866930171277998</v>
      </c>
      <c r="D12" s="38">
        <v>1.8866930171277998</v>
      </c>
      <c r="G12" s="6" t="s">
        <v>54</v>
      </c>
      <c r="H12" s="48">
        <v>1.8362183754993342</v>
      </c>
      <c r="I12" s="24">
        <v>1.8095872170439413</v>
      </c>
      <c r="J12" s="38">
        <v>1.8095872170439413</v>
      </c>
      <c r="N12" s="6" t="s">
        <v>54</v>
      </c>
      <c r="O12" s="48">
        <v>1.7935222672064777</v>
      </c>
      <c r="P12" s="24">
        <v>1.8205128205128205</v>
      </c>
      <c r="Q12" s="38">
        <v>1.8205128205128205</v>
      </c>
    </row>
    <row r="19" spans="1:20" x14ac:dyDescent="0.35">
      <c r="A19" t="s">
        <v>59</v>
      </c>
      <c r="B19" t="s">
        <v>57</v>
      </c>
      <c r="C19" t="s">
        <v>58</v>
      </c>
      <c r="D19" t="s">
        <v>66</v>
      </c>
      <c r="K19" t="s">
        <v>60</v>
      </c>
      <c r="L19" t="s">
        <v>57</v>
      </c>
      <c r="M19" t="s">
        <v>61</v>
      </c>
      <c r="N19" t="s">
        <v>66</v>
      </c>
      <c r="Q19" t="s">
        <v>60</v>
      </c>
      <c r="R19" t="s">
        <v>57</v>
      </c>
      <c r="S19" t="s">
        <v>61</v>
      </c>
      <c r="T19" t="s">
        <v>66</v>
      </c>
    </row>
    <row r="20" spans="1:20" x14ac:dyDescent="0.35">
      <c r="A20">
        <v>0</v>
      </c>
      <c r="B20" s="23">
        <f>AVERAGE(B3:D3)</f>
        <v>1.7900746596398769</v>
      </c>
      <c r="C20" s="23">
        <f>AVERAGE(H3:J3)</f>
        <v>1.7430093209054591</v>
      </c>
      <c r="D20" s="23">
        <f>AVERAGE(O3:Q3)</f>
        <v>1.7215474583895636</v>
      </c>
      <c r="K20">
        <v>1</v>
      </c>
      <c r="L20" s="51">
        <f>(B$20-B21)/B$20</f>
        <v>9.8135426889106966E-2</v>
      </c>
      <c r="M20" s="51">
        <f>(C$20-C21)/C$20</f>
        <v>5.8568882098293765E-2</v>
      </c>
      <c r="N20" s="51">
        <f>(D$20-D21)/D$20</f>
        <v>6.2712307290305538E-2</v>
      </c>
      <c r="Q20">
        <v>1</v>
      </c>
      <c r="R20" s="51">
        <f>IF(L20&lt;0,0,L20)</f>
        <v>9.8135426889106966E-2</v>
      </c>
      <c r="S20" s="51">
        <f>IF(M20&lt;0,0,M20)</f>
        <v>5.8568882098293765E-2</v>
      </c>
      <c r="T20" s="51">
        <f>IF(N20&lt;0,0,N20)</f>
        <v>6.2712307290305538E-2</v>
      </c>
    </row>
    <row r="21" spans="1:20" x14ac:dyDescent="0.35">
      <c r="A21">
        <v>1</v>
      </c>
      <c r="B21" s="23">
        <f t="shared" ref="B21:B25" si="0">AVERAGE(B4:D4)</f>
        <v>1.6144049187527447</v>
      </c>
      <c r="C21" s="23">
        <f t="shared" ref="C21:C25" si="1">AVERAGE(H4:J4)</f>
        <v>1.6409232134931202</v>
      </c>
      <c r="D21" s="23">
        <f t="shared" ref="D21:D24" si="2">AVERAGE(O4:Q4)</f>
        <v>1.6135852451641928</v>
      </c>
      <c r="K21">
        <v>6</v>
      </c>
      <c r="L21" s="51">
        <f t="shared" ref="L21:N24" si="3">(B$20-B22)/B$20</f>
        <v>0.22325809617271822</v>
      </c>
      <c r="M21" s="51">
        <f t="shared" si="3"/>
        <v>0.22408963585434158</v>
      </c>
      <c r="N21" s="51">
        <f t="shared" si="3"/>
        <v>0.22733211392735822</v>
      </c>
      <c r="Q21">
        <v>6</v>
      </c>
      <c r="R21" s="51">
        <f t="shared" ref="R21:T25" si="4">IF(L21&lt;0,0,L21)</f>
        <v>0.22325809617271822</v>
      </c>
      <c r="S21" s="51">
        <f t="shared" si="4"/>
        <v>0.22408963585434158</v>
      </c>
      <c r="T21" s="51">
        <f t="shared" si="4"/>
        <v>0.22733211392735822</v>
      </c>
    </row>
    <row r="22" spans="1:20" x14ac:dyDescent="0.35">
      <c r="A22">
        <v>6</v>
      </c>
      <c r="B22" s="23">
        <f t="shared" si="0"/>
        <v>1.3904259991216514</v>
      </c>
      <c r="C22" s="23">
        <f t="shared" si="1"/>
        <v>1.3524189968930316</v>
      </c>
      <c r="D22" s="23">
        <f t="shared" si="2"/>
        <v>1.3301844354475933</v>
      </c>
      <c r="K22">
        <v>24</v>
      </c>
      <c r="L22" s="51">
        <f t="shared" si="3"/>
        <v>0.54710500490677139</v>
      </c>
      <c r="M22" s="51">
        <f t="shared" si="3"/>
        <v>0.53985230455818689</v>
      </c>
      <c r="N22" s="51">
        <f t="shared" si="3"/>
        <v>0.44421217663966556</v>
      </c>
      <c r="Q22">
        <v>24</v>
      </c>
      <c r="R22" s="51">
        <f t="shared" si="4"/>
        <v>0.54710500490677139</v>
      </c>
      <c r="S22" s="51">
        <f t="shared" si="4"/>
        <v>0.53985230455818689</v>
      </c>
      <c r="T22" s="51">
        <f t="shared" si="4"/>
        <v>0.44421217663966556</v>
      </c>
    </row>
    <row r="23" spans="1:20" x14ac:dyDescent="0.35">
      <c r="A23">
        <v>24</v>
      </c>
      <c r="B23" s="23">
        <f>AVERAGE(B6:D6)</f>
        <v>0.81071585419411496</v>
      </c>
      <c r="C23" s="23">
        <f t="shared" si="1"/>
        <v>0.80204172214824665</v>
      </c>
      <c r="D23" s="23">
        <f>AVERAGE(O6:Q6)</f>
        <v>0.95681511470985148</v>
      </c>
      <c r="K23">
        <v>48</v>
      </c>
      <c r="L23" s="51">
        <f t="shared" si="3"/>
        <v>0.41952894995093215</v>
      </c>
      <c r="M23" s="51">
        <f t="shared" si="3"/>
        <v>0.53221288515406162</v>
      </c>
      <c r="N23" s="51">
        <f t="shared" si="3"/>
        <v>0.51215050953749675</v>
      </c>
      <c r="Q23">
        <v>48</v>
      </c>
      <c r="R23" s="51">
        <f t="shared" si="4"/>
        <v>0.41952894995093215</v>
      </c>
      <c r="S23" s="51">
        <f t="shared" si="4"/>
        <v>0.53221288515406162</v>
      </c>
      <c r="T23" s="51">
        <f t="shared" si="4"/>
        <v>0.51215050953749675</v>
      </c>
    </row>
    <row r="24" spans="1:20" x14ac:dyDescent="0.35">
      <c r="A24">
        <v>48</v>
      </c>
      <c r="B24" s="23">
        <f t="shared" si="0"/>
        <v>1.0390865173473871</v>
      </c>
      <c r="C24" s="23">
        <f t="shared" si="1"/>
        <v>0.81535730137594309</v>
      </c>
      <c r="D24" s="23">
        <f t="shared" si="2"/>
        <v>0.8398560503823661</v>
      </c>
      <c r="K24">
        <v>72</v>
      </c>
      <c r="L24" s="51">
        <f t="shared" si="3"/>
        <v>0.6329735034347399</v>
      </c>
      <c r="M24" s="51">
        <f t="shared" si="3"/>
        <v>0.52966641201935316</v>
      </c>
      <c r="N24" s="51">
        <f t="shared" si="3"/>
        <v>0.78129082832505881</v>
      </c>
      <c r="Q24">
        <v>72</v>
      </c>
      <c r="R24" s="51">
        <f t="shared" si="4"/>
        <v>0.6329735034347399</v>
      </c>
      <c r="S24" s="51">
        <f t="shared" si="4"/>
        <v>0.52966641201935316</v>
      </c>
      <c r="T24" s="51">
        <f t="shared" si="4"/>
        <v>0.78129082832505881</v>
      </c>
    </row>
    <row r="25" spans="1:20" x14ac:dyDescent="0.35">
      <c r="A25">
        <v>72</v>
      </c>
      <c r="B25" s="23">
        <f t="shared" si="0"/>
        <v>0.65700483091787432</v>
      </c>
      <c r="C25" s="23">
        <f t="shared" si="1"/>
        <v>0.81979582778517524</v>
      </c>
      <c r="D25" s="23">
        <f>AVERAGE(O8:Q8)</f>
        <v>0.37651821862348173</v>
      </c>
      <c r="K25" t="s">
        <v>64</v>
      </c>
      <c r="L25" s="51">
        <f>(B26-B27)/B26</f>
        <v>2.9572338489535825E-2</v>
      </c>
      <c r="M25" s="51">
        <f t="shared" ref="M25:N25" si="5">(C26-C27)/C26</f>
        <v>-4.3290043290043406E-2</v>
      </c>
      <c r="N25" s="51">
        <f t="shared" si="5"/>
        <v>2.4770869457516973E-3</v>
      </c>
      <c r="Q25" t="s">
        <v>64</v>
      </c>
      <c r="R25" s="51">
        <f t="shared" si="4"/>
        <v>2.9572338489535825E-2</v>
      </c>
      <c r="S25" s="51">
        <f t="shared" si="4"/>
        <v>0</v>
      </c>
      <c r="T25" s="51">
        <f t="shared" si="4"/>
        <v>2.4770869457516973E-3</v>
      </c>
    </row>
    <row r="26" spans="1:20" x14ac:dyDescent="0.35">
      <c r="A26" t="s">
        <v>65</v>
      </c>
      <c r="B26" s="23">
        <f>AVERAGE(B11:D11)</f>
        <v>1.9306104523495826</v>
      </c>
      <c r="C26" s="23">
        <f>AVERAGE(H11:J11)</f>
        <v>1.7430093209054591</v>
      </c>
      <c r="D26" s="23">
        <f>AVERAGE(O11:Q11)</f>
        <v>1.8160143949617631</v>
      </c>
    </row>
    <row r="27" spans="1:20" x14ac:dyDescent="0.35">
      <c r="A27" t="s">
        <v>54</v>
      </c>
      <c r="B27" s="23">
        <f>AVERAGE(B12:D12)</f>
        <v>1.8735177865612649</v>
      </c>
      <c r="C27" s="23">
        <f>AVERAGE(H12:J12)</f>
        <v>1.8184642698624056</v>
      </c>
      <c r="D27" s="23">
        <f>AVERAGE(O12:Q12)</f>
        <v>1.8115159694107061</v>
      </c>
    </row>
    <row r="30" spans="1:20" x14ac:dyDescent="0.35">
      <c r="A30" s="66" t="s">
        <v>73</v>
      </c>
      <c r="B30" s="67"/>
      <c r="C30" s="67"/>
      <c r="D30" s="67"/>
      <c r="E30" s="67"/>
      <c r="F30" s="67"/>
      <c r="G30" s="67"/>
    </row>
    <row r="31" spans="1:20" x14ac:dyDescent="0.35">
      <c r="A31" s="66" t="s">
        <v>74</v>
      </c>
      <c r="B31" s="67">
        <v>0.94230000000000003</v>
      </c>
      <c r="C31" s="67">
        <v>0.75</v>
      </c>
      <c r="D31" s="67">
        <v>0.96430000000000005</v>
      </c>
      <c r="E31" s="67">
        <v>0.79669999999999996</v>
      </c>
      <c r="F31" s="67">
        <v>0.81759999999999999</v>
      </c>
      <c r="G31" s="67">
        <v>0.9758</v>
      </c>
    </row>
    <row r="32" spans="1:20" x14ac:dyDescent="0.35">
      <c r="A32" s="66" t="s">
        <v>75</v>
      </c>
      <c r="B32" s="67">
        <v>0.53669999999999995</v>
      </c>
      <c r="C32" s="67"/>
      <c r="D32" s="67">
        <v>0.63690000000000002</v>
      </c>
      <c r="E32" s="67">
        <v>0.1066</v>
      </c>
      <c r="F32" s="67">
        <v>0.15720000000000001</v>
      </c>
      <c r="G32" s="67">
        <v>0.70169999999999999</v>
      </c>
    </row>
    <row r="33" spans="1:7" x14ac:dyDescent="0.35">
      <c r="A33" s="66" t="s">
        <v>76</v>
      </c>
      <c r="B33" s="67" t="s">
        <v>77</v>
      </c>
      <c r="C33" s="67"/>
      <c r="D33" s="67" t="s">
        <v>77</v>
      </c>
      <c r="E33" s="67" t="s">
        <v>77</v>
      </c>
      <c r="F33" s="67" t="s">
        <v>77</v>
      </c>
      <c r="G33" s="67" t="s">
        <v>77</v>
      </c>
    </row>
    <row r="34" spans="1:7" x14ac:dyDescent="0.35">
      <c r="A34" s="66" t="s">
        <v>78</v>
      </c>
      <c r="B34" s="67" t="s">
        <v>79</v>
      </c>
      <c r="C34" s="67"/>
      <c r="D34" s="67" t="s">
        <v>79</v>
      </c>
      <c r="E34" s="67" t="s">
        <v>79</v>
      </c>
      <c r="F34" s="67" t="s">
        <v>79</v>
      </c>
      <c r="G34" s="67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EB_9-16-20</vt:lpstr>
      <vt:lpstr>EB_9-25-20</vt:lpstr>
      <vt:lpstr>EB_10-1-20</vt:lpstr>
      <vt:lpstr>Batch 2 EB - n=3</vt:lpstr>
      <vt:lpstr>Batch 2 EB - n=3 (2)</vt:lpstr>
      <vt:lpstr>EB_10-3-20</vt:lpstr>
      <vt:lpstr>EB_10-6-20</vt:lpstr>
      <vt:lpstr>EB_10-7-20</vt:lpstr>
      <vt:lpstr>Batch 3 EB - n=3</vt:lpstr>
      <vt:lpstr>Batch 3 EB - n=3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Nayla Rhein</dc:creator>
  <cp:lastModifiedBy>Nayla Rhein</cp:lastModifiedBy>
  <dcterms:created xsi:type="dcterms:W3CDTF">2020-09-13T00:34:43Z</dcterms:created>
  <dcterms:modified xsi:type="dcterms:W3CDTF">2024-04-18T00:09:31Z</dcterms:modified>
</cp:coreProperties>
</file>